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SPER Formula\PF Teachings\"/>
    </mc:Choice>
  </mc:AlternateContent>
  <xr:revisionPtr revIDLastSave="0" documentId="8_{222C8776-2C93-48F3-A367-4592A7C48862}" xr6:coauthVersionLast="47" xr6:coauthVersionMax="47" xr10:uidLastSave="{00000000-0000-0000-0000-000000000000}"/>
  <bookViews>
    <workbookView xWindow="28800" yWindow="0" windowWidth="29040" windowHeight="16200" tabRatio="908" xr2:uid="{00000000-000D-0000-FFFF-FFFF00000000}"/>
  </bookViews>
  <sheets>
    <sheet name="Plumber" sheetId="1" r:id="rId1"/>
    <sheet name="Plumber Assumptions" sheetId="9" r:id="rId2"/>
    <sheet name="Photographer" sheetId="3" r:id="rId3"/>
    <sheet name="Photographer Assumptions" sheetId="10" r:id="rId4"/>
    <sheet name="Veterinarian" sheetId="4" r:id="rId5"/>
    <sheet name="Veterinarian Assumptions" sheetId="11" r:id="rId6"/>
    <sheet name="Accounting Firm" sheetId="5" r:id="rId7"/>
    <sheet name="Accounting Firm Assumptions" sheetId="12" r:id="rId8"/>
    <sheet name="Trophy Shop" sheetId="6" r:id="rId9"/>
    <sheet name="Trophy Shop Assumptions" sheetId="13" r:id="rId10"/>
    <sheet name="Restaurant" sheetId="7" r:id="rId11"/>
    <sheet name="Restaurant Assumptions" sheetId="8" r:id="rId12"/>
    <sheet name="Law Firm" sheetId="14" r:id="rId13"/>
    <sheet name="Law Firm Assumptions" sheetId="15" r:id="rId14"/>
  </sheets>
  <definedNames>
    <definedName name="_xlnm.Print_Area" localSheetId="6">'Accounting Firm'!$A$1:$G$37</definedName>
    <definedName name="_xlnm.Print_Area" localSheetId="7">'Accounting Firm Assumptions'!$A$1:$H$24</definedName>
    <definedName name="_xlnm.Print_Area" localSheetId="12">'Law Firm'!$A$1:$C$33</definedName>
    <definedName name="_xlnm.Print_Area" localSheetId="13">'Law Firm Assumptions'!$A$1:$F$32</definedName>
    <definedName name="_xlnm.Print_Area" localSheetId="2">Photographer!$A$1:$E$32</definedName>
    <definedName name="_xlnm.Print_Area" localSheetId="3">'Photographer Assumptions'!$A$1:$F$25</definedName>
    <definedName name="_xlnm.Print_Area" localSheetId="0">Plumber!$A$1:$E$31</definedName>
    <definedName name="_xlnm.Print_Area" localSheetId="1">'Plumber Assumptions'!$A$1:$G$24</definedName>
    <definedName name="_xlnm.Print_Area" localSheetId="10">Restaurant!$A$1:$E$31</definedName>
    <definedName name="_xlnm.Print_Area" localSheetId="11">'Restaurant Assumptions'!$A$1:$F$28</definedName>
    <definedName name="_xlnm.Print_Area" localSheetId="9">'Trophy Shop Assumptions'!$A$1:$G$25</definedName>
    <definedName name="_xlnm.Print_Area" localSheetId="4">Veterinarian!$A$1:$E$32</definedName>
    <definedName name="_xlnm.Print_Area" localSheetId="5">'Veterinarian Assumptions'!$A$1:$F$25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3" l="1"/>
  <c r="F14" i="12"/>
  <c r="F14" i="9"/>
  <c r="E31" i="6"/>
  <c r="C13" i="14"/>
  <c r="D22" i="15"/>
  <c r="F22" i="15" s="1"/>
  <c r="B22" i="15"/>
  <c r="D20" i="15"/>
  <c r="C17" i="14"/>
  <c r="B17" i="14"/>
  <c r="B13" i="14"/>
  <c r="C31" i="14"/>
  <c r="B31" i="14"/>
  <c r="D29" i="6"/>
  <c r="B14" i="13"/>
  <c r="D12" i="13"/>
  <c r="D14" i="6"/>
  <c r="D13" i="6"/>
  <c r="E11" i="6"/>
  <c r="E13" i="6" s="1"/>
  <c r="D14" i="13"/>
  <c r="B12" i="13"/>
  <c r="D14" i="12"/>
  <c r="B14" i="12"/>
  <c r="D12" i="12"/>
  <c r="E30" i="4"/>
  <c r="D30" i="4"/>
  <c r="D14" i="11"/>
  <c r="B14" i="11"/>
  <c r="D16" i="11"/>
  <c r="F16" i="11" s="1"/>
  <c r="B16" i="11"/>
  <c r="B14" i="10"/>
  <c r="F14" i="10" s="1"/>
  <c r="D14" i="10"/>
  <c r="D12" i="10"/>
  <c r="B12" i="10"/>
  <c r="E15" i="3"/>
  <c r="D14" i="9"/>
  <c r="B14" i="9"/>
  <c r="D12" i="9"/>
  <c r="B12" i="9"/>
  <c r="B15" i="8"/>
  <c r="D15" i="8"/>
  <c r="B17" i="8"/>
  <c r="D17" i="8"/>
  <c r="F17" i="8" s="1"/>
  <c r="E29" i="7"/>
  <c r="D29" i="7"/>
  <c r="E11" i="7"/>
  <c r="E13" i="7" s="1"/>
  <c r="E14" i="7" s="1"/>
  <c r="E15" i="7" s="1"/>
  <c r="D11" i="7"/>
  <c r="D13" i="7" s="1"/>
  <c r="D13" i="5"/>
  <c r="E13" i="5"/>
  <c r="E29" i="6"/>
  <c r="D11" i="6"/>
  <c r="E29" i="5"/>
  <c r="D29" i="5"/>
  <c r="E11" i="5"/>
  <c r="D11" i="5"/>
  <c r="E15" i="1"/>
  <c r="E11" i="4"/>
  <c r="E14" i="4" s="1"/>
  <c r="D11" i="4"/>
  <c r="D14" i="4" s="1"/>
  <c r="E30" i="3"/>
  <c r="D30" i="3"/>
  <c r="D15" i="3"/>
  <c r="E11" i="3"/>
  <c r="D11" i="3"/>
  <c r="E14" i="5" l="1"/>
  <c r="E15" i="5" s="1"/>
  <c r="C18" i="14"/>
  <c r="C32" i="14" s="1"/>
  <c r="B18" i="14"/>
  <c r="B32" i="14" s="1"/>
  <c r="E30" i="7"/>
  <c r="D14" i="7"/>
  <c r="D15" i="7" s="1"/>
  <c r="D30" i="7" s="1"/>
  <c r="D14" i="5"/>
  <c r="D15" i="5" s="1"/>
  <c r="D30" i="5" s="1"/>
  <c r="D34" i="5" s="1"/>
  <c r="D35" i="5" s="1"/>
  <c r="D36" i="5" s="1"/>
  <c r="E14" i="6"/>
  <c r="E15" i="6" s="1"/>
  <c r="E30" i="6" s="1"/>
  <c r="D15" i="6"/>
  <c r="D30" i="6" s="1"/>
  <c r="E30" i="5"/>
  <c r="E34" i="5" s="1"/>
  <c r="E35" i="5" s="1"/>
  <c r="D15" i="4"/>
  <c r="D31" i="4" s="1"/>
  <c r="E15" i="4"/>
  <c r="E31" i="4" s="1"/>
  <c r="E16" i="3"/>
  <c r="E31" i="3" s="1"/>
  <c r="D16" i="3"/>
  <c r="D31" i="3" s="1"/>
  <c r="C33" i="14" l="1"/>
  <c r="E31" i="7"/>
  <c r="E32" i="4"/>
  <c r="E32" i="3"/>
  <c r="E36" i="5"/>
  <c r="E37" i="5" s="1"/>
  <c r="E11" i="1" l="1"/>
  <c r="D11" i="1"/>
  <c r="D15" i="1"/>
  <c r="D29" i="1"/>
  <c r="E29" i="1"/>
  <c r="E16" i="1" l="1"/>
  <c r="E30" i="1" s="1"/>
  <c r="D16" i="1" l="1"/>
  <c r="D30" i="1" l="1"/>
  <c r="E31" i="1" s="1"/>
</calcChain>
</file>

<file path=xl/sharedStrings.xml><?xml version="1.0" encoding="utf-8"?>
<sst xmlns="http://schemas.openxmlformats.org/spreadsheetml/2006/main" count="502" uniqueCount="173">
  <si>
    <t>Poop Emoji Plumbing</t>
  </si>
  <si>
    <t>Income Statement</t>
  </si>
  <si>
    <r>
      <rPr>
        <i/>
        <sz val="9"/>
        <color theme="0"/>
        <rFont val="Arial"/>
        <family val="2"/>
      </rPr>
      <t xml:space="preserve">Address: </t>
    </r>
    <r>
      <rPr>
        <sz val="9"/>
        <color theme="0"/>
        <rFont val="Arial"/>
        <family val="2"/>
      </rPr>
      <t>123 Street Avenue, Cityville, State, 12333</t>
    </r>
  </si>
  <si>
    <t>Revenue</t>
  </si>
  <si>
    <t>Year 1</t>
  </si>
  <si>
    <t>Year 2</t>
  </si>
  <si>
    <t>Sales</t>
  </si>
  <si>
    <t>Net Sales</t>
  </si>
  <si>
    <t>Cost of Goods Sold (Variable Costs)</t>
  </si>
  <si>
    <t>Materials/Supplies</t>
  </si>
  <si>
    <t>Tech Wages/ Commissions</t>
  </si>
  <si>
    <t>Total Cost of Goods Sold</t>
  </si>
  <si>
    <t>Gross Profit</t>
  </si>
  <si>
    <t>Operating Expenses (Fixed Costs)</t>
  </si>
  <si>
    <t>Other Salaries/ Wages</t>
  </si>
  <si>
    <t>Advertising</t>
  </si>
  <si>
    <t>Repairs &amp; Maintenance, Equipment</t>
  </si>
  <si>
    <t>Travel</t>
  </si>
  <si>
    <t>Rent/Mortgage</t>
  </si>
  <si>
    <t>Delivery/Freight Expense</t>
  </si>
  <si>
    <t>Utilities/Telephone Expenses</t>
  </si>
  <si>
    <t>Insurance</t>
  </si>
  <si>
    <t>Mileage/Gas</t>
  </si>
  <si>
    <t>Office Supplies</t>
  </si>
  <si>
    <t>Other Expenses</t>
  </si>
  <si>
    <t>Total Operating Expenses</t>
  </si>
  <si>
    <t>Operating Profit (Loss)</t>
  </si>
  <si>
    <t>Net Increase</t>
  </si>
  <si>
    <t>Poop Emoji Plumber</t>
  </si>
  <si>
    <t xml:space="preserve">Gross Sales </t>
  </si>
  <si>
    <t>Customers Closed</t>
  </si>
  <si>
    <t xml:space="preserve">80% Closing Ratio to 84% Closing Ratio  </t>
  </si>
  <si>
    <t>Total Prospects</t>
  </si>
  <si>
    <t xml:space="preserve">5% Increase </t>
  </si>
  <si>
    <t>Average Order</t>
  </si>
  <si>
    <t>Variable Expenses</t>
  </si>
  <si>
    <t>55% of Gross Sales</t>
  </si>
  <si>
    <t>52.25% of Gross Sales (-5%)</t>
  </si>
  <si>
    <t>GROSS PROFIT</t>
  </si>
  <si>
    <t>Fixed Expenses</t>
  </si>
  <si>
    <t>5% Decrease</t>
  </si>
  <si>
    <t>Net Profit</t>
  </si>
  <si>
    <t>Assumptions</t>
  </si>
  <si>
    <t>PROSPER FORMULA INGREDIENTS USED</t>
  </si>
  <si>
    <t>Owner works in the business</t>
  </si>
  <si>
    <t>Prospects</t>
  </si>
  <si>
    <t>5% Increase</t>
  </si>
  <si>
    <t>2 - full-time technicians</t>
  </si>
  <si>
    <t>2-trucks</t>
  </si>
  <si>
    <t>Ratio of Closed Sales</t>
  </si>
  <si>
    <t>1 - technician in training</t>
  </si>
  <si>
    <t>Order Average</t>
  </si>
  <si>
    <t>1 - Customer Service Rep</t>
  </si>
  <si>
    <t>Sales Frequency</t>
  </si>
  <si>
    <t>=</t>
  </si>
  <si>
    <t>Productivity</t>
  </si>
  <si>
    <t>&gt;</t>
  </si>
  <si>
    <t>Expenses</t>
  </si>
  <si>
    <t>Retention</t>
  </si>
  <si>
    <t>Smiley Emoji Photography</t>
  </si>
  <si>
    <t>Photographer</t>
  </si>
  <si>
    <t>Other Salaries/Wages</t>
  </si>
  <si>
    <t>Repairs, Maintenance, Equipmnet</t>
  </si>
  <si>
    <t>Memberships/Education</t>
  </si>
  <si>
    <t>Printing</t>
  </si>
  <si>
    <t>Smiley Emoji Photographer</t>
  </si>
  <si>
    <t>80% Close Ratio to 84% Close Ratio</t>
  </si>
  <si>
    <t>47.5% Variable expenses</t>
  </si>
  <si>
    <t>50% Gross Profit</t>
  </si>
  <si>
    <t>Gross Proft Margin 52.5%</t>
  </si>
  <si>
    <t>1 full time photographer</t>
  </si>
  <si>
    <t>1 part time assistant</t>
  </si>
  <si>
    <t>Dog Emoji Veterinarian</t>
  </si>
  <si>
    <t xml:space="preserve">Year 2 </t>
  </si>
  <si>
    <t>5% more porspects, 3% more closed sales, 5% Increased avaerage order 5% More Frequent</t>
  </si>
  <si>
    <t>(Variable Costs)</t>
  </si>
  <si>
    <t>23% of Gross Sales - 5% of Variable Expenses</t>
  </si>
  <si>
    <t>Total Variable Costs</t>
  </si>
  <si>
    <t>Veterinarian Salaries/ Wages</t>
  </si>
  <si>
    <t>Veterinarian Technician Saleries/ Wages</t>
  </si>
  <si>
    <t>Repairs &amp; Maintenance</t>
  </si>
  <si>
    <t>Mileage</t>
  </si>
  <si>
    <t>Minus 1% Fixed Costs</t>
  </si>
  <si>
    <t>90% Close Ratio to 94.5% Close Ratio</t>
  </si>
  <si>
    <t>5% more prospects a month</t>
  </si>
  <si>
    <t>Average Sales Frequency</t>
  </si>
  <si>
    <t>5% more Frequent</t>
  </si>
  <si>
    <t>Average Spend Per Year</t>
  </si>
  <si>
    <t>Average Order X Average Freq</t>
  </si>
  <si>
    <t>Increase average order 5%</t>
  </si>
  <si>
    <t>23.75% of Gross Sales - 5% of Variable Expenses</t>
  </si>
  <si>
    <t>Gross Proft Margin (76.25%)</t>
  </si>
  <si>
    <t>Decrease 1%!!</t>
  </si>
  <si>
    <t>Open 6 days a week (Mon-Sat)</t>
  </si>
  <si>
    <t>6 Holidays a year</t>
  </si>
  <si>
    <t>2 Full-time Vetrinarians</t>
  </si>
  <si>
    <t>2 Full-time Vet Techs</t>
  </si>
  <si>
    <t>2 Part-time Vet Tech</t>
  </si>
  <si>
    <t>1 Full-time Receptoinist</t>
  </si>
  <si>
    <t>Expenses Variable</t>
  </si>
  <si>
    <t>Expenses Fixed</t>
  </si>
  <si>
    <t>1% Decrease</t>
  </si>
  <si>
    <t>Calculator Emoji Accounting Firm</t>
  </si>
  <si>
    <t>CPA Commissions, Override, Bonus, Profit Share</t>
  </si>
  <si>
    <t>CPA Salaries/Wages</t>
  </si>
  <si>
    <t>Add: Other Income</t>
  </si>
  <si>
    <t>Interest Income</t>
  </si>
  <si>
    <t>Other Income</t>
  </si>
  <si>
    <t>Profit (Loss) Before Taxes</t>
  </si>
  <si>
    <t xml:space="preserve">5% tax savings </t>
  </si>
  <si>
    <r>
      <rPr>
        <i/>
        <sz val="6.5"/>
        <rFont val="Arial"/>
        <family val="2"/>
      </rPr>
      <t>Less:</t>
    </r>
    <r>
      <rPr>
        <sz val="6.5"/>
        <rFont val="Arial"/>
        <family val="2"/>
      </rPr>
      <t xml:space="preserve"> Income Tax Expense </t>
    </r>
  </si>
  <si>
    <t>(25%* .95=23.75%)</t>
  </si>
  <si>
    <t>Net Profit (Loss)</t>
  </si>
  <si>
    <t>Net Profit Increase</t>
  </si>
  <si>
    <t>Calculator Emoji CPA</t>
  </si>
  <si>
    <t>50% Close Ratio to 52.50% Close Ratio</t>
  </si>
  <si>
    <t xml:space="preserve">20% of Gross Sales </t>
  </si>
  <si>
    <t>4 - Partners</t>
  </si>
  <si>
    <t>2 - Entry level CPA's</t>
  </si>
  <si>
    <t>5 - Support Staff</t>
  </si>
  <si>
    <t>Trophy Cup Emoji Award Shop</t>
  </si>
  <si>
    <t>Owner Salaries/Wages</t>
  </si>
  <si>
    <t>Repairs, Maintenance, Equipment</t>
  </si>
  <si>
    <t>90% Closing Ratio to 94.5% Closing Ratio</t>
  </si>
  <si>
    <t>5% increase</t>
  </si>
  <si>
    <t>38.8% Variable expenses (40%*.97)</t>
  </si>
  <si>
    <t>3% Decrease</t>
  </si>
  <si>
    <t>Open Monday-Friday</t>
  </si>
  <si>
    <t>Restaurant Emoji Italian Restaurant</t>
  </si>
  <si>
    <t>Food/Materials/Supplies</t>
  </si>
  <si>
    <t>Unique Customers Per Year</t>
  </si>
  <si>
    <t>Ave Spend Per Year</t>
  </si>
  <si>
    <t xml:space="preserve">40% of Gross Sales </t>
  </si>
  <si>
    <t>2% Decrease</t>
  </si>
  <si>
    <t>Italian Restaurant</t>
  </si>
  <si>
    <t>20 Booths that seat 4</t>
  </si>
  <si>
    <t>5 Tables that seat 6</t>
  </si>
  <si>
    <t>Full Bar</t>
  </si>
  <si>
    <t>Open 360 days a year</t>
  </si>
  <si>
    <t>11a-10p</t>
  </si>
  <si>
    <t>Scale Emoji Law Firm</t>
  </si>
  <si>
    <t>Retainers</t>
  </si>
  <si>
    <t>Billable Hours</t>
  </si>
  <si>
    <t>Attorney Distributions, Override, Bonus, Profit Share</t>
  </si>
  <si>
    <t>Court Filing Fees, Witness Fees, Laboratory Fees,  Deposition Fees</t>
  </si>
  <si>
    <t>Total Variable Expenses</t>
  </si>
  <si>
    <t>Attorney Salaries/ Wages</t>
  </si>
  <si>
    <t xml:space="preserve">Last Year </t>
  </si>
  <si>
    <t>This Year</t>
  </si>
  <si>
    <t>GROSS SALES</t>
  </si>
  <si>
    <t>Total Retainer Fees</t>
  </si>
  <si>
    <t>Retained Clients on Retainer</t>
  </si>
  <si>
    <t>89% Retention Rate</t>
  </si>
  <si>
    <t>Average Retainer Fee Per Year</t>
  </si>
  <si>
    <t>Total Prospects For Retainer</t>
  </si>
  <si>
    <t>5% more prospects</t>
  </si>
  <si>
    <t>Total New Clients on Retainers</t>
  </si>
  <si>
    <t>50% Closing Ratio to 52.50% Closing Ratio</t>
  </si>
  <si>
    <t>Billable Hours Total Fees</t>
  </si>
  <si>
    <t>Average Hourly Rate</t>
  </si>
  <si>
    <t>Increase hourly rate 5%</t>
  </si>
  <si>
    <t>Total Billable Hours</t>
  </si>
  <si>
    <t>5% more billable hours</t>
  </si>
  <si>
    <t xml:space="preserve">30% of Gross Sales </t>
  </si>
  <si>
    <t xml:space="preserve">28.5% of Gross Sales </t>
  </si>
  <si>
    <t>Assumtions</t>
  </si>
  <si>
    <t>2 - Partner Lawyers</t>
  </si>
  <si>
    <t>Prospects (MRR)</t>
  </si>
  <si>
    <t>1 - Associate Lawyer</t>
  </si>
  <si>
    <t>2 - Paralegals</t>
  </si>
  <si>
    <t>Retainer, Billable Hours, Other Income</t>
  </si>
  <si>
    <t xml:space="preserve">1 - Receptionist </t>
  </si>
  <si>
    <t>Sales Frequency (Billable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</si>
</sst>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\$#,##0"/>
    <numFmt numFmtId="165" formatCode="&quot;$&quot;#,##0.00"/>
  </numFmts>
  <fonts count="4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9"/>
      <color theme="0"/>
      <name val="Arial"/>
      <family val="2"/>
    </font>
    <font>
      <sz val="10"/>
      <color rgb="FF000000"/>
      <name val="Arial"/>
      <family val="2"/>
    </font>
    <font>
      <i/>
      <sz val="9"/>
      <color theme="0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6.5"/>
      <name val="Arial"/>
      <family val="2"/>
    </font>
    <font>
      <sz val="6.5"/>
      <color rgb="FF000000"/>
      <name val="Arial"/>
      <family val="2"/>
    </font>
    <font>
      <sz val="6.5"/>
      <color theme="1"/>
      <name val="Arial"/>
      <family val="2"/>
    </font>
    <font>
      <b/>
      <sz val="6.5"/>
      <color theme="1"/>
      <name val="Arial"/>
      <family val="2"/>
    </font>
    <font>
      <b/>
      <sz val="7"/>
      <color rgb="FF000000"/>
      <name val="Arial"/>
      <family val="2"/>
    </font>
    <font>
      <i/>
      <sz val="6.5"/>
      <name val="Arial"/>
      <family val="2"/>
    </font>
    <font>
      <i/>
      <sz val="6.5"/>
      <color theme="1"/>
      <name val="Arial"/>
      <family val="2"/>
    </font>
    <font>
      <b/>
      <sz val="6.5"/>
      <color theme="0"/>
      <name val="Arial"/>
      <family val="2"/>
    </font>
    <font>
      <b/>
      <sz val="6.5"/>
      <name val="Arial"/>
      <family val="2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charset val="1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Arial"/>
      <family val="2"/>
    </font>
    <font>
      <sz val="8"/>
      <color rgb="FF000000"/>
      <name val="Times New Roman"/>
      <family val="1"/>
    </font>
    <font>
      <b/>
      <sz val="17"/>
      <color theme="0"/>
      <name val="Arial"/>
      <family val="2"/>
    </font>
    <font>
      <b/>
      <sz val="8"/>
      <color rgb="FF000000"/>
      <name val="Arial"/>
      <family val="2"/>
    </font>
    <font>
      <sz val="6"/>
      <color rgb="FF000000"/>
      <name val="Arial"/>
      <family val="2"/>
    </font>
    <font>
      <sz val="6"/>
      <color rgb="FF000000"/>
      <name val="Times New Roman"/>
      <family val="1"/>
    </font>
    <font>
      <sz val="8"/>
      <name val="Times New Roman"/>
      <charset val="204"/>
    </font>
    <font>
      <b/>
      <sz val="8"/>
      <color theme="1"/>
      <name val="Arial"/>
      <family val="2"/>
    </font>
    <font>
      <sz val="9"/>
      <color rgb="FF000000"/>
      <name val="Times New Roman"/>
      <family val="1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39">
    <xf numFmtId="0" fontId="0" fillId="0" borderId="0" xfId="0" applyAlignment="1">
      <alignment horizontal="left" vertical="top"/>
    </xf>
    <xf numFmtId="0" fontId="4" fillId="6" borderId="0" xfId="0" applyFont="1" applyFill="1" applyAlignment="1">
      <alignment horizontal="right" vertical="top" wrapText="1"/>
    </xf>
    <xf numFmtId="0" fontId="5" fillId="6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6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6" borderId="0" xfId="0" applyFont="1" applyFill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11" fillId="6" borderId="0" xfId="1" applyFont="1" applyFill="1" applyBorder="1" applyAlignment="1">
      <alignment horizontal="left" vertical="center"/>
    </xf>
    <xf numFmtId="0" fontId="12" fillId="6" borderId="0" xfId="1" applyFont="1" applyFill="1" applyBorder="1" applyAlignment="1">
      <alignment horizontal="center" vertical="center"/>
    </xf>
    <xf numFmtId="164" fontId="14" fillId="6" borderId="0" xfId="0" applyNumberFormat="1" applyFont="1" applyFill="1" applyAlignment="1" applyProtection="1">
      <alignment horizontal="center" vertical="center" shrinkToFit="1"/>
      <protection locked="0"/>
    </xf>
    <xf numFmtId="164" fontId="15" fillId="6" borderId="0" xfId="2" applyNumberFormat="1" applyFont="1" applyFill="1" applyBorder="1" applyAlignment="1" applyProtection="1">
      <alignment horizontal="center" vertical="center" shrinkToFit="1"/>
    </xf>
    <xf numFmtId="164" fontId="17" fillId="6" borderId="0" xfId="0" applyNumberFormat="1" applyFont="1" applyFill="1" applyAlignment="1">
      <alignment horizontal="center" vertical="center" wrapText="1" shrinkToFit="1"/>
    </xf>
    <xf numFmtId="0" fontId="13" fillId="6" borderId="0" xfId="0" applyFont="1" applyFill="1" applyAlignment="1">
      <alignment horizontal="center" vertical="top" wrapText="1"/>
    </xf>
    <xf numFmtId="0" fontId="12" fillId="2" borderId="1" xfId="1" applyFont="1" applyBorder="1" applyAlignment="1">
      <alignment horizontal="center" vertical="center"/>
    </xf>
    <xf numFmtId="0" fontId="12" fillId="2" borderId="1" xfId="1" applyFont="1" applyBorder="1" applyAlignment="1">
      <alignment horizontal="right" vertical="center"/>
    </xf>
    <xf numFmtId="164" fontId="16" fillId="7" borderId="1" xfId="3" applyNumberFormat="1" applyFont="1" applyFill="1" applyBorder="1" applyAlignment="1" applyProtection="1">
      <alignment horizontal="right" vertical="center" shrinkToFit="1"/>
    </xf>
    <xf numFmtId="0" fontId="7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6" fillId="7" borderId="5" xfId="4" applyNumberFormat="1" applyFont="1" applyFill="1" applyBorder="1" applyAlignment="1" applyProtection="1">
      <alignment horizontal="right" vertical="center" shrinkToFit="1"/>
    </xf>
    <xf numFmtId="165" fontId="21" fillId="8" borderId="5" xfId="4" applyNumberFormat="1" applyFont="1" applyFill="1" applyBorder="1" applyAlignment="1" applyProtection="1">
      <alignment horizontal="right" vertical="center" shrinkToFit="1"/>
    </xf>
    <xf numFmtId="165" fontId="16" fillId="7" borderId="5" xfId="2" applyNumberFormat="1" applyFont="1" applyFill="1" applyBorder="1" applyAlignment="1" applyProtection="1">
      <alignment horizontal="right" vertical="center" shrinkToFit="1"/>
    </xf>
    <xf numFmtId="165" fontId="16" fillId="5" borderId="5" xfId="2" applyNumberFormat="1" applyFont="1" applyFill="1" applyBorder="1" applyAlignment="1" applyProtection="1">
      <alignment horizontal="right" vertical="center" shrinkToFit="1"/>
    </xf>
    <xf numFmtId="165" fontId="14" fillId="0" borderId="7" xfId="0" applyNumberFormat="1" applyFont="1" applyBorder="1" applyAlignment="1" applyProtection="1">
      <alignment horizontal="right" vertical="center" shrinkToFit="1"/>
      <protection locked="0"/>
    </xf>
    <xf numFmtId="165" fontId="16" fillId="7" borderId="6" xfId="2" applyNumberFormat="1" applyFont="1" applyFill="1" applyBorder="1" applyAlignment="1" applyProtection="1">
      <alignment horizontal="right" vertical="center" shrinkToFit="1"/>
    </xf>
    <xf numFmtId="9" fontId="12" fillId="2" borderId="1" xfId="1" applyNumberFormat="1" applyFont="1" applyBorder="1" applyAlignment="1">
      <alignment horizontal="right" vertical="center"/>
    </xf>
    <xf numFmtId="165" fontId="16" fillId="7" borderId="8" xfId="2" applyNumberFormat="1" applyFont="1" applyFill="1" applyBorder="1" applyAlignment="1" applyProtection="1">
      <alignment horizontal="right" vertical="center" shrinkToFit="1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9" fontId="5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10" fontId="5" fillId="0" borderId="0" xfId="0" applyNumberFormat="1" applyFont="1" applyAlignment="1">
      <alignment horizontal="left" vertical="top"/>
    </xf>
    <xf numFmtId="165" fontId="14" fillId="0" borderId="1" xfId="0" applyNumberFormat="1" applyFont="1" applyBorder="1" applyAlignment="1" applyProtection="1">
      <alignment horizontal="center" vertical="center" shrinkToFit="1"/>
      <protection locked="0"/>
    </xf>
    <xf numFmtId="165" fontId="14" fillId="6" borderId="0" xfId="0" applyNumberFormat="1" applyFont="1" applyFill="1" applyAlignment="1" applyProtection="1">
      <alignment horizontal="center" vertical="center" shrinkToFit="1"/>
      <protection locked="0"/>
    </xf>
    <xf numFmtId="165" fontId="14" fillId="6" borderId="0" xfId="0" applyNumberFormat="1" applyFont="1" applyFill="1" applyAlignment="1">
      <alignment horizontal="center" vertical="top" wrapText="1"/>
    </xf>
    <xf numFmtId="165" fontId="15" fillId="6" borderId="0" xfId="2" applyNumberFormat="1" applyFont="1" applyFill="1" applyBorder="1" applyAlignment="1" applyProtection="1">
      <alignment horizontal="center" vertical="center" shrinkToFit="1"/>
    </xf>
    <xf numFmtId="0" fontId="23" fillId="0" borderId="0" xfId="0" applyFont="1" applyAlignment="1">
      <alignment horizontal="left" vertical="top"/>
    </xf>
    <xf numFmtId="9" fontId="23" fillId="6" borderId="0" xfId="0" applyNumberFormat="1" applyFont="1" applyFill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6" fontId="22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left" vertical="top"/>
    </xf>
    <xf numFmtId="10" fontId="15" fillId="6" borderId="0" xfId="2" applyNumberFormat="1" applyFont="1" applyFill="1" applyBorder="1" applyAlignment="1" applyProtection="1">
      <alignment horizontal="center" vertical="center" shrinkToFit="1"/>
    </xf>
    <xf numFmtId="10" fontId="23" fillId="0" borderId="0" xfId="0" applyNumberFormat="1" applyFont="1" applyAlignment="1">
      <alignment horizontal="left" vertical="top"/>
    </xf>
    <xf numFmtId="10" fontId="12" fillId="6" borderId="0" xfId="1" applyNumberFormat="1" applyFont="1" applyFill="1" applyBorder="1" applyAlignment="1">
      <alignment horizontal="center" vertical="center"/>
    </xf>
    <xf numFmtId="10" fontId="14" fillId="6" borderId="0" xfId="0" applyNumberFormat="1" applyFont="1" applyFill="1" applyAlignment="1" applyProtection="1">
      <alignment horizontal="center" vertical="center" shrinkToFit="1"/>
      <protection locked="0"/>
    </xf>
    <xf numFmtId="10" fontId="0" fillId="0" borderId="0" xfId="0" applyNumberFormat="1" applyAlignment="1">
      <alignment horizontal="left" vertical="top"/>
    </xf>
    <xf numFmtId="10" fontId="17" fillId="6" borderId="0" xfId="0" applyNumberFormat="1" applyFont="1" applyFill="1" applyAlignment="1">
      <alignment horizontal="center" vertical="center" wrapText="1" shrinkToFit="1"/>
    </xf>
    <xf numFmtId="10" fontId="5" fillId="6" borderId="0" xfId="0" applyNumberFormat="1" applyFont="1" applyFill="1" applyAlignment="1">
      <alignment horizontal="left" vertical="top" wrapText="1"/>
    </xf>
    <xf numFmtId="10" fontId="13" fillId="6" borderId="0" xfId="0" applyNumberFormat="1" applyFont="1" applyFill="1" applyAlignment="1">
      <alignment horizontal="center" vertical="top" wrapText="1"/>
    </xf>
    <xf numFmtId="10" fontId="5" fillId="6" borderId="0" xfId="0" applyNumberFormat="1" applyFont="1" applyFill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9" fontId="25" fillId="6" borderId="0" xfId="0" applyNumberFormat="1" applyFont="1" applyFill="1" applyAlignment="1">
      <alignment horizontal="left" vertical="top" wrapText="1"/>
    </xf>
    <xf numFmtId="10" fontId="22" fillId="0" borderId="0" xfId="0" applyNumberFormat="1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10" fontId="12" fillId="2" borderId="1" xfId="1" applyNumberFormat="1" applyFont="1" applyBorder="1" applyAlignment="1">
      <alignment horizontal="right" vertical="center"/>
    </xf>
    <xf numFmtId="0" fontId="29" fillId="0" borderId="0" xfId="0" applyFont="1" applyAlignment="1">
      <alignment horizontal="center" vertical="top"/>
    </xf>
    <xf numFmtId="9" fontId="25" fillId="0" borderId="0" xfId="0" applyNumberFormat="1" applyFont="1" applyAlignment="1">
      <alignment horizontal="left" vertical="top"/>
    </xf>
    <xf numFmtId="9" fontId="25" fillId="0" borderId="11" xfId="0" applyNumberFormat="1" applyFont="1" applyBorder="1" applyAlignment="1">
      <alignment horizontal="left" vertical="top"/>
    </xf>
    <xf numFmtId="10" fontId="25" fillId="0" borderId="0" xfId="0" applyNumberFormat="1" applyFont="1" applyAlignment="1">
      <alignment horizontal="left" vertical="top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25" fillId="6" borderId="13" xfId="0" applyFont="1" applyFill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5" fillId="6" borderId="0" xfId="0" applyFont="1" applyFill="1" applyAlignment="1">
      <alignment horizontal="center" vertical="top" wrapText="1"/>
    </xf>
    <xf numFmtId="0" fontId="25" fillId="6" borderId="0" xfId="0" applyFont="1" applyFill="1" applyAlignment="1">
      <alignment horizontal="center" vertical="top"/>
    </xf>
    <xf numFmtId="0" fontId="31" fillId="0" borderId="0" xfId="0" applyFont="1" applyAlignment="1">
      <alignment horizontal="center" vertical="top"/>
    </xf>
    <xf numFmtId="165" fontId="14" fillId="0" borderId="14" xfId="0" applyNumberFormat="1" applyFont="1" applyBorder="1" applyAlignment="1" applyProtection="1">
      <alignment horizontal="right" vertical="center" shrinkToFit="1"/>
      <protection locked="0"/>
    </xf>
    <xf numFmtId="0" fontId="31" fillId="0" borderId="0" xfId="0" applyFont="1" applyAlignment="1">
      <alignment horizontal="left" vertical="top"/>
    </xf>
    <xf numFmtId="0" fontId="20" fillId="2" borderId="1" xfId="1" applyFont="1" applyBorder="1" applyAlignment="1">
      <alignment horizontal="left" vertical="center"/>
    </xf>
    <xf numFmtId="0" fontId="16" fillId="5" borderId="2" xfId="2" applyFont="1" applyFill="1" applyBorder="1" applyAlignment="1" applyProtection="1">
      <alignment horizontal="left" vertical="center" wrapText="1"/>
    </xf>
    <xf numFmtId="0" fontId="16" fillId="7" borderId="1" xfId="4" applyFont="1" applyFill="1" applyBorder="1" applyAlignment="1" applyProtection="1">
      <alignment horizontal="left" vertical="center" wrapText="1"/>
    </xf>
    <xf numFmtId="0" fontId="21" fillId="8" borderId="1" xfId="4" applyFont="1" applyFill="1" applyBorder="1" applyAlignment="1" applyProtection="1">
      <alignment horizontal="left" vertical="center" wrapText="1"/>
    </xf>
    <xf numFmtId="0" fontId="33" fillId="6" borderId="13" xfId="0" applyFont="1" applyFill="1" applyBorder="1" applyAlignment="1">
      <alignment horizontal="center" vertical="top"/>
    </xf>
    <xf numFmtId="8" fontId="33" fillId="0" borderId="9" xfId="0" applyNumberFormat="1" applyFont="1" applyBorder="1" applyAlignment="1">
      <alignment horizontal="left" vertical="top"/>
    </xf>
    <xf numFmtId="8" fontId="33" fillId="0" borderId="9" xfId="0" applyNumberFormat="1" applyFont="1" applyBorder="1" applyAlignment="1">
      <alignment horizontal="right" vertical="top"/>
    </xf>
    <xf numFmtId="9" fontId="34" fillId="0" borderId="0" xfId="0" applyNumberFormat="1" applyFont="1" applyAlignment="1">
      <alignment horizontal="left" vertical="top"/>
    </xf>
    <xf numFmtId="0" fontId="35" fillId="0" borderId="0" xfId="0" applyFont="1" applyAlignment="1">
      <alignment horizontal="left" vertical="top"/>
    </xf>
    <xf numFmtId="7" fontId="33" fillId="0" borderId="0" xfId="0" applyNumberFormat="1" applyFont="1" applyAlignment="1">
      <alignment horizontal="left" vertical="top"/>
    </xf>
    <xf numFmtId="8" fontId="25" fillId="0" borderId="9" xfId="0" applyNumberFormat="1" applyFont="1" applyBorder="1" applyAlignment="1">
      <alignment horizontal="right" vertical="top"/>
    </xf>
    <xf numFmtId="8" fontId="37" fillId="0" borderId="9" xfId="0" applyNumberFormat="1" applyFont="1" applyBorder="1" applyAlignment="1">
      <alignment horizontal="right" vertical="top"/>
    </xf>
    <xf numFmtId="0" fontId="38" fillId="0" borderId="0" xfId="0" applyFont="1" applyAlignment="1">
      <alignment horizontal="left" vertical="top"/>
    </xf>
    <xf numFmtId="165" fontId="28" fillId="0" borderId="0" xfId="0" applyNumberFormat="1" applyFont="1" applyAlignment="1">
      <alignment horizontal="left" vertical="top"/>
    </xf>
    <xf numFmtId="9" fontId="28" fillId="0" borderId="0" xfId="0" applyNumberFormat="1" applyFont="1" applyAlignment="1">
      <alignment horizontal="left" vertical="top"/>
    </xf>
    <xf numFmtId="0" fontId="28" fillId="0" borderId="11" xfId="0" applyFont="1" applyBorder="1" applyAlignment="1">
      <alignment horizontal="left" vertical="top"/>
    </xf>
    <xf numFmtId="165" fontId="28" fillId="0" borderId="11" xfId="0" applyNumberFormat="1" applyFont="1" applyBorder="1" applyAlignment="1">
      <alignment horizontal="left" vertical="top"/>
    </xf>
    <xf numFmtId="0" fontId="28" fillId="0" borderId="10" xfId="0" applyFont="1" applyBorder="1" applyAlignment="1">
      <alignment horizontal="left" vertical="top"/>
    </xf>
    <xf numFmtId="165" fontId="28" fillId="0" borderId="10" xfId="0" applyNumberFormat="1" applyFont="1" applyBorder="1" applyAlignment="1">
      <alignment horizontal="left" vertical="top"/>
    </xf>
    <xf numFmtId="9" fontId="28" fillId="0" borderId="10" xfId="0" applyNumberFormat="1" applyFont="1" applyBorder="1" applyAlignment="1">
      <alignment horizontal="left" vertical="top"/>
    </xf>
    <xf numFmtId="6" fontId="28" fillId="0" borderId="0" xfId="0" applyNumberFormat="1" applyFont="1" applyAlignment="1">
      <alignment horizontal="left" vertical="top"/>
    </xf>
    <xf numFmtId="8" fontId="28" fillId="0" borderId="0" xfId="0" applyNumberFormat="1" applyFont="1" applyAlignment="1">
      <alignment horizontal="left" vertical="top"/>
    </xf>
    <xf numFmtId="10" fontId="28" fillId="0" borderId="0" xfId="0" applyNumberFormat="1" applyFont="1" applyAlignment="1">
      <alignment horizontal="left" vertical="top"/>
    </xf>
    <xf numFmtId="9" fontId="28" fillId="0" borderId="12" xfId="0" applyNumberFormat="1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7" fontId="28" fillId="0" borderId="0" xfId="0" applyNumberFormat="1" applyFont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165" fontId="28" fillId="0" borderId="16" xfId="0" applyNumberFormat="1" applyFont="1" applyBorder="1" applyAlignment="1">
      <alignment horizontal="left" vertical="top"/>
    </xf>
    <xf numFmtId="165" fontId="28" fillId="0" borderId="12" xfId="0" applyNumberFormat="1" applyFont="1" applyBorder="1" applyAlignment="1">
      <alignment horizontal="left" vertical="top"/>
    </xf>
    <xf numFmtId="165" fontId="28" fillId="0" borderId="9" xfId="0" applyNumberFormat="1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165" fontId="28" fillId="0" borderId="17" xfId="0" applyNumberFormat="1" applyFont="1" applyBorder="1" applyAlignment="1">
      <alignment horizontal="left" vertical="top"/>
    </xf>
    <xf numFmtId="165" fontId="28" fillId="0" borderId="21" xfId="0" applyNumberFormat="1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165" fontId="28" fillId="0" borderId="20" xfId="0" applyNumberFormat="1" applyFont="1" applyBorder="1" applyAlignment="1">
      <alignment horizontal="left" vertical="top"/>
    </xf>
    <xf numFmtId="9" fontId="28" fillId="0" borderId="15" xfId="0" applyNumberFormat="1" applyFont="1" applyBorder="1" applyAlignment="1">
      <alignment horizontal="left" vertical="top"/>
    </xf>
    <xf numFmtId="0" fontId="7" fillId="5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0" fillId="5" borderId="0" xfId="0" applyFont="1" applyFill="1" applyAlignment="1">
      <alignment horizontal="right" vertical="top" wrapText="1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 wrapText="1"/>
    </xf>
    <xf numFmtId="0" fontId="11" fillId="2" borderId="1" xfId="1" applyFont="1" applyBorder="1" applyAlignment="1">
      <alignment horizontal="left" vertical="center"/>
    </xf>
    <xf numFmtId="0" fontId="20" fillId="2" borderId="1" xfId="1" applyFont="1" applyBorder="1" applyAlignment="1">
      <alignment horizontal="left" vertical="center"/>
    </xf>
    <xf numFmtId="0" fontId="12" fillId="2" borderId="1" xfId="1" applyFont="1" applyBorder="1" applyAlignment="1">
      <alignment horizontal="left" vertical="center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6" fillId="7" borderId="1" xfId="4" applyFont="1" applyFill="1" applyBorder="1" applyAlignment="1" applyProtection="1">
      <alignment horizontal="left" vertical="center" wrapText="1"/>
    </xf>
    <xf numFmtId="0" fontId="16" fillId="5" borderId="2" xfId="2" applyFont="1" applyFill="1" applyBorder="1" applyAlignment="1" applyProtection="1">
      <alignment horizontal="left" vertical="center" wrapText="1"/>
    </xf>
    <xf numFmtId="0" fontId="16" fillId="5" borderId="3" xfId="2" applyFont="1" applyFill="1" applyBorder="1" applyAlignment="1" applyProtection="1">
      <alignment horizontal="left" vertical="center" wrapText="1"/>
    </xf>
    <xf numFmtId="0" fontId="16" fillId="5" borderId="4" xfId="2" applyFont="1" applyFill="1" applyBorder="1" applyAlignment="1" applyProtection="1">
      <alignment horizontal="left" vertical="center" wrapText="1"/>
    </xf>
    <xf numFmtId="0" fontId="21" fillId="8" borderId="1" xfId="4" applyFont="1" applyFill="1" applyBorder="1" applyAlignment="1" applyProtection="1">
      <alignment horizontal="left" vertical="center" wrapText="1"/>
    </xf>
    <xf numFmtId="0" fontId="32" fillId="5" borderId="0" xfId="0" applyFont="1" applyFill="1" applyAlignment="1">
      <alignment horizontal="left" vertical="top" wrapText="1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6" fillId="7" borderId="6" xfId="2" applyFont="1" applyFill="1" applyBorder="1" applyAlignment="1" applyProtection="1">
      <alignment horizontal="left" vertical="center" wrapText="1"/>
    </xf>
    <xf numFmtId="0" fontId="19" fillId="7" borderId="2" xfId="3" applyFont="1" applyFill="1" applyBorder="1" applyAlignment="1" applyProtection="1">
      <alignment horizontal="left" vertical="center" wrapText="1"/>
    </xf>
    <xf numFmtId="0" fontId="19" fillId="7" borderId="3" xfId="3" applyFont="1" applyFill="1" applyBorder="1" applyAlignment="1" applyProtection="1">
      <alignment horizontal="left" vertical="center" wrapText="1"/>
    </xf>
    <xf numFmtId="0" fontId="19" fillId="7" borderId="4" xfId="3" applyFont="1" applyFill="1" applyBorder="1" applyAlignment="1" applyProtection="1">
      <alignment horizontal="left" vertical="center" wrapText="1"/>
    </xf>
    <xf numFmtId="0" fontId="16" fillId="5" borderId="1" xfId="2" applyFont="1" applyFill="1" applyBorder="1" applyAlignment="1" applyProtection="1">
      <alignment horizontal="left" vertical="center" wrapText="1"/>
    </xf>
    <xf numFmtId="0" fontId="39" fillId="5" borderId="0" xfId="0" applyFont="1" applyFill="1" applyAlignment="1">
      <alignment horizontal="right" vertical="top" wrapText="1"/>
    </xf>
    <xf numFmtId="0" fontId="4" fillId="5" borderId="0" xfId="0" applyFont="1" applyFill="1" applyAlignment="1">
      <alignment horizontal="right" vertical="top" wrapText="1"/>
    </xf>
  </cellXfs>
  <cellStyles count="6">
    <cellStyle name="40% - Accent1" xfId="2" builtinId="31"/>
    <cellStyle name="40% - Accent1 2" xfId="4" xr:uid="{D796687E-F7C5-4D83-AC93-718D808C6DD9}"/>
    <cellStyle name="60% - Accent1" xfId="3" builtinId="32"/>
    <cellStyle name="60% - Accent1 2" xfId="5" xr:uid="{5D2DE9AF-DD4B-4824-AC8A-4F78A228603A}"/>
    <cellStyle name="Accent1" xfId="1" builtinId="29"/>
    <cellStyle name="Normal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colors>
    <mruColors>
      <color rgb="FF86C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6</xdr:row>
      <xdr:rowOff>7936</xdr:rowOff>
    </xdr:from>
    <xdr:to>
      <xdr:col>5</xdr:col>
      <xdr:colOff>19051</xdr:colOff>
      <xdr:row>6</xdr:row>
      <xdr:rowOff>76200</xdr:rowOff>
    </xdr:to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" y="1169986"/>
          <a:ext cx="5016498" cy="68264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 editAs="oneCell">
    <xdr:from>
      <xdr:col>3</xdr:col>
      <xdr:colOff>596901</xdr:colOff>
      <xdr:row>3</xdr:row>
      <xdr:rowOff>568</xdr:rowOff>
    </xdr:from>
    <xdr:to>
      <xdr:col>4</xdr:col>
      <xdr:colOff>709931</xdr:colOff>
      <xdr:row>7</xdr:row>
      <xdr:rowOff>634</xdr:rowOff>
    </xdr:to>
    <xdr:pic>
      <xdr:nvPicPr>
        <xdr:cNvPr id="3" name="Picture 2" descr="Image result for poop emoji">
          <a:extLst>
            <a:ext uri="{FF2B5EF4-FFF2-40B4-BE49-F238E27FC236}">
              <a16:creationId xmlns:a16="http://schemas.microsoft.com/office/drawing/2014/main" id="{EF62CDDA-4C9E-4578-A68A-02E033931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9251" y="648268"/>
          <a:ext cx="830580" cy="6763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</xdr:colOff>
      <xdr:row>0</xdr:row>
      <xdr:rowOff>86913</xdr:rowOff>
    </xdr:from>
    <xdr:to>
      <xdr:col>0</xdr:col>
      <xdr:colOff>685800</xdr:colOff>
      <xdr:row>3</xdr:row>
      <xdr:rowOff>133666</xdr:rowOff>
    </xdr:to>
    <xdr:pic>
      <xdr:nvPicPr>
        <xdr:cNvPr id="4" name="Picture 3" descr="🏆 Trophy Emoji">
          <a:extLst>
            <a:ext uri="{FF2B5EF4-FFF2-40B4-BE49-F238E27FC236}">
              <a16:creationId xmlns:a16="http://schemas.microsoft.com/office/drawing/2014/main" id="{2DDC9F59-B5E2-4470-B4CA-A87F552F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" y="86913"/>
          <a:ext cx="544830" cy="549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6</xdr:row>
      <xdr:rowOff>7936</xdr:rowOff>
    </xdr:from>
    <xdr:to>
      <xdr:col>4</xdr:col>
      <xdr:colOff>1243258</xdr:colOff>
      <xdr:row>6</xdr:row>
      <xdr:rowOff>76200</xdr:rowOff>
    </xdr:to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64BE74B9-14F1-4954-9217-7EB4B3FDFC7A}"/>
            </a:ext>
          </a:extLst>
        </xdr:cNvPr>
        <xdr:cNvSpPr/>
      </xdr:nvSpPr>
      <xdr:spPr>
        <a:xfrm>
          <a:off x="3" y="1173796"/>
          <a:ext cx="5618087" cy="68264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 editAs="oneCell">
    <xdr:from>
      <xdr:col>4</xdr:col>
      <xdr:colOff>895350</xdr:colOff>
      <xdr:row>2</xdr:row>
      <xdr:rowOff>104775</xdr:rowOff>
    </xdr:from>
    <xdr:to>
      <xdr:col>5</xdr:col>
      <xdr:colOff>9525</xdr:colOff>
      <xdr:row>7</xdr:row>
      <xdr:rowOff>19050</xdr:rowOff>
    </xdr:to>
    <xdr:pic>
      <xdr:nvPicPr>
        <xdr:cNvPr id="4" name="Picture 3" descr="emoji® – The Official Brand | Restaurant">
          <a:extLst>
            <a:ext uri="{FF2B5EF4-FFF2-40B4-BE49-F238E27FC236}">
              <a16:creationId xmlns:a16="http://schemas.microsoft.com/office/drawing/2014/main" id="{756191C4-DCE0-472A-9330-2A8D17D96A37}"/>
            </a:ext>
            <a:ext uri="{147F2762-F138-4A5C-976F-8EAC2B608ADB}">
              <a16:predDERef xmlns:a16="http://schemas.microsoft.com/office/drawing/2014/main" pred="{64BE74B9-14F1-4954-9217-7EB4B3FD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581025"/>
          <a:ext cx="7429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</xdr:colOff>
      <xdr:row>0</xdr:row>
      <xdr:rowOff>15240</xdr:rowOff>
    </xdr:from>
    <xdr:to>
      <xdr:col>0</xdr:col>
      <xdr:colOff>872278</xdr:colOff>
      <xdr:row>4</xdr:row>
      <xdr:rowOff>121920</xdr:rowOff>
    </xdr:to>
    <xdr:pic>
      <xdr:nvPicPr>
        <xdr:cNvPr id="2" name="Picture 1" descr="emoji® – The Official Brand | Restaurant">
          <a:extLst>
            <a:ext uri="{FF2B5EF4-FFF2-40B4-BE49-F238E27FC236}">
              <a16:creationId xmlns:a16="http://schemas.microsoft.com/office/drawing/2014/main" id="{B229D13D-594F-4640-B1E0-DC291491C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39" y="15240"/>
          <a:ext cx="780839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6</xdr:row>
      <xdr:rowOff>7936</xdr:rowOff>
    </xdr:from>
    <xdr:to>
      <xdr:col>3</xdr:col>
      <xdr:colOff>219774</xdr:colOff>
      <xdr:row>6</xdr:row>
      <xdr:rowOff>76200</xdr:rowOff>
    </xdr:to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CA8E169B-3FD9-41BB-8D71-053BC2CB19A2}"/>
            </a:ext>
          </a:extLst>
        </xdr:cNvPr>
        <xdr:cNvSpPr/>
      </xdr:nvSpPr>
      <xdr:spPr>
        <a:xfrm>
          <a:off x="3" y="1150936"/>
          <a:ext cx="4813542" cy="68264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183696</xdr:colOff>
      <xdr:row>3</xdr:row>
      <xdr:rowOff>43091</xdr:rowOff>
    </xdr:from>
    <xdr:to>
      <xdr:col>2</xdr:col>
      <xdr:colOff>870346</xdr:colOff>
      <xdr:row>6</xdr:row>
      <xdr:rowOff>153580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D872FD-09CB-4B88-9B3A-FBDF638F8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6928" y="682627"/>
          <a:ext cx="686650" cy="6207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32385</xdr:rowOff>
    </xdr:from>
    <xdr:to>
      <xdr:col>0</xdr:col>
      <xdr:colOff>944563</xdr:colOff>
      <xdr:row>5</xdr:row>
      <xdr:rowOff>7938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E34DB1-7D65-FDFE-E3DC-69FDCC53D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32385"/>
          <a:ext cx="865188" cy="7693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1230" cy="731170"/>
    <xdr:pic>
      <xdr:nvPicPr>
        <xdr:cNvPr id="4" name="Picture 3" descr="Image result for poop emoji">
          <a:extLst>
            <a:ext uri="{FF2B5EF4-FFF2-40B4-BE49-F238E27FC236}">
              <a16:creationId xmlns:a16="http://schemas.microsoft.com/office/drawing/2014/main" id="{DF9F723F-D2AC-42D5-9A5E-45B781611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1230" cy="73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6</xdr:row>
      <xdr:rowOff>7936</xdr:rowOff>
    </xdr:from>
    <xdr:to>
      <xdr:col>5</xdr:col>
      <xdr:colOff>189231</xdr:colOff>
      <xdr:row>6</xdr:row>
      <xdr:rowOff>76200</xdr:rowOff>
    </xdr:to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DB695F8D-130D-486B-B41C-1A450A071944}"/>
            </a:ext>
          </a:extLst>
        </xdr:cNvPr>
        <xdr:cNvSpPr/>
      </xdr:nvSpPr>
      <xdr:spPr>
        <a:xfrm>
          <a:off x="3" y="1150936"/>
          <a:ext cx="5000623" cy="68264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 editAs="oneCell">
    <xdr:from>
      <xdr:col>4</xdr:col>
      <xdr:colOff>704850</xdr:colOff>
      <xdr:row>3</xdr:row>
      <xdr:rowOff>28575</xdr:rowOff>
    </xdr:from>
    <xdr:to>
      <xdr:col>4</xdr:col>
      <xdr:colOff>1343025</xdr:colOff>
      <xdr:row>6</xdr:row>
      <xdr:rowOff>142875</xdr:rowOff>
    </xdr:to>
    <xdr:pic>
      <xdr:nvPicPr>
        <xdr:cNvPr id="3" name="Picture 2" descr="Smile Emoji Happy - Free vector graphic on Pixabay">
          <a:extLst>
            <a:ext uri="{FF2B5EF4-FFF2-40B4-BE49-F238E27FC236}">
              <a16:creationId xmlns:a16="http://schemas.microsoft.com/office/drawing/2014/main" id="{6BCA689F-5394-439A-A8C8-F6E20FB95E85}"/>
            </a:ext>
            <a:ext uri="{147F2762-F138-4A5C-976F-8EAC2B608ADB}">
              <a16:predDERef xmlns:a16="http://schemas.microsoft.com/office/drawing/2014/main" pred="{DB695F8D-130D-486B-B41C-1A450A07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0"/>
          <a:ext cx="6381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73856</xdr:colOff>
      <xdr:row>0</xdr:row>
      <xdr:rowOff>45719</xdr:rowOff>
    </xdr:from>
    <xdr:to>
      <xdr:col>0</xdr:col>
      <xdr:colOff>650554</xdr:colOff>
      <xdr:row>3</xdr:row>
      <xdr:rowOff>111368</xdr:rowOff>
    </xdr:to>
    <xdr:pic>
      <xdr:nvPicPr>
        <xdr:cNvPr id="3" name="Picture 2" descr="Smile Emoji Happy - Free vector graphic on Pixabay">
          <a:extLst>
            <a:ext uri="{FF2B5EF4-FFF2-40B4-BE49-F238E27FC236}">
              <a16:creationId xmlns:a16="http://schemas.microsoft.com/office/drawing/2014/main" id="{B39833DB-CA05-450B-A554-408D41FF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56" y="45719"/>
          <a:ext cx="576698" cy="575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6</xdr:row>
      <xdr:rowOff>7936</xdr:rowOff>
    </xdr:from>
    <xdr:to>
      <xdr:col>4</xdr:col>
      <xdr:colOff>431801</xdr:colOff>
      <xdr:row>6</xdr:row>
      <xdr:rowOff>76200</xdr:rowOff>
    </xdr:to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B347C589-33BC-4263-B4FC-5B9085215E8A}"/>
            </a:ext>
          </a:extLst>
        </xdr:cNvPr>
        <xdr:cNvSpPr/>
      </xdr:nvSpPr>
      <xdr:spPr>
        <a:xfrm>
          <a:off x="3" y="1150936"/>
          <a:ext cx="5000623" cy="68264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 editAs="oneCell">
    <xdr:from>
      <xdr:col>4</xdr:col>
      <xdr:colOff>106680</xdr:colOff>
      <xdr:row>3</xdr:row>
      <xdr:rowOff>0</xdr:rowOff>
    </xdr:from>
    <xdr:to>
      <xdr:col>4</xdr:col>
      <xdr:colOff>713601</xdr:colOff>
      <xdr:row>6</xdr:row>
      <xdr:rowOff>147320</xdr:rowOff>
    </xdr:to>
    <xdr:pic>
      <xdr:nvPicPr>
        <xdr:cNvPr id="4" name="Picture 3" descr="Dog Emoji Stickers | Redbubble">
          <a:extLst>
            <a:ext uri="{FF2B5EF4-FFF2-40B4-BE49-F238E27FC236}">
              <a16:creationId xmlns:a16="http://schemas.microsoft.com/office/drawing/2014/main" id="{518EF438-BF78-49AF-9C0D-9022F1DA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320" y="655320"/>
          <a:ext cx="721221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96882</xdr:colOff>
      <xdr:row>0</xdr:row>
      <xdr:rowOff>16329</xdr:rowOff>
    </xdr:from>
    <xdr:to>
      <xdr:col>0</xdr:col>
      <xdr:colOff>796385</xdr:colOff>
      <xdr:row>4</xdr:row>
      <xdr:rowOff>4884</xdr:rowOff>
    </xdr:to>
    <xdr:pic>
      <xdr:nvPicPr>
        <xdr:cNvPr id="3" name="Picture 2" descr="Dog Emoji Stickers | Redbubble">
          <a:extLst>
            <a:ext uri="{FF2B5EF4-FFF2-40B4-BE49-F238E27FC236}">
              <a16:creationId xmlns:a16="http://schemas.microsoft.com/office/drawing/2014/main" id="{E9F1354E-E753-4ACC-B85F-8AEE68F7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82" y="16329"/>
          <a:ext cx="699503" cy="653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2</xdr:row>
      <xdr:rowOff>304799</xdr:rowOff>
    </xdr:from>
    <xdr:to>
      <xdr:col>4</xdr:col>
      <xdr:colOff>952500</xdr:colOff>
      <xdr:row>7</xdr:row>
      <xdr:rowOff>9524</xdr:rowOff>
    </xdr:to>
    <xdr:pic>
      <xdr:nvPicPr>
        <xdr:cNvPr id="2" name="Picture 1" descr="Calculator Emoji Icons - Download Free Vector Icons | Noun Project">
          <a:extLst>
            <a:ext uri="{FF2B5EF4-FFF2-40B4-BE49-F238E27FC236}">
              <a16:creationId xmlns:a16="http://schemas.microsoft.com/office/drawing/2014/main" id="{2CF79A81-34A7-4557-990F-2AF5AD8C2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14399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</xdr:colOff>
      <xdr:row>6</xdr:row>
      <xdr:rowOff>7936</xdr:rowOff>
    </xdr:from>
    <xdr:to>
      <xdr:col>4</xdr:col>
      <xdr:colOff>1024696</xdr:colOff>
      <xdr:row>6</xdr:row>
      <xdr:rowOff>76200</xdr:rowOff>
    </xdr:to>
    <xdr:sp macro="" textlink="">
      <xdr:nvSpPr>
        <xdr:cNvPr id="3" name="Shape 12">
          <a:extLst>
            <a:ext uri="{FF2B5EF4-FFF2-40B4-BE49-F238E27FC236}">
              <a16:creationId xmlns:a16="http://schemas.microsoft.com/office/drawing/2014/main" id="{EC51351D-9E67-472C-97E3-FFC6D7F481E1}"/>
            </a:ext>
          </a:extLst>
        </xdr:cNvPr>
        <xdr:cNvSpPr/>
      </xdr:nvSpPr>
      <xdr:spPr>
        <a:xfrm>
          <a:off x="3" y="1150936"/>
          <a:ext cx="4918073" cy="68264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4</xdr:row>
      <xdr:rowOff>9525</xdr:rowOff>
    </xdr:to>
    <xdr:pic>
      <xdr:nvPicPr>
        <xdr:cNvPr id="3" name="Picture 2" descr="Calculator Emoji Icons - Download Free Vector Icons | Noun Project">
          <a:extLst>
            <a:ext uri="{FF2B5EF4-FFF2-40B4-BE49-F238E27FC236}">
              <a16:creationId xmlns:a16="http://schemas.microsoft.com/office/drawing/2014/main" id="{AA8A2728-5ADB-4877-814A-7D26E871C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680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</xdr:colOff>
      <xdr:row>6</xdr:row>
      <xdr:rowOff>7936</xdr:rowOff>
    </xdr:from>
    <xdr:to>
      <xdr:col>4</xdr:col>
      <xdr:colOff>312951</xdr:colOff>
      <xdr:row>6</xdr:row>
      <xdr:rowOff>76200</xdr:rowOff>
    </xdr:to>
    <xdr:sp macro="" textlink="">
      <xdr:nvSpPr>
        <xdr:cNvPr id="2" name="Shape 12">
          <a:extLst>
            <a:ext uri="{FF2B5EF4-FFF2-40B4-BE49-F238E27FC236}">
              <a16:creationId xmlns:a16="http://schemas.microsoft.com/office/drawing/2014/main" id="{E1F76407-3EB0-48EE-8C3F-BDDD809C52DC}"/>
            </a:ext>
          </a:extLst>
        </xdr:cNvPr>
        <xdr:cNvSpPr/>
      </xdr:nvSpPr>
      <xdr:spPr>
        <a:xfrm>
          <a:off x="3" y="1150936"/>
          <a:ext cx="4918073" cy="68264"/>
        </a:xfrm>
        <a:custGeom>
          <a:avLst/>
          <a:gdLst/>
          <a:ahLst/>
          <a:cxnLst/>
          <a:rect l="0" t="0" r="0" b="0"/>
          <a:pathLst>
            <a:path w="6867525">
              <a:moveTo>
                <a:pt x="6866953" y="0"/>
              </a:moveTo>
              <a:lnTo>
                <a:pt x="0" y="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twoCellAnchor>
  <xdr:twoCellAnchor editAs="oneCell">
    <xdr:from>
      <xdr:col>4</xdr:col>
      <xdr:colOff>555625</xdr:colOff>
      <xdr:row>2</xdr:row>
      <xdr:rowOff>142589</xdr:rowOff>
    </xdr:from>
    <xdr:to>
      <xdr:col>4</xdr:col>
      <xdr:colOff>1257477</xdr:colOff>
      <xdr:row>7</xdr:row>
      <xdr:rowOff>10032</xdr:rowOff>
    </xdr:to>
    <xdr:pic>
      <xdr:nvPicPr>
        <xdr:cNvPr id="4" name="Picture 3" descr="🏆 Trophy Emoji">
          <a:extLst>
            <a:ext uri="{FF2B5EF4-FFF2-40B4-BE49-F238E27FC236}">
              <a16:creationId xmlns:a16="http://schemas.microsoft.com/office/drawing/2014/main" id="{E0B3500C-E9B5-445B-97A9-3D58E639303F}"/>
            </a:ext>
            <a:ext uri="{147F2762-F138-4A5C-976F-8EAC2B608ADB}">
              <a16:predDERef xmlns:a16="http://schemas.microsoft.com/office/drawing/2014/main" pred="{E1F76407-3EB0-48EE-8C3F-BDDD809C5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4750" y="618839"/>
          <a:ext cx="701852" cy="696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showWhiteSpace="0" zoomScale="150" zoomScaleNormal="150" zoomScaleSheetLayoutView="110" zoomScalePageLayoutView="145" workbookViewId="0">
      <selection activeCell="G10" sqref="G10"/>
    </sheetView>
  </sheetViews>
  <sheetFormatPr defaultColWidth="9.1640625" defaultRowHeight="12.75" x14ac:dyDescent="0.2"/>
  <cols>
    <col min="1" max="1" width="24.5" style="3" customWidth="1"/>
    <col min="2" max="2" width="21.1640625" style="3" customWidth="1"/>
    <col min="3" max="3" width="16.5" style="3" customWidth="1"/>
    <col min="4" max="6" width="12.5" style="3" customWidth="1"/>
    <col min="7" max="7" width="15.5" style="3" customWidth="1"/>
    <col min="8" max="8" width="9.6640625" style="3" customWidth="1"/>
    <col min="9" max="16384" width="9.1640625" style="3"/>
  </cols>
  <sheetData>
    <row r="1" spans="1:6" ht="25.15" customHeight="1" x14ac:dyDescent="0.2">
      <c r="A1" s="115" t="s">
        <v>0</v>
      </c>
      <c r="B1" s="115"/>
      <c r="C1" s="116" t="s">
        <v>1</v>
      </c>
      <c r="D1" s="116"/>
      <c r="E1" s="116"/>
    </row>
    <row r="2" spans="1:6" ht="13.15" customHeight="1" x14ac:dyDescent="0.2">
      <c r="A2" s="114" t="s">
        <v>2</v>
      </c>
      <c r="B2" s="115"/>
      <c r="C2" s="115"/>
      <c r="D2" s="115"/>
      <c r="E2" s="115"/>
    </row>
    <row r="3" spans="1:6" ht="13.15" customHeight="1" x14ac:dyDescent="0.2">
      <c r="A3" s="21"/>
      <c r="B3" s="22"/>
      <c r="C3" s="22"/>
      <c r="D3" s="22"/>
      <c r="E3" s="22"/>
    </row>
    <row r="4" spans="1:6" x14ac:dyDescent="0.2">
      <c r="A4" s="23"/>
      <c r="B4" s="23"/>
      <c r="C4" s="6"/>
      <c r="D4" s="7"/>
      <c r="E4" s="8"/>
    </row>
    <row r="5" spans="1:6" ht="14.25" customHeight="1" x14ac:dyDescent="0.2">
      <c r="A5" s="5"/>
      <c r="B5" s="5"/>
      <c r="C5" s="6"/>
      <c r="D5" s="7"/>
      <c r="E5" s="8"/>
    </row>
    <row r="6" spans="1:6" x14ac:dyDescent="0.2">
      <c r="A6" s="120"/>
      <c r="B6" s="120"/>
      <c r="C6" s="10"/>
      <c r="D6" s="10"/>
      <c r="E6"/>
    </row>
    <row r="7" spans="1:6" x14ac:dyDescent="0.2">
      <c r="A7" s="120"/>
      <c r="B7" s="120"/>
      <c r="C7" s="10"/>
      <c r="D7" s="10"/>
      <c r="E7" s="10"/>
    </row>
    <row r="8" spans="1:6" ht="18.2" customHeight="1" x14ac:dyDescent="0.2">
      <c r="A8" s="121" t="s">
        <v>1</v>
      </c>
      <c r="B8" s="121"/>
      <c r="C8" s="121"/>
      <c r="D8" s="121"/>
      <c r="E8" s="121"/>
    </row>
    <row r="9" spans="1:6" x14ac:dyDescent="0.2">
      <c r="A9" s="122" t="s">
        <v>3</v>
      </c>
      <c r="B9" s="123"/>
      <c r="C9" s="123"/>
      <c r="D9" s="18" t="s">
        <v>4</v>
      </c>
      <c r="E9" s="18" t="s">
        <v>5</v>
      </c>
    </row>
    <row r="10" spans="1:6" x14ac:dyDescent="0.2">
      <c r="A10" s="124" t="s">
        <v>6</v>
      </c>
      <c r="B10" s="124"/>
      <c r="C10" s="124"/>
      <c r="D10" s="24">
        <v>1000000</v>
      </c>
      <c r="E10" s="24">
        <v>1157625</v>
      </c>
      <c r="F10" s="44"/>
    </row>
    <row r="11" spans="1:6" x14ac:dyDescent="0.2">
      <c r="A11" s="125" t="s">
        <v>7</v>
      </c>
      <c r="B11" s="125"/>
      <c r="C11" s="125"/>
      <c r="D11" s="25">
        <f>D10</f>
        <v>1000000</v>
      </c>
      <c r="E11" s="25">
        <f>E10</f>
        <v>1157625</v>
      </c>
      <c r="F11" s="44"/>
    </row>
    <row r="12" spans="1:6" x14ac:dyDescent="0.2">
      <c r="A12" s="122" t="s">
        <v>8</v>
      </c>
      <c r="B12" s="123"/>
      <c r="C12" s="123"/>
      <c r="D12" s="31">
        <v>0.55000000000000004</v>
      </c>
      <c r="E12" s="65">
        <v>0.52249999999999996</v>
      </c>
      <c r="F12" s="44"/>
    </row>
    <row r="13" spans="1:6" x14ac:dyDescent="0.2">
      <c r="A13" s="124" t="s">
        <v>9</v>
      </c>
      <c r="B13" s="124"/>
      <c r="C13" s="124"/>
      <c r="D13" s="24">
        <v>240000</v>
      </c>
      <c r="E13" s="24">
        <v>264000</v>
      </c>
      <c r="F13" s="44"/>
    </row>
    <row r="14" spans="1:6" x14ac:dyDescent="0.2">
      <c r="A14" s="117" t="s">
        <v>10</v>
      </c>
      <c r="B14" s="118"/>
      <c r="C14" s="119"/>
      <c r="D14" s="24">
        <v>310000</v>
      </c>
      <c r="E14" s="24">
        <v>340859.06</v>
      </c>
      <c r="F14" s="44"/>
    </row>
    <row r="15" spans="1:6" x14ac:dyDescent="0.2">
      <c r="A15" s="125" t="s">
        <v>11</v>
      </c>
      <c r="B15" s="125"/>
      <c r="C15" s="125"/>
      <c r="D15" s="25">
        <f>SUM(D13+D14)</f>
        <v>550000</v>
      </c>
      <c r="E15" s="25">
        <f>SUM(E13+E14)</f>
        <v>604859.06000000006</v>
      </c>
      <c r="F15" s="44"/>
    </row>
    <row r="16" spans="1:6" x14ac:dyDescent="0.2">
      <c r="A16" s="129" t="s">
        <v>12</v>
      </c>
      <c r="B16" s="129"/>
      <c r="C16" s="129"/>
      <c r="D16" s="26">
        <f>D11-D15</f>
        <v>450000</v>
      </c>
      <c r="E16" s="26">
        <f>E11-E15</f>
        <v>552765.93999999994</v>
      </c>
      <c r="F16" s="44"/>
    </row>
    <row r="17" spans="1:6" x14ac:dyDescent="0.2">
      <c r="A17" s="122" t="s">
        <v>13</v>
      </c>
      <c r="B17" s="123"/>
      <c r="C17" s="123"/>
      <c r="D17" s="19"/>
      <c r="E17" s="19"/>
      <c r="F17" s="44"/>
    </row>
    <row r="18" spans="1:6" x14ac:dyDescent="0.2">
      <c r="A18" s="33" t="s">
        <v>14</v>
      </c>
      <c r="B18" s="34"/>
      <c r="C18" s="35"/>
      <c r="D18" s="24">
        <v>247000</v>
      </c>
      <c r="E18" s="24">
        <v>235000</v>
      </c>
    </row>
    <row r="19" spans="1:6" x14ac:dyDescent="0.2">
      <c r="A19" s="117" t="s">
        <v>15</v>
      </c>
      <c r="B19" s="118"/>
      <c r="C19" s="119"/>
      <c r="D19" s="24">
        <v>60000</v>
      </c>
      <c r="E19" s="24">
        <v>59000</v>
      </c>
    </row>
    <row r="20" spans="1:6" x14ac:dyDescent="0.2">
      <c r="A20" s="117" t="s">
        <v>16</v>
      </c>
      <c r="B20" s="118"/>
      <c r="C20" s="119"/>
      <c r="D20" s="24">
        <v>9500</v>
      </c>
      <c r="E20" s="24">
        <v>8300</v>
      </c>
    </row>
    <row r="21" spans="1:6" x14ac:dyDescent="0.2">
      <c r="A21" s="117" t="s">
        <v>17</v>
      </c>
      <c r="B21" s="118"/>
      <c r="C21" s="119"/>
      <c r="D21" s="24">
        <v>5000</v>
      </c>
      <c r="E21" s="24">
        <v>4500</v>
      </c>
    </row>
    <row r="22" spans="1:6" x14ac:dyDescent="0.2">
      <c r="A22" s="117" t="s">
        <v>18</v>
      </c>
      <c r="B22" s="118"/>
      <c r="C22" s="119"/>
      <c r="D22" s="24">
        <v>24000</v>
      </c>
      <c r="E22" s="24">
        <v>22500</v>
      </c>
    </row>
    <row r="23" spans="1:6" x14ac:dyDescent="0.2">
      <c r="A23" s="117" t="s">
        <v>19</v>
      </c>
      <c r="B23" s="118"/>
      <c r="C23" s="119"/>
      <c r="D23" s="24">
        <v>1000</v>
      </c>
      <c r="E23" s="24">
        <v>950</v>
      </c>
    </row>
    <row r="24" spans="1:6" x14ac:dyDescent="0.2">
      <c r="A24" s="117" t="s">
        <v>20</v>
      </c>
      <c r="B24" s="118"/>
      <c r="C24" s="119"/>
      <c r="D24" s="24">
        <v>4600</v>
      </c>
      <c r="E24" s="24">
        <v>3500</v>
      </c>
    </row>
    <row r="25" spans="1:6" x14ac:dyDescent="0.2">
      <c r="A25" s="117" t="s">
        <v>21</v>
      </c>
      <c r="B25" s="118"/>
      <c r="C25" s="119"/>
      <c r="D25" s="24">
        <v>3500</v>
      </c>
      <c r="E25" s="24">
        <v>3200</v>
      </c>
    </row>
    <row r="26" spans="1:6" x14ac:dyDescent="0.2">
      <c r="A26" s="117" t="s">
        <v>22</v>
      </c>
      <c r="B26" s="118"/>
      <c r="C26" s="119"/>
      <c r="D26" s="24">
        <v>6500</v>
      </c>
      <c r="E26" s="24">
        <v>6200</v>
      </c>
    </row>
    <row r="27" spans="1:6" x14ac:dyDescent="0.2">
      <c r="A27" s="117" t="s">
        <v>23</v>
      </c>
      <c r="B27" s="118"/>
      <c r="C27" s="119"/>
      <c r="D27" s="24">
        <v>1000</v>
      </c>
      <c r="E27" s="24">
        <v>800</v>
      </c>
    </row>
    <row r="28" spans="1:6" x14ac:dyDescent="0.2">
      <c r="A28" s="117" t="s">
        <v>24</v>
      </c>
      <c r="B28" s="118"/>
      <c r="C28" s="119"/>
      <c r="D28" s="24">
        <v>900</v>
      </c>
      <c r="E28" s="24">
        <v>900</v>
      </c>
    </row>
    <row r="29" spans="1:6" x14ac:dyDescent="0.2">
      <c r="A29" s="125" t="s">
        <v>25</v>
      </c>
      <c r="B29" s="125"/>
      <c r="C29" s="125"/>
      <c r="D29" s="27">
        <f>SUM(D18:D28)</f>
        <v>363000</v>
      </c>
      <c r="E29" s="27">
        <f>SUM(E18:E28)</f>
        <v>344850</v>
      </c>
      <c r="F29" s="58"/>
    </row>
    <row r="30" spans="1:6" x14ac:dyDescent="0.2">
      <c r="A30" s="126" t="s">
        <v>26</v>
      </c>
      <c r="B30" s="127"/>
      <c r="C30" s="128"/>
      <c r="D30" s="28">
        <f>D16-D29</f>
        <v>87000</v>
      </c>
      <c r="E30" s="28">
        <f>E16-E29</f>
        <v>207915.93999999994</v>
      </c>
    </row>
    <row r="31" spans="1:6" ht="12.75" customHeight="1" x14ac:dyDescent="0.2">
      <c r="A31" s="58"/>
      <c r="D31" s="82" t="s">
        <v>27</v>
      </c>
      <c r="E31" s="84">
        <f>E30-D30</f>
        <v>120915.93999999994</v>
      </c>
    </row>
  </sheetData>
  <sheetProtection selectLockedCells="1"/>
  <dataConsolidate link="1"/>
  <mergeCells count="27">
    <mergeCell ref="A14:C14"/>
    <mergeCell ref="A17:C17"/>
    <mergeCell ref="A13:C13"/>
    <mergeCell ref="A30:C30"/>
    <mergeCell ref="A15:C15"/>
    <mergeCell ref="A16:C16"/>
    <mergeCell ref="A29:C29"/>
    <mergeCell ref="A28:C28"/>
    <mergeCell ref="A27:C27"/>
    <mergeCell ref="A26:C26"/>
    <mergeCell ref="A24:C24"/>
    <mergeCell ref="A2:E2"/>
    <mergeCell ref="A1:B1"/>
    <mergeCell ref="C1:E1"/>
    <mergeCell ref="A25:C25"/>
    <mergeCell ref="A7:B7"/>
    <mergeCell ref="A6:B6"/>
    <mergeCell ref="A19:C19"/>
    <mergeCell ref="A20:C20"/>
    <mergeCell ref="A8:E8"/>
    <mergeCell ref="A21:C21"/>
    <mergeCell ref="A22:C22"/>
    <mergeCell ref="A23:C23"/>
    <mergeCell ref="A9:C9"/>
    <mergeCell ref="A10:C10"/>
    <mergeCell ref="A11:C11"/>
    <mergeCell ref="A12:C12"/>
  </mergeCells>
  <pageMargins left="0.25" right="0.25" top="0.75" bottom="0.75" header="0.3" footer="0.3"/>
  <pageSetup scale="120" fitToWidth="0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0C62-F5BE-47C2-A684-FC7490FAB047}">
  <dimension ref="A1:F26"/>
  <sheetViews>
    <sheetView zoomScale="120" zoomScaleNormal="120" workbookViewId="0">
      <selection activeCell="C11" sqref="C11"/>
    </sheetView>
  </sheetViews>
  <sheetFormatPr defaultRowHeight="12.75" x14ac:dyDescent="0.2"/>
  <cols>
    <col min="1" max="1" width="29.83203125" bestFit="1" customWidth="1"/>
    <col min="2" max="2" width="17" customWidth="1"/>
    <col min="3" max="3" width="19.33203125" customWidth="1"/>
    <col min="4" max="4" width="18.1640625" customWidth="1"/>
    <col min="5" max="5" width="15" customWidth="1"/>
    <col min="6" max="6" width="11" customWidth="1"/>
  </cols>
  <sheetData>
    <row r="1" spans="1:6" x14ac:dyDescent="0.2">
      <c r="A1" s="3"/>
      <c r="B1" s="3"/>
      <c r="C1" s="3"/>
      <c r="D1" s="3"/>
      <c r="E1" s="3"/>
    </row>
    <row r="2" spans="1:6" x14ac:dyDescent="0.2">
      <c r="A2" s="3"/>
      <c r="B2" s="3"/>
      <c r="C2" s="3"/>
      <c r="D2" s="3"/>
      <c r="E2" s="3"/>
    </row>
    <row r="3" spans="1:6" x14ac:dyDescent="0.2">
      <c r="A3" s="3"/>
      <c r="B3" s="3"/>
      <c r="C3" s="3"/>
      <c r="D3" s="3"/>
      <c r="E3" s="3"/>
    </row>
    <row r="4" spans="1:6" x14ac:dyDescent="0.2">
      <c r="A4" s="3"/>
      <c r="B4" s="3"/>
      <c r="C4" s="3"/>
      <c r="D4" s="3"/>
      <c r="E4" s="3"/>
    </row>
    <row r="5" spans="1:6" ht="15.75" x14ac:dyDescent="0.2">
      <c r="A5" s="64" t="s">
        <v>120</v>
      </c>
      <c r="B5" s="63"/>
      <c r="C5" s="63"/>
      <c r="D5" s="63"/>
      <c r="E5" s="46"/>
    </row>
    <row r="6" spans="1:6" ht="15" x14ac:dyDescent="0.2">
      <c r="A6" s="63" t="s">
        <v>29</v>
      </c>
      <c r="B6" s="91">
        <v>500000</v>
      </c>
      <c r="C6" s="91"/>
      <c r="D6" s="91">
        <v>606457.94999999995</v>
      </c>
      <c r="E6" s="46"/>
    </row>
    <row r="7" spans="1:6" ht="15" x14ac:dyDescent="0.2">
      <c r="A7" s="63" t="s">
        <v>30</v>
      </c>
      <c r="B7" s="63">
        <v>4000</v>
      </c>
      <c r="C7" s="92"/>
      <c r="D7" s="63">
        <v>4409</v>
      </c>
      <c r="E7" s="58" t="s">
        <v>123</v>
      </c>
    </row>
    <row r="8" spans="1:6" ht="15" x14ac:dyDescent="0.2">
      <c r="A8" s="63" t="s">
        <v>32</v>
      </c>
      <c r="B8" s="63">
        <v>4444</v>
      </c>
      <c r="C8" s="92"/>
      <c r="D8" s="63">
        <v>4666</v>
      </c>
      <c r="E8" s="58" t="s">
        <v>124</v>
      </c>
    </row>
    <row r="9" spans="1:6" ht="15" x14ac:dyDescent="0.2">
      <c r="A9" s="63" t="s">
        <v>53</v>
      </c>
      <c r="B9" s="63">
        <v>1.25</v>
      </c>
      <c r="C9" s="63"/>
      <c r="D9" s="63">
        <v>1.31</v>
      </c>
      <c r="E9" s="58" t="s">
        <v>124</v>
      </c>
    </row>
    <row r="10" spans="1:6" ht="15" x14ac:dyDescent="0.2">
      <c r="A10" s="63" t="s">
        <v>34</v>
      </c>
      <c r="B10" s="91">
        <v>100</v>
      </c>
      <c r="C10" s="92"/>
      <c r="D10" s="91">
        <v>105</v>
      </c>
      <c r="E10" s="58" t="s">
        <v>124</v>
      </c>
    </row>
    <row r="11" spans="1:6" ht="15" x14ac:dyDescent="0.2">
      <c r="A11" s="93" t="s">
        <v>35</v>
      </c>
      <c r="B11" s="94">
        <v>200000</v>
      </c>
      <c r="C11" s="67">
        <v>0.4</v>
      </c>
      <c r="D11" s="94">
        <v>235305.69</v>
      </c>
      <c r="E11" s="58" t="s">
        <v>125</v>
      </c>
    </row>
    <row r="12" spans="1:6" ht="15" x14ac:dyDescent="0.2">
      <c r="A12" s="63" t="s">
        <v>38</v>
      </c>
      <c r="B12" s="91">
        <f>B6-B11</f>
        <v>300000</v>
      </c>
      <c r="C12" s="63"/>
      <c r="D12" s="91">
        <f>D6-D11</f>
        <v>371152.25999999995</v>
      </c>
      <c r="E12" s="61"/>
    </row>
    <row r="13" spans="1:6" ht="15.75" thickBot="1" x14ac:dyDescent="0.25">
      <c r="A13" s="95" t="s">
        <v>39</v>
      </c>
      <c r="B13" s="96">
        <v>240000</v>
      </c>
      <c r="C13" s="97"/>
      <c r="D13" s="96">
        <v>232800</v>
      </c>
      <c r="E13" s="58" t="s">
        <v>126</v>
      </c>
    </row>
    <row r="14" spans="1:6" ht="15" x14ac:dyDescent="0.2">
      <c r="A14" s="111" t="s">
        <v>41</v>
      </c>
      <c r="B14" s="94">
        <f>B6-B11-B13</f>
        <v>60000</v>
      </c>
      <c r="C14" s="94"/>
      <c r="D14" s="112">
        <f>D6-D11-D13</f>
        <v>138352.25999999995</v>
      </c>
      <c r="E14" s="82" t="s">
        <v>27</v>
      </c>
      <c r="F14" s="83">
        <f>D14-B14</f>
        <v>78352.259999999951</v>
      </c>
    </row>
    <row r="15" spans="1:6" x14ac:dyDescent="0.2">
      <c r="A15" s="3"/>
      <c r="B15" s="37"/>
      <c r="C15" s="37"/>
      <c r="D15" s="37"/>
      <c r="E15" s="3"/>
    </row>
    <row r="16" spans="1:6" x14ac:dyDescent="0.2">
      <c r="A16" s="3"/>
      <c r="B16" s="3"/>
      <c r="C16" s="3"/>
      <c r="D16" s="3"/>
      <c r="E16" s="3"/>
    </row>
    <row r="17" spans="1:5" x14ac:dyDescent="0.2">
      <c r="A17" s="48" t="s">
        <v>42</v>
      </c>
      <c r="B17" s="3"/>
      <c r="C17" s="58" t="s">
        <v>43</v>
      </c>
      <c r="D17" s="58"/>
      <c r="E17" s="58"/>
    </row>
    <row r="18" spans="1:5" x14ac:dyDescent="0.2">
      <c r="A18" s="3" t="s">
        <v>127</v>
      </c>
      <c r="B18" s="3"/>
      <c r="C18" s="58" t="s">
        <v>45</v>
      </c>
      <c r="D18" s="67" t="s">
        <v>46</v>
      </c>
      <c r="E18" s="58"/>
    </row>
    <row r="19" spans="1:5" x14ac:dyDescent="0.2">
      <c r="A19" s="3"/>
      <c r="B19" s="3"/>
      <c r="C19" s="58" t="s">
        <v>49</v>
      </c>
      <c r="D19" s="67" t="s">
        <v>46</v>
      </c>
      <c r="E19" s="58"/>
    </row>
    <row r="20" spans="1:5" x14ac:dyDescent="0.2">
      <c r="A20" s="3"/>
      <c r="B20" s="3"/>
      <c r="C20" s="58" t="s">
        <v>51</v>
      </c>
      <c r="D20" s="67" t="s">
        <v>46</v>
      </c>
      <c r="E20" s="58"/>
    </row>
    <row r="21" spans="1:5" x14ac:dyDescent="0.2">
      <c r="A21" s="3"/>
      <c r="B21" s="3"/>
      <c r="C21" s="58" t="s">
        <v>53</v>
      </c>
      <c r="D21" s="67" t="s">
        <v>46</v>
      </c>
      <c r="E21" s="58"/>
    </row>
    <row r="22" spans="1:5" x14ac:dyDescent="0.2">
      <c r="A22" s="3"/>
      <c r="B22" s="3"/>
      <c r="C22" s="58" t="s">
        <v>55</v>
      </c>
      <c r="D22" s="58" t="s">
        <v>56</v>
      </c>
      <c r="E22" s="58"/>
    </row>
    <row r="23" spans="1:5" x14ac:dyDescent="0.2">
      <c r="A23" s="3"/>
      <c r="B23" s="3"/>
      <c r="C23" s="58" t="s">
        <v>35</v>
      </c>
      <c r="D23" s="58" t="s">
        <v>126</v>
      </c>
      <c r="E23" s="58"/>
    </row>
    <row r="24" spans="1:5" x14ac:dyDescent="0.2">
      <c r="A24" s="3"/>
      <c r="B24" s="3"/>
      <c r="C24" s="58" t="s">
        <v>39</v>
      </c>
      <c r="D24" s="58" t="s">
        <v>126</v>
      </c>
      <c r="E24" s="58"/>
    </row>
    <row r="25" spans="1:5" x14ac:dyDescent="0.2">
      <c r="A25" s="3"/>
      <c r="B25" s="3"/>
      <c r="C25" s="58" t="s">
        <v>58</v>
      </c>
      <c r="D25" s="58" t="s">
        <v>56</v>
      </c>
      <c r="E25" s="58"/>
    </row>
    <row r="26" spans="1:5" x14ac:dyDescent="0.2">
      <c r="C26" s="77"/>
      <c r="D26" s="77"/>
      <c r="E26" s="77"/>
    </row>
  </sheetData>
  <pageMargins left="0.7" right="0.7" top="0.75" bottom="0.75" header="0.3" footer="0.3"/>
  <pageSetup scale="110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E897-32A1-4BE5-8F0E-F5F1506CBAFC}">
  <dimension ref="A1:G31"/>
  <sheetViews>
    <sheetView zoomScale="120" zoomScaleNormal="120" workbookViewId="0">
      <selection activeCell="C1" sqref="C1:E1"/>
    </sheetView>
  </sheetViews>
  <sheetFormatPr defaultColWidth="9.1640625" defaultRowHeight="12.75" x14ac:dyDescent="0.2"/>
  <cols>
    <col min="1" max="1" width="49.83203125" style="3" customWidth="1"/>
    <col min="2" max="2" width="1.6640625" style="3" customWidth="1"/>
    <col min="3" max="3" width="0.33203125" style="3" customWidth="1"/>
    <col min="4" max="4" width="10.6640625" style="3" customWidth="1"/>
    <col min="5" max="5" width="28.5" style="3" customWidth="1"/>
    <col min="6" max="6" width="11.5" style="3" customWidth="1"/>
    <col min="7" max="7" width="17.83203125" style="3" customWidth="1"/>
    <col min="8" max="8" width="9.6640625" style="3" customWidth="1"/>
    <col min="9" max="16384" width="9.1640625" style="3"/>
  </cols>
  <sheetData>
    <row r="1" spans="1:7" ht="25.15" customHeight="1" x14ac:dyDescent="0.2">
      <c r="A1" s="115" t="s">
        <v>128</v>
      </c>
      <c r="B1" s="115"/>
      <c r="C1" s="116" t="s">
        <v>1</v>
      </c>
      <c r="D1" s="116"/>
      <c r="E1" s="116"/>
      <c r="F1" s="1"/>
    </row>
    <row r="2" spans="1:7" ht="13.15" customHeight="1" x14ac:dyDescent="0.2">
      <c r="A2" s="114" t="s">
        <v>2</v>
      </c>
      <c r="B2" s="115"/>
      <c r="C2" s="115"/>
      <c r="D2" s="115"/>
      <c r="E2" s="115"/>
      <c r="F2" s="4"/>
    </row>
    <row r="3" spans="1:7" ht="13.15" customHeight="1" x14ac:dyDescent="0.2">
      <c r="A3" s="21"/>
      <c r="B3" s="22"/>
      <c r="C3" s="22"/>
      <c r="D3" s="22"/>
      <c r="E3" s="22"/>
      <c r="F3" s="4"/>
    </row>
    <row r="4" spans="1:7" x14ac:dyDescent="0.2">
      <c r="A4" s="23"/>
      <c r="B4" s="23"/>
      <c r="C4" s="6"/>
      <c r="D4" s="7"/>
      <c r="E4" s="8"/>
      <c r="F4" s="9"/>
    </row>
    <row r="5" spans="1:7" ht="14.25" customHeight="1" x14ac:dyDescent="0.2">
      <c r="A5" s="5"/>
      <c r="B5"/>
      <c r="C5" s="6"/>
      <c r="D5" s="7"/>
      <c r="E5" s="8"/>
      <c r="F5" s="9"/>
    </row>
    <row r="6" spans="1:7" x14ac:dyDescent="0.2">
      <c r="A6" s="120"/>
      <c r="B6" s="120"/>
      <c r="C6" s="10"/>
      <c r="D6" s="10"/>
      <c r="E6"/>
      <c r="F6" s="11"/>
    </row>
    <row r="7" spans="1:7" x14ac:dyDescent="0.2">
      <c r="A7" s="120"/>
      <c r="B7" s="120"/>
      <c r="C7" s="10"/>
      <c r="D7" s="10"/>
      <c r="E7" s="10"/>
      <c r="F7" s="11"/>
    </row>
    <row r="8" spans="1:7" ht="18.2" customHeight="1" x14ac:dyDescent="0.2">
      <c r="A8" s="121" t="s">
        <v>1</v>
      </c>
      <c r="B8" s="121"/>
      <c r="C8" s="121"/>
      <c r="D8" s="121"/>
      <c r="E8" s="121"/>
      <c r="F8" s="12"/>
    </row>
    <row r="9" spans="1:7" x14ac:dyDescent="0.2">
      <c r="A9" s="122" t="s">
        <v>3</v>
      </c>
      <c r="B9" s="123"/>
      <c r="C9" s="123"/>
      <c r="D9" s="18" t="s">
        <v>4</v>
      </c>
      <c r="E9" s="18" t="s">
        <v>73</v>
      </c>
      <c r="F9" s="13"/>
    </row>
    <row r="10" spans="1:7" x14ac:dyDescent="0.2">
      <c r="A10" s="124" t="s">
        <v>6</v>
      </c>
      <c r="B10" s="124"/>
      <c r="C10" s="124"/>
      <c r="D10" s="24">
        <v>1200000</v>
      </c>
      <c r="E10" s="24">
        <v>1411200</v>
      </c>
      <c r="F10" s="44"/>
    </row>
    <row r="11" spans="1:7" x14ac:dyDescent="0.2">
      <c r="A11" s="125" t="s">
        <v>7</v>
      </c>
      <c r="B11" s="125"/>
      <c r="C11" s="125"/>
      <c r="D11" s="25">
        <f>D10</f>
        <v>1200000</v>
      </c>
      <c r="E11" s="25">
        <f>E10</f>
        <v>1411200</v>
      </c>
      <c r="F11" s="44"/>
    </row>
    <row r="12" spans="1:7" x14ac:dyDescent="0.2">
      <c r="A12" s="122" t="s">
        <v>8</v>
      </c>
      <c r="B12" s="123"/>
      <c r="C12" s="123"/>
      <c r="D12" s="31">
        <v>0.4</v>
      </c>
      <c r="E12" s="31">
        <v>0.4</v>
      </c>
      <c r="F12" s="41"/>
      <c r="G12" s="44"/>
    </row>
    <row r="13" spans="1:7" x14ac:dyDescent="0.2">
      <c r="A13" s="124" t="s">
        <v>129</v>
      </c>
      <c r="B13" s="124"/>
      <c r="C13" s="124"/>
      <c r="D13" s="24">
        <f>D11*0.4</f>
        <v>480000</v>
      </c>
      <c r="E13" s="24">
        <f>E11*0.4</f>
        <v>564480</v>
      </c>
      <c r="F13" s="42"/>
    </row>
    <row r="14" spans="1:7" x14ac:dyDescent="0.2">
      <c r="A14" s="125" t="s">
        <v>11</v>
      </c>
      <c r="B14" s="125"/>
      <c r="C14" s="125"/>
      <c r="D14" s="25">
        <f>SUM(D13)</f>
        <v>480000</v>
      </c>
      <c r="E14" s="25">
        <f>SUM(E13)</f>
        <v>564480</v>
      </c>
      <c r="F14" s="49"/>
      <c r="G14" s="44"/>
    </row>
    <row r="15" spans="1:7" x14ac:dyDescent="0.2">
      <c r="A15" s="129" t="s">
        <v>12</v>
      </c>
      <c r="B15" s="129"/>
      <c r="C15" s="129"/>
      <c r="D15" s="26">
        <f>D11-D14</f>
        <v>720000</v>
      </c>
      <c r="E15" s="26">
        <f>E11-E14</f>
        <v>846720</v>
      </c>
      <c r="F15" s="50"/>
    </row>
    <row r="16" spans="1:7" x14ac:dyDescent="0.2">
      <c r="A16" s="122" t="s">
        <v>13</v>
      </c>
      <c r="B16" s="123"/>
      <c r="C16" s="123"/>
      <c r="D16" s="19"/>
      <c r="E16" s="19"/>
      <c r="F16" s="51"/>
      <c r="G16" s="44"/>
    </row>
    <row r="17" spans="1:7" x14ac:dyDescent="0.2">
      <c r="A17" s="33" t="s">
        <v>121</v>
      </c>
      <c r="B17" s="34"/>
      <c r="C17" s="35"/>
      <c r="D17" s="24">
        <v>100000</v>
      </c>
      <c r="E17" s="24">
        <v>100000</v>
      </c>
      <c r="F17" s="51"/>
      <c r="G17" s="44"/>
    </row>
    <row r="18" spans="1:7" x14ac:dyDescent="0.2">
      <c r="A18" s="33" t="s">
        <v>61</v>
      </c>
      <c r="B18" s="34"/>
      <c r="C18" s="52"/>
      <c r="D18" s="24">
        <v>407000</v>
      </c>
      <c r="E18" s="24">
        <v>402000</v>
      </c>
    </row>
    <row r="19" spans="1:7" x14ac:dyDescent="0.2">
      <c r="A19" s="117" t="s">
        <v>15</v>
      </c>
      <c r="B19" s="118"/>
      <c r="C19" s="119"/>
      <c r="D19" s="24">
        <v>60000</v>
      </c>
      <c r="E19" s="24">
        <v>60000</v>
      </c>
      <c r="F19" s="52"/>
    </row>
    <row r="20" spans="1:7" x14ac:dyDescent="0.2">
      <c r="A20" s="117" t="s">
        <v>122</v>
      </c>
      <c r="B20" s="118"/>
      <c r="C20" s="119"/>
      <c r="D20" s="24">
        <v>50000</v>
      </c>
      <c r="E20" s="24">
        <v>48000</v>
      </c>
      <c r="F20" s="52"/>
    </row>
    <row r="21" spans="1:7" x14ac:dyDescent="0.2">
      <c r="A21" s="117" t="s">
        <v>17</v>
      </c>
      <c r="B21" s="118"/>
      <c r="C21" s="119"/>
      <c r="D21" s="24">
        <v>7500</v>
      </c>
      <c r="E21" s="24">
        <v>5250</v>
      </c>
      <c r="F21" s="52"/>
    </row>
    <row r="22" spans="1:7" x14ac:dyDescent="0.2">
      <c r="A22" s="117" t="s">
        <v>18</v>
      </c>
      <c r="B22" s="118"/>
      <c r="C22" s="119"/>
      <c r="D22" s="24">
        <v>96000</v>
      </c>
      <c r="E22" s="24">
        <v>96000</v>
      </c>
      <c r="F22" s="49"/>
    </row>
    <row r="23" spans="1:7" x14ac:dyDescent="0.2">
      <c r="A23" s="117" t="s">
        <v>19</v>
      </c>
      <c r="B23" s="118"/>
      <c r="C23" s="119"/>
      <c r="D23" s="24">
        <v>12000</v>
      </c>
      <c r="E23" s="24">
        <v>11000</v>
      </c>
      <c r="F23" s="52"/>
    </row>
    <row r="24" spans="1:7" x14ac:dyDescent="0.2">
      <c r="A24" s="117" t="s">
        <v>20</v>
      </c>
      <c r="B24" s="118"/>
      <c r="C24" s="119"/>
      <c r="D24" s="24">
        <v>15000</v>
      </c>
      <c r="E24" s="24">
        <v>14000</v>
      </c>
      <c r="F24" s="49"/>
    </row>
    <row r="25" spans="1:7" x14ac:dyDescent="0.2">
      <c r="A25" s="117" t="s">
        <v>21</v>
      </c>
      <c r="B25" s="118"/>
      <c r="C25" s="119"/>
      <c r="D25" s="24">
        <v>7500</v>
      </c>
      <c r="E25" s="24">
        <v>7000</v>
      </c>
      <c r="F25" s="52"/>
    </row>
    <row r="26" spans="1:7" x14ac:dyDescent="0.2">
      <c r="A26" s="117" t="s">
        <v>81</v>
      </c>
      <c r="B26" s="118"/>
      <c r="C26" s="119"/>
      <c r="D26" s="24">
        <v>1000</v>
      </c>
      <c r="E26" s="24">
        <v>800</v>
      </c>
      <c r="F26" s="53"/>
    </row>
    <row r="27" spans="1:7" x14ac:dyDescent="0.2">
      <c r="A27" s="117" t="s">
        <v>23</v>
      </c>
      <c r="B27" s="118"/>
      <c r="C27" s="119"/>
      <c r="D27" s="24">
        <v>2500</v>
      </c>
      <c r="E27" s="24">
        <v>2000</v>
      </c>
      <c r="F27" s="52"/>
    </row>
    <row r="28" spans="1:7" x14ac:dyDescent="0.2">
      <c r="A28" s="117" t="s">
        <v>24</v>
      </c>
      <c r="B28" s="118"/>
      <c r="C28" s="119"/>
      <c r="D28" s="24">
        <v>1500</v>
      </c>
      <c r="E28" s="24">
        <v>750</v>
      </c>
      <c r="F28" s="54"/>
    </row>
    <row r="29" spans="1:7" x14ac:dyDescent="0.2">
      <c r="A29" s="125" t="s">
        <v>25</v>
      </c>
      <c r="B29" s="125"/>
      <c r="C29" s="125"/>
      <c r="D29" s="27">
        <f>SUM(D18:D28)</f>
        <v>660000</v>
      </c>
      <c r="E29" s="27">
        <f>SUM(E18:E28)</f>
        <v>646800</v>
      </c>
      <c r="F29" s="39"/>
      <c r="G29" s="45"/>
    </row>
    <row r="30" spans="1:7" x14ac:dyDescent="0.2">
      <c r="A30" s="126" t="s">
        <v>26</v>
      </c>
      <c r="B30" s="127"/>
      <c r="C30" s="128"/>
      <c r="D30" s="28">
        <f>D15-D29</f>
        <v>60000</v>
      </c>
      <c r="E30" s="28">
        <f>E15-E29</f>
        <v>199920</v>
      </c>
    </row>
    <row r="31" spans="1:7" ht="12.75" customHeight="1" x14ac:dyDescent="0.2">
      <c r="D31" s="82" t="s">
        <v>27</v>
      </c>
      <c r="E31" s="84">
        <f>E30-D30</f>
        <v>139920</v>
      </c>
    </row>
  </sheetData>
  <mergeCells count="26">
    <mergeCell ref="A29:C29"/>
    <mergeCell ref="A30:C30"/>
    <mergeCell ref="A28:C28"/>
    <mergeCell ref="A15:C15"/>
    <mergeCell ref="A16:C16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4:C14"/>
    <mergeCell ref="A1:B1"/>
    <mergeCell ref="C1:E1"/>
    <mergeCell ref="A2:E2"/>
    <mergeCell ref="A6:B6"/>
    <mergeCell ref="A7:B7"/>
    <mergeCell ref="A8:E8"/>
    <mergeCell ref="A9:C9"/>
    <mergeCell ref="A10:C10"/>
    <mergeCell ref="A11:C11"/>
    <mergeCell ref="A12:C12"/>
    <mergeCell ref="A13:C13"/>
  </mergeCells>
  <conditionalFormatting sqref="F28">
    <cfRule type="cellIs" dxfId="1" priority="1" operator="lessThan">
      <formula>0</formula>
    </cfRule>
  </conditionalFormatting>
  <pageMargins left="0.25" right="0.25" top="0.75" bottom="0.75" header="0.3" footer="0.3"/>
  <pageSetup scale="11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848C-1EAF-4135-B5D6-9F27CBC77F1D}">
  <dimension ref="A1:F29"/>
  <sheetViews>
    <sheetView zoomScale="120" zoomScaleNormal="120" workbookViewId="0">
      <selection activeCell="D15" sqref="D15"/>
    </sheetView>
  </sheetViews>
  <sheetFormatPr defaultRowHeight="12.75" x14ac:dyDescent="0.2"/>
  <cols>
    <col min="1" max="1" width="29.83203125" bestFit="1" customWidth="1"/>
    <col min="2" max="2" width="18.6640625" customWidth="1"/>
    <col min="3" max="3" width="19.1640625" customWidth="1"/>
    <col min="4" max="4" width="19" customWidth="1"/>
    <col min="5" max="5" width="20.5" bestFit="1" customWidth="1"/>
    <col min="6" max="6" width="13.1640625" customWidth="1"/>
  </cols>
  <sheetData>
    <row r="1" spans="1:5" x14ac:dyDescent="0.2">
      <c r="A1" s="3"/>
      <c r="B1" s="3"/>
      <c r="C1" s="3"/>
      <c r="D1" s="3"/>
      <c r="E1" s="3"/>
    </row>
    <row r="2" spans="1:5" x14ac:dyDescent="0.2">
      <c r="A2" s="3"/>
      <c r="B2" s="3"/>
      <c r="C2" s="3"/>
      <c r="D2" s="3"/>
      <c r="E2" s="3"/>
    </row>
    <row r="3" spans="1:5" x14ac:dyDescent="0.2">
      <c r="A3" s="3"/>
      <c r="B3" s="3"/>
      <c r="C3" s="3"/>
      <c r="D3" s="3"/>
      <c r="E3" s="3"/>
    </row>
    <row r="4" spans="1:5" x14ac:dyDescent="0.2">
      <c r="A4" s="3"/>
      <c r="B4" s="3"/>
      <c r="C4" s="3"/>
      <c r="D4" s="3"/>
      <c r="E4" s="3"/>
    </row>
    <row r="5" spans="1:5" x14ac:dyDescent="0.2">
      <c r="A5" s="3"/>
      <c r="B5" s="3"/>
      <c r="C5" s="3"/>
      <c r="D5" s="3"/>
      <c r="E5" s="3"/>
    </row>
    <row r="6" spans="1:5" ht="15.75" x14ac:dyDescent="0.2">
      <c r="A6" s="64" t="s">
        <v>128</v>
      </c>
      <c r="B6" s="63"/>
      <c r="C6" s="63"/>
      <c r="D6" s="63"/>
      <c r="E6" s="3"/>
    </row>
    <row r="7" spans="1:5" ht="15" x14ac:dyDescent="0.2">
      <c r="A7" s="63" t="s">
        <v>29</v>
      </c>
      <c r="B7" s="91">
        <v>1200000</v>
      </c>
      <c r="C7" s="91"/>
      <c r="D7" s="91">
        <v>1411200</v>
      </c>
      <c r="E7" s="3"/>
    </row>
    <row r="8" spans="1:5" ht="15" x14ac:dyDescent="0.2">
      <c r="A8" s="63" t="s">
        <v>130</v>
      </c>
      <c r="B8" s="63">
        <v>2000</v>
      </c>
      <c r="C8" s="92"/>
      <c r="D8" s="63">
        <v>2100</v>
      </c>
      <c r="E8" s="58" t="s">
        <v>46</v>
      </c>
    </row>
    <row r="9" spans="1:5" ht="15" x14ac:dyDescent="0.2">
      <c r="A9" s="63"/>
      <c r="B9" s="63"/>
      <c r="C9" s="92"/>
      <c r="D9" s="63"/>
      <c r="E9" s="58"/>
    </row>
    <row r="10" spans="1:5" ht="15" x14ac:dyDescent="0.2">
      <c r="A10" s="63" t="s">
        <v>85</v>
      </c>
      <c r="B10" s="63">
        <v>15</v>
      </c>
      <c r="C10" s="63"/>
      <c r="D10" s="63">
        <v>16</v>
      </c>
      <c r="E10" s="58" t="s">
        <v>46</v>
      </c>
    </row>
    <row r="11" spans="1:5" ht="15" x14ac:dyDescent="0.2">
      <c r="A11" s="63" t="s">
        <v>131</v>
      </c>
      <c r="B11" s="98">
        <v>600</v>
      </c>
      <c r="C11" s="63"/>
      <c r="D11" s="99">
        <v>672</v>
      </c>
      <c r="E11" s="58" t="s">
        <v>46</v>
      </c>
    </row>
    <row r="12" spans="1:5" ht="15" x14ac:dyDescent="0.2">
      <c r="A12" s="63" t="s">
        <v>58</v>
      </c>
      <c r="B12" s="92">
        <v>0.8</v>
      </c>
      <c r="C12" s="63"/>
      <c r="D12" s="92">
        <v>0.84</v>
      </c>
      <c r="E12" s="58"/>
    </row>
    <row r="13" spans="1:5" ht="15" x14ac:dyDescent="0.2">
      <c r="A13" s="63" t="s">
        <v>34</v>
      </c>
      <c r="B13" s="91">
        <v>40</v>
      </c>
      <c r="C13" s="92"/>
      <c r="D13" s="91">
        <v>42</v>
      </c>
      <c r="E13" s="58" t="s">
        <v>46</v>
      </c>
    </row>
    <row r="14" spans="1:5" ht="15" x14ac:dyDescent="0.2">
      <c r="A14" s="93" t="s">
        <v>35</v>
      </c>
      <c r="B14" s="94">
        <v>480000</v>
      </c>
      <c r="C14" s="58" t="s">
        <v>132</v>
      </c>
      <c r="D14" s="94">
        <v>564480</v>
      </c>
      <c r="E14" s="58" t="s">
        <v>132</v>
      </c>
    </row>
    <row r="15" spans="1:5" ht="15" x14ac:dyDescent="0.2">
      <c r="A15" s="63" t="s">
        <v>38</v>
      </c>
      <c r="B15" s="91">
        <f>B7-B14</f>
        <v>720000</v>
      </c>
      <c r="C15" s="92"/>
      <c r="D15" s="91">
        <f>+D7-D14</f>
        <v>846720</v>
      </c>
      <c r="E15" s="61"/>
    </row>
    <row r="16" spans="1:5" ht="15.75" thickBot="1" x14ac:dyDescent="0.25">
      <c r="A16" s="95" t="s">
        <v>39</v>
      </c>
      <c r="B16" s="96">
        <v>660000</v>
      </c>
      <c r="C16" s="97"/>
      <c r="D16" s="96">
        <v>646800</v>
      </c>
      <c r="E16" s="58" t="s">
        <v>133</v>
      </c>
    </row>
    <row r="17" spans="1:6" ht="15" x14ac:dyDescent="0.2">
      <c r="A17" s="111" t="s">
        <v>41</v>
      </c>
      <c r="B17" s="94">
        <f>B7-B14-B16</f>
        <v>60000</v>
      </c>
      <c r="C17" s="94"/>
      <c r="D17" s="112">
        <f>D7-D14-D16</f>
        <v>199920</v>
      </c>
      <c r="E17" s="82" t="s">
        <v>27</v>
      </c>
      <c r="F17" s="83">
        <f>D17-B17</f>
        <v>139920</v>
      </c>
    </row>
    <row r="18" spans="1:6" x14ac:dyDescent="0.2">
      <c r="A18" s="3"/>
      <c r="B18" s="3"/>
      <c r="C18" s="58"/>
      <c r="D18" s="3"/>
      <c r="E18" s="3"/>
    </row>
    <row r="19" spans="1:6" x14ac:dyDescent="0.2">
      <c r="A19" s="3"/>
      <c r="B19" s="3"/>
      <c r="C19" s="3"/>
      <c r="D19" s="3"/>
      <c r="E19" s="3"/>
    </row>
    <row r="20" spans="1:6" x14ac:dyDescent="0.2">
      <c r="A20" s="48" t="s">
        <v>134</v>
      </c>
      <c r="B20" s="3"/>
      <c r="C20" s="58" t="s">
        <v>43</v>
      </c>
      <c r="D20" s="58"/>
      <c r="E20" s="58"/>
    </row>
    <row r="21" spans="1:6" x14ac:dyDescent="0.2">
      <c r="A21" s="3" t="s">
        <v>135</v>
      </c>
      <c r="B21" s="3"/>
      <c r="C21" s="58" t="s">
        <v>45</v>
      </c>
      <c r="D21" s="67" t="s">
        <v>46</v>
      </c>
      <c r="E21" s="58"/>
    </row>
    <row r="22" spans="1:6" x14ac:dyDescent="0.2">
      <c r="A22" s="3" t="s">
        <v>136</v>
      </c>
      <c r="B22" s="3"/>
      <c r="C22" s="58" t="s">
        <v>49</v>
      </c>
      <c r="D22" s="67" t="s">
        <v>46</v>
      </c>
      <c r="E22" s="58"/>
    </row>
    <row r="23" spans="1:6" x14ac:dyDescent="0.2">
      <c r="A23" s="3" t="s">
        <v>137</v>
      </c>
      <c r="B23" s="3"/>
      <c r="C23" s="58" t="s">
        <v>51</v>
      </c>
      <c r="D23" s="67" t="s">
        <v>46</v>
      </c>
      <c r="E23" s="58"/>
    </row>
    <row r="24" spans="1:6" x14ac:dyDescent="0.2">
      <c r="A24" s="3" t="s">
        <v>138</v>
      </c>
      <c r="B24" s="3" t="s">
        <v>139</v>
      </c>
      <c r="C24" s="58" t="s">
        <v>53</v>
      </c>
      <c r="D24" s="58" t="s">
        <v>46</v>
      </c>
      <c r="E24" s="58"/>
    </row>
    <row r="25" spans="1:6" x14ac:dyDescent="0.2">
      <c r="A25" s="3"/>
      <c r="B25" s="3"/>
      <c r="C25" s="58" t="s">
        <v>55</v>
      </c>
      <c r="D25" s="58" t="s">
        <v>56</v>
      </c>
      <c r="E25" s="58"/>
    </row>
    <row r="26" spans="1:6" x14ac:dyDescent="0.2">
      <c r="A26" s="3"/>
      <c r="B26" s="3"/>
      <c r="C26" s="58" t="s">
        <v>35</v>
      </c>
      <c r="D26" s="58" t="s">
        <v>54</v>
      </c>
      <c r="E26" s="58"/>
    </row>
    <row r="27" spans="1:6" x14ac:dyDescent="0.2">
      <c r="A27" s="3"/>
      <c r="B27" s="3"/>
      <c r="C27" s="58" t="s">
        <v>39</v>
      </c>
      <c r="D27" s="58" t="s">
        <v>133</v>
      </c>
      <c r="E27" s="58"/>
    </row>
    <row r="28" spans="1:6" x14ac:dyDescent="0.2">
      <c r="A28" s="3"/>
      <c r="B28" s="3"/>
      <c r="C28" s="58" t="s">
        <v>58</v>
      </c>
      <c r="D28" s="67" t="s">
        <v>56</v>
      </c>
      <c r="E28" s="58"/>
    </row>
    <row r="29" spans="1:6" x14ac:dyDescent="0.2">
      <c r="A29" s="3"/>
      <c r="B29" s="3"/>
    </row>
  </sheetData>
  <phoneticPr fontId="36" type="noConversion"/>
  <pageMargins left="0.25" right="0.25" top="0.75" bottom="0.75" header="0.3" footer="0.3"/>
  <pageSetup scale="11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CFD3F-D9A0-433F-8099-68FF321862C8}">
  <dimension ref="A1:E33"/>
  <sheetViews>
    <sheetView zoomScale="140" zoomScaleNormal="140" workbookViewId="0">
      <selection activeCell="E3" sqref="E3"/>
    </sheetView>
  </sheetViews>
  <sheetFormatPr defaultColWidth="9.1640625" defaultRowHeight="12.75" x14ac:dyDescent="0.2"/>
  <cols>
    <col min="1" max="1" width="55.1640625" style="3" customWidth="1"/>
    <col min="2" max="2" width="11.33203125" style="3" customWidth="1"/>
    <col min="3" max="3" width="19" style="3" customWidth="1"/>
    <col min="4" max="4" width="11.5" style="3" customWidth="1"/>
    <col min="5" max="5" width="17.83203125" style="3" customWidth="1"/>
    <col min="6" max="6" width="9.6640625" style="3" customWidth="1"/>
    <col min="7" max="16384" width="9.1640625" style="3"/>
  </cols>
  <sheetData>
    <row r="1" spans="1:5" ht="25.15" customHeight="1" x14ac:dyDescent="0.2">
      <c r="A1" s="22" t="s">
        <v>140</v>
      </c>
      <c r="B1" s="137" t="s">
        <v>1</v>
      </c>
      <c r="C1" s="138"/>
      <c r="D1" s="1"/>
    </row>
    <row r="2" spans="1:5" ht="13.15" customHeight="1" x14ac:dyDescent="0.2">
      <c r="A2" s="114" t="s">
        <v>2</v>
      </c>
      <c r="B2" s="115"/>
      <c r="C2" s="115"/>
      <c r="D2" s="4"/>
    </row>
    <row r="3" spans="1:5" ht="13.15" customHeight="1" x14ac:dyDescent="0.2">
      <c r="A3" s="21"/>
      <c r="B3" s="22"/>
      <c r="C3" s="22"/>
      <c r="D3" s="4"/>
    </row>
    <row r="4" spans="1:5" x14ac:dyDescent="0.2">
      <c r="A4" s="23"/>
      <c r="B4" s="7"/>
      <c r="C4" s="8"/>
      <c r="D4" s="9"/>
    </row>
    <row r="5" spans="1:5" ht="14.25" customHeight="1" x14ac:dyDescent="0.2">
      <c r="A5" s="5"/>
      <c r="B5" s="7"/>
      <c r="C5" s="8"/>
      <c r="D5" s="9"/>
    </row>
    <row r="6" spans="1:5" x14ac:dyDescent="0.2">
      <c r="A6" s="10"/>
      <c r="B6" s="10"/>
      <c r="C6"/>
      <c r="D6" s="11"/>
    </row>
    <row r="7" spans="1:5" x14ac:dyDescent="0.2">
      <c r="A7" s="10"/>
      <c r="B7" s="10"/>
      <c r="C7" s="10"/>
      <c r="D7" s="11"/>
    </row>
    <row r="8" spans="1:5" ht="18.2" customHeight="1" x14ac:dyDescent="0.2">
      <c r="A8" s="121" t="s">
        <v>1</v>
      </c>
      <c r="B8" s="121"/>
      <c r="C8" s="121"/>
      <c r="D8" s="12"/>
    </row>
    <row r="9" spans="1:5" x14ac:dyDescent="0.2">
      <c r="A9" s="78" t="s">
        <v>3</v>
      </c>
      <c r="B9" s="18" t="s">
        <v>4</v>
      </c>
      <c r="C9" s="18" t="s">
        <v>73</v>
      </c>
      <c r="D9" s="13"/>
    </row>
    <row r="10" spans="1:5" x14ac:dyDescent="0.2">
      <c r="A10" s="70" t="s">
        <v>141</v>
      </c>
      <c r="B10" s="24">
        <v>240000</v>
      </c>
      <c r="C10" s="24">
        <v>327600</v>
      </c>
      <c r="D10" s="44"/>
    </row>
    <row r="11" spans="1:5" x14ac:dyDescent="0.2">
      <c r="A11" s="70" t="s">
        <v>142</v>
      </c>
      <c r="B11" s="76">
        <v>400000</v>
      </c>
      <c r="C11" s="76">
        <v>441000</v>
      </c>
      <c r="D11" s="44"/>
    </row>
    <row r="12" spans="1:5" x14ac:dyDescent="0.2">
      <c r="A12" s="70" t="s">
        <v>107</v>
      </c>
      <c r="B12" s="76">
        <v>110000</v>
      </c>
      <c r="C12" s="76">
        <v>115500</v>
      </c>
      <c r="D12" s="44"/>
    </row>
    <row r="13" spans="1:5" x14ac:dyDescent="0.2">
      <c r="A13" s="80" t="s">
        <v>7</v>
      </c>
      <c r="B13" s="25">
        <f>B10+B11+B12</f>
        <v>750000</v>
      </c>
      <c r="C13" s="25">
        <f>C10+C11+C12</f>
        <v>884100</v>
      </c>
      <c r="D13" s="44"/>
    </row>
    <row r="14" spans="1:5" x14ac:dyDescent="0.2">
      <c r="A14" s="78" t="s">
        <v>75</v>
      </c>
      <c r="B14" s="31">
        <v>0.3</v>
      </c>
      <c r="C14" s="65">
        <v>0.28499999999999998</v>
      </c>
      <c r="D14" s="41"/>
      <c r="E14" s="44"/>
    </row>
    <row r="15" spans="1:5" x14ac:dyDescent="0.2">
      <c r="A15" s="70" t="s">
        <v>143</v>
      </c>
      <c r="B15" s="24">
        <v>200000</v>
      </c>
      <c r="C15" s="24">
        <v>220000</v>
      </c>
      <c r="D15" s="42"/>
    </row>
    <row r="16" spans="1:5" x14ac:dyDescent="0.2">
      <c r="A16" s="70" t="s">
        <v>144</v>
      </c>
      <c r="B16" s="76">
        <v>25000</v>
      </c>
      <c r="C16" s="76">
        <v>31969</v>
      </c>
      <c r="D16" s="42"/>
    </row>
    <row r="17" spans="1:5" x14ac:dyDescent="0.2">
      <c r="A17" s="80" t="s">
        <v>145</v>
      </c>
      <c r="B17" s="25">
        <f>SUM(B15,B16)</f>
        <v>225000</v>
      </c>
      <c r="C17" s="25">
        <f>SUM(C15,C16)</f>
        <v>251969</v>
      </c>
      <c r="D17" s="49"/>
      <c r="E17" s="44"/>
    </row>
    <row r="18" spans="1:5" x14ac:dyDescent="0.2">
      <c r="A18" s="81" t="s">
        <v>12</v>
      </c>
      <c r="B18" s="26">
        <f>B13-B17</f>
        <v>525000</v>
      </c>
      <c r="C18" s="26">
        <f>C13-C17</f>
        <v>632131</v>
      </c>
      <c r="D18" s="50"/>
    </row>
    <row r="19" spans="1:5" x14ac:dyDescent="0.2">
      <c r="A19" s="78" t="s">
        <v>13</v>
      </c>
      <c r="B19" s="19"/>
      <c r="C19" s="19"/>
      <c r="D19" s="51"/>
      <c r="E19" s="44"/>
    </row>
    <row r="20" spans="1:5" x14ac:dyDescent="0.2">
      <c r="A20" s="33" t="s">
        <v>146</v>
      </c>
      <c r="B20" s="24">
        <v>250000</v>
      </c>
      <c r="C20" s="24">
        <v>250000</v>
      </c>
      <c r="D20" s="51"/>
      <c r="E20" s="44"/>
    </row>
    <row r="21" spans="1:5" x14ac:dyDescent="0.2">
      <c r="A21" s="33" t="s">
        <v>61</v>
      </c>
      <c r="B21" s="24">
        <v>255000</v>
      </c>
      <c r="C21" s="24">
        <v>255000</v>
      </c>
    </row>
    <row r="22" spans="1:5" x14ac:dyDescent="0.2">
      <c r="A22" s="33" t="s">
        <v>15</v>
      </c>
      <c r="B22" s="24">
        <v>60000</v>
      </c>
      <c r="C22" s="24">
        <v>60000</v>
      </c>
      <c r="D22" s="52"/>
    </row>
    <row r="23" spans="1:5" x14ac:dyDescent="0.2">
      <c r="A23" s="33" t="s">
        <v>17</v>
      </c>
      <c r="B23" s="24">
        <v>12000</v>
      </c>
      <c r="C23" s="24">
        <v>10500</v>
      </c>
      <c r="D23" s="52"/>
    </row>
    <row r="24" spans="1:5" x14ac:dyDescent="0.2">
      <c r="A24" s="33" t="s">
        <v>18</v>
      </c>
      <c r="B24" s="24">
        <v>48000</v>
      </c>
      <c r="C24" s="24">
        <v>48000</v>
      </c>
      <c r="D24" s="49"/>
    </row>
    <row r="25" spans="1:5" x14ac:dyDescent="0.2">
      <c r="A25" s="33" t="s">
        <v>19</v>
      </c>
      <c r="B25" s="24">
        <v>8000</v>
      </c>
      <c r="C25" s="24">
        <v>7000</v>
      </c>
      <c r="D25" s="52"/>
    </row>
    <row r="26" spans="1:5" x14ac:dyDescent="0.2">
      <c r="A26" s="33" t="s">
        <v>20</v>
      </c>
      <c r="B26" s="24">
        <v>14500</v>
      </c>
      <c r="C26" s="24">
        <v>13250</v>
      </c>
      <c r="D26" s="49"/>
    </row>
    <row r="27" spans="1:5" x14ac:dyDescent="0.2">
      <c r="A27" s="33" t="s">
        <v>21</v>
      </c>
      <c r="B27" s="24">
        <v>5500</v>
      </c>
      <c r="C27" s="24">
        <v>4500</v>
      </c>
      <c r="D27" s="52"/>
    </row>
    <row r="28" spans="1:5" x14ac:dyDescent="0.2">
      <c r="A28" s="33" t="s">
        <v>81</v>
      </c>
      <c r="B28" s="24">
        <v>3000</v>
      </c>
      <c r="C28" s="24">
        <v>2000</v>
      </c>
      <c r="D28" s="53"/>
    </row>
    <row r="29" spans="1:5" x14ac:dyDescent="0.2">
      <c r="A29" s="33" t="s">
        <v>23</v>
      </c>
      <c r="B29" s="24">
        <v>4000</v>
      </c>
      <c r="C29" s="24">
        <v>3000</v>
      </c>
      <c r="D29" s="52"/>
    </row>
    <row r="30" spans="1:5" x14ac:dyDescent="0.2">
      <c r="A30" s="33" t="s">
        <v>24</v>
      </c>
      <c r="B30" s="24">
        <v>2500</v>
      </c>
      <c r="C30" s="24">
        <v>1000</v>
      </c>
      <c r="D30" s="54"/>
    </row>
    <row r="31" spans="1:5" x14ac:dyDescent="0.2">
      <c r="A31" s="80" t="s">
        <v>25</v>
      </c>
      <c r="B31" s="27">
        <f>SUM(B21:B30)</f>
        <v>412500</v>
      </c>
      <c r="C31" s="27">
        <f>SUM(C21:C30)</f>
        <v>404250</v>
      </c>
      <c r="D31" s="39"/>
      <c r="E31" s="45"/>
    </row>
    <row r="32" spans="1:5" x14ac:dyDescent="0.2">
      <c r="A32" s="79" t="s">
        <v>26</v>
      </c>
      <c r="B32" s="28">
        <f>B18-B31</f>
        <v>112500</v>
      </c>
      <c r="C32" s="28">
        <f>C18-C31</f>
        <v>227881</v>
      </c>
    </row>
    <row r="33" spans="2:3" ht="12.75" customHeight="1" x14ac:dyDescent="0.2">
      <c r="B33" s="82" t="s">
        <v>27</v>
      </c>
      <c r="C33" s="84">
        <f>C32-B32</f>
        <v>115381</v>
      </c>
    </row>
  </sheetData>
  <mergeCells count="3">
    <mergeCell ref="B1:C1"/>
    <mergeCell ref="A2:C2"/>
    <mergeCell ref="A8:C8"/>
  </mergeCells>
  <conditionalFormatting sqref="D30">
    <cfRule type="cellIs" dxfId="0" priority="1" operator="lessThan">
      <formula>0</formula>
    </cfRule>
  </conditionalFormatting>
  <pageMargins left="0.25" right="0.25" top="0.75" bottom="0.75" header="0.3" footer="0.3"/>
  <pageSetup scale="11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5A86-4FA3-4EC5-9895-4902B851C44C}">
  <sheetPr>
    <pageSetUpPr fitToPage="1"/>
  </sheetPr>
  <dimension ref="A1:K50"/>
  <sheetViews>
    <sheetView zoomScale="120" zoomScaleNormal="120" workbookViewId="0">
      <selection activeCell="H11" sqref="H11"/>
    </sheetView>
  </sheetViews>
  <sheetFormatPr defaultRowHeight="12.75" x14ac:dyDescent="0.2"/>
  <cols>
    <col min="1" max="1" width="43" customWidth="1"/>
    <col min="2" max="2" width="18.33203125" customWidth="1"/>
    <col min="3" max="3" width="18.1640625" customWidth="1"/>
    <col min="4" max="4" width="17.83203125" customWidth="1"/>
    <col min="5" max="5" width="14.1640625" customWidth="1"/>
    <col min="6" max="6" width="12" customWidth="1"/>
    <col min="7" max="7" width="40.6640625" customWidth="1"/>
  </cols>
  <sheetData>
    <row r="1" spans="1:11" x14ac:dyDescent="0.2">
      <c r="A1" s="3"/>
      <c r="B1" s="3"/>
      <c r="C1" s="3"/>
      <c r="D1" s="3"/>
      <c r="E1" s="3"/>
    </row>
    <row r="2" spans="1:11" x14ac:dyDescent="0.2">
      <c r="A2" s="3"/>
      <c r="B2" s="3"/>
      <c r="C2" s="3"/>
      <c r="D2" s="3"/>
      <c r="E2" s="3"/>
    </row>
    <row r="3" spans="1:11" x14ac:dyDescent="0.2">
      <c r="A3" s="3"/>
      <c r="B3" s="3"/>
      <c r="C3" s="3"/>
      <c r="D3" s="3"/>
      <c r="E3" s="3"/>
    </row>
    <row r="4" spans="1:11" x14ac:dyDescent="0.2">
      <c r="A4" s="3"/>
      <c r="B4" s="3"/>
      <c r="C4" s="3"/>
      <c r="D4" s="3"/>
      <c r="E4" s="3"/>
    </row>
    <row r="5" spans="1:11" x14ac:dyDescent="0.2">
      <c r="A5" s="3"/>
      <c r="B5" s="3"/>
      <c r="C5" s="3"/>
      <c r="D5" s="3"/>
      <c r="E5" s="3"/>
    </row>
    <row r="6" spans="1:11" x14ac:dyDescent="0.2">
      <c r="A6" s="3"/>
      <c r="B6" s="3"/>
      <c r="C6" s="3"/>
      <c r="D6" s="3"/>
      <c r="E6" s="3"/>
    </row>
    <row r="7" spans="1:11" ht="15.75" x14ac:dyDescent="0.2">
      <c r="A7" s="64" t="s">
        <v>140</v>
      </c>
      <c r="B7" s="63"/>
      <c r="C7" s="63"/>
      <c r="D7" s="63"/>
      <c r="E7" s="3"/>
    </row>
    <row r="8" spans="1:11" ht="15.75" x14ac:dyDescent="0.2">
      <c r="A8" s="102"/>
      <c r="B8" s="63" t="s">
        <v>147</v>
      </c>
      <c r="C8" s="63"/>
      <c r="D8" s="63" t="s">
        <v>148</v>
      </c>
    </row>
    <row r="9" spans="1:11" ht="15.75" x14ac:dyDescent="0.2">
      <c r="A9" s="64" t="s">
        <v>149</v>
      </c>
      <c r="B9" s="91">
        <v>750000</v>
      </c>
      <c r="C9" s="91"/>
      <c r="D9" s="91">
        <v>884100</v>
      </c>
      <c r="E9" s="46"/>
      <c r="G9" s="48"/>
      <c r="H9" s="3"/>
      <c r="I9" s="3"/>
      <c r="J9" s="3"/>
      <c r="K9" s="3"/>
    </row>
    <row r="10" spans="1:11" ht="15.75" x14ac:dyDescent="0.2">
      <c r="A10" s="64" t="s">
        <v>150</v>
      </c>
      <c r="B10" s="91">
        <v>240000</v>
      </c>
      <c r="C10" s="91"/>
      <c r="D10" s="91">
        <v>327600</v>
      </c>
      <c r="E10" s="46"/>
      <c r="G10" s="48"/>
      <c r="H10" s="37"/>
      <c r="I10" s="37"/>
      <c r="J10" s="37"/>
      <c r="K10" s="3"/>
    </row>
    <row r="11" spans="1:11" ht="15" x14ac:dyDescent="0.2">
      <c r="A11" s="63" t="s">
        <v>151</v>
      </c>
      <c r="B11" s="63">
        <v>20</v>
      </c>
      <c r="C11" s="92"/>
      <c r="D11" s="63">
        <v>18</v>
      </c>
      <c r="E11" s="67" t="s">
        <v>152</v>
      </c>
      <c r="G11" s="48"/>
      <c r="H11" s="37"/>
      <c r="I11" s="37"/>
      <c r="J11" s="37"/>
      <c r="K11" s="3"/>
    </row>
    <row r="12" spans="1:11" ht="15" x14ac:dyDescent="0.2">
      <c r="A12" s="63" t="s">
        <v>153</v>
      </c>
      <c r="B12" s="91">
        <v>12000</v>
      </c>
      <c r="C12" s="91"/>
      <c r="D12" s="91">
        <v>12600</v>
      </c>
      <c r="E12" s="58" t="s">
        <v>46</v>
      </c>
      <c r="H12" s="37"/>
      <c r="I12" s="37"/>
      <c r="J12" s="37"/>
      <c r="K12" s="46"/>
    </row>
    <row r="13" spans="1:11" ht="15" x14ac:dyDescent="0.2">
      <c r="A13" s="63" t="s">
        <v>154</v>
      </c>
      <c r="B13" s="63">
        <v>14</v>
      </c>
      <c r="C13" s="92"/>
      <c r="D13" s="63">
        <v>15</v>
      </c>
      <c r="E13" s="58" t="s">
        <v>155</v>
      </c>
      <c r="G13" s="3"/>
      <c r="H13" s="3"/>
      <c r="I13" s="36"/>
      <c r="J13" s="3"/>
      <c r="K13" s="46"/>
    </row>
    <row r="14" spans="1:11" ht="15" x14ac:dyDescent="0.2">
      <c r="A14" s="63" t="s">
        <v>156</v>
      </c>
      <c r="B14" s="63">
        <v>7</v>
      </c>
      <c r="C14" s="92"/>
      <c r="D14" s="63">
        <v>8</v>
      </c>
      <c r="E14" s="58" t="s">
        <v>157</v>
      </c>
      <c r="G14" s="48"/>
      <c r="H14" s="37"/>
      <c r="I14" s="36"/>
      <c r="J14" s="37"/>
    </row>
    <row r="15" spans="1:11" ht="15.75" x14ac:dyDescent="0.2">
      <c r="A15" s="64" t="s">
        <v>158</v>
      </c>
      <c r="B15" s="91">
        <v>400000</v>
      </c>
      <c r="C15" s="92"/>
      <c r="D15" s="91">
        <v>441000</v>
      </c>
      <c r="E15" s="77"/>
      <c r="F15" s="46"/>
    </row>
    <row r="16" spans="1:11" ht="15" x14ac:dyDescent="0.2">
      <c r="A16" s="63" t="s">
        <v>159</v>
      </c>
      <c r="B16" s="98">
        <v>200</v>
      </c>
      <c r="C16" s="92"/>
      <c r="D16" s="99">
        <v>210</v>
      </c>
      <c r="E16" s="58" t="s">
        <v>160</v>
      </c>
      <c r="F16" s="46"/>
    </row>
    <row r="17" spans="1:11" ht="15" x14ac:dyDescent="0.2">
      <c r="A17" s="63" t="s">
        <v>161</v>
      </c>
      <c r="B17" s="63">
        <v>2000</v>
      </c>
      <c r="C17" s="92"/>
      <c r="D17" s="63">
        <v>2100</v>
      </c>
      <c r="E17" s="58" t="s">
        <v>162</v>
      </c>
      <c r="F17" s="46"/>
    </row>
    <row r="18" spans="1:11" ht="15.75" x14ac:dyDescent="0.2">
      <c r="A18" s="64" t="s">
        <v>107</v>
      </c>
      <c r="B18" s="99">
        <v>110000</v>
      </c>
      <c r="C18" s="92"/>
      <c r="D18" s="103">
        <v>115500</v>
      </c>
      <c r="E18" s="58" t="s">
        <v>46</v>
      </c>
      <c r="F18" s="46"/>
    </row>
    <row r="19" spans="1:11" ht="15" x14ac:dyDescent="0.2">
      <c r="A19" s="93" t="s">
        <v>35</v>
      </c>
      <c r="B19" s="94">
        <v>225000</v>
      </c>
      <c r="C19" s="58" t="s">
        <v>163</v>
      </c>
      <c r="D19" s="94">
        <v>251969</v>
      </c>
      <c r="E19" s="58" t="s">
        <v>164</v>
      </c>
      <c r="F19" s="46"/>
    </row>
    <row r="20" spans="1:11" ht="15" x14ac:dyDescent="0.2">
      <c r="A20" s="63" t="s">
        <v>38</v>
      </c>
      <c r="B20" s="91">
        <v>800000</v>
      </c>
      <c r="C20" s="92"/>
      <c r="D20" s="91">
        <f>D9-D19</f>
        <v>632131</v>
      </c>
      <c r="E20" s="69"/>
    </row>
    <row r="21" spans="1:11" ht="15.75" x14ac:dyDescent="0.2">
      <c r="A21" s="104" t="s">
        <v>39</v>
      </c>
      <c r="B21" s="105">
        <v>412500</v>
      </c>
      <c r="C21" s="102"/>
      <c r="D21" s="105">
        <v>404250</v>
      </c>
      <c r="E21" s="58" t="s">
        <v>133</v>
      </c>
    </row>
    <row r="22" spans="1:11" ht="15" x14ac:dyDescent="0.2">
      <c r="A22" s="108" t="s">
        <v>41</v>
      </c>
      <c r="B22" s="106">
        <f>B9-B19-B21</f>
        <v>112500</v>
      </c>
      <c r="C22" s="106"/>
      <c r="D22" s="107">
        <f>D9-D19-D21</f>
        <v>227881</v>
      </c>
      <c r="E22" s="82" t="s">
        <v>27</v>
      </c>
      <c r="F22" s="83">
        <f>D22-B22</f>
        <v>115381</v>
      </c>
    </row>
    <row r="23" spans="1:11" x14ac:dyDescent="0.2">
      <c r="A23" s="3"/>
      <c r="B23" s="3"/>
      <c r="C23" s="3"/>
      <c r="D23" s="3"/>
      <c r="E23" s="3"/>
      <c r="F23" s="3"/>
    </row>
    <row r="24" spans="1:11" x14ac:dyDescent="0.2">
      <c r="A24" s="48" t="s">
        <v>165</v>
      </c>
      <c r="B24" s="3"/>
      <c r="C24" s="58" t="s">
        <v>43</v>
      </c>
      <c r="D24" s="77"/>
      <c r="E24" s="58"/>
      <c r="F24" s="58"/>
    </row>
    <row r="25" spans="1:11" x14ac:dyDescent="0.2">
      <c r="A25" s="3" t="s">
        <v>166</v>
      </c>
      <c r="B25" s="3"/>
      <c r="C25" s="58" t="s">
        <v>167</v>
      </c>
      <c r="D25" s="77"/>
      <c r="E25" s="67" t="s">
        <v>46</v>
      </c>
      <c r="F25" s="58"/>
    </row>
    <row r="26" spans="1:11" x14ac:dyDescent="0.2">
      <c r="A26" s="3" t="s">
        <v>168</v>
      </c>
      <c r="B26" s="3"/>
      <c r="C26" s="58" t="s">
        <v>49</v>
      </c>
      <c r="D26" s="77"/>
      <c r="E26" s="67" t="s">
        <v>46</v>
      </c>
      <c r="F26" s="58"/>
      <c r="G26" s="3"/>
      <c r="H26" s="3"/>
      <c r="I26" s="3"/>
      <c r="J26" s="36"/>
      <c r="K26" s="3"/>
    </row>
    <row r="27" spans="1:11" x14ac:dyDescent="0.2">
      <c r="A27" s="3" t="s">
        <v>169</v>
      </c>
      <c r="B27" s="3"/>
      <c r="C27" s="58" t="s">
        <v>51</v>
      </c>
      <c r="D27" s="77"/>
      <c r="E27" s="67" t="s">
        <v>46</v>
      </c>
      <c r="F27" s="58" t="s">
        <v>170</v>
      </c>
      <c r="G27" s="3"/>
      <c r="H27" s="3"/>
      <c r="I27" s="3"/>
      <c r="J27" s="36"/>
      <c r="K27" s="3"/>
    </row>
    <row r="28" spans="1:11" x14ac:dyDescent="0.2">
      <c r="A28" s="3" t="s">
        <v>171</v>
      </c>
      <c r="B28" s="3"/>
      <c r="C28" s="58" t="s">
        <v>172</v>
      </c>
      <c r="D28" s="77"/>
      <c r="E28" s="58" t="s">
        <v>46</v>
      </c>
      <c r="F28" s="58"/>
      <c r="G28" s="3"/>
      <c r="H28" s="3"/>
      <c r="I28" s="3"/>
      <c r="J28" s="36"/>
      <c r="K28" s="3"/>
    </row>
    <row r="29" spans="1:11" x14ac:dyDescent="0.2">
      <c r="A29" s="3"/>
      <c r="B29" s="3"/>
      <c r="C29" s="58" t="s">
        <v>55</v>
      </c>
      <c r="D29" s="77"/>
      <c r="E29" s="58" t="s">
        <v>56</v>
      </c>
      <c r="F29" s="58"/>
      <c r="G29" s="3"/>
      <c r="H29" s="3"/>
      <c r="I29" s="3"/>
      <c r="J29" s="36"/>
      <c r="K29" s="3"/>
    </row>
    <row r="30" spans="1:11" x14ac:dyDescent="0.2">
      <c r="A30" s="3"/>
      <c r="B30" s="3"/>
      <c r="C30" s="58" t="s">
        <v>35</v>
      </c>
      <c r="D30" s="77"/>
      <c r="E30" s="58" t="s">
        <v>40</v>
      </c>
      <c r="F30" s="58"/>
      <c r="G30" s="3"/>
      <c r="H30" s="3"/>
      <c r="I30" s="3"/>
      <c r="J30" s="3"/>
      <c r="K30" s="3"/>
    </row>
    <row r="31" spans="1:11" x14ac:dyDescent="0.2">
      <c r="A31" s="3"/>
      <c r="B31" s="3"/>
      <c r="C31" s="58" t="s">
        <v>39</v>
      </c>
      <c r="D31" s="77"/>
      <c r="E31" s="58" t="s">
        <v>133</v>
      </c>
      <c r="F31" s="58"/>
      <c r="G31" s="3"/>
      <c r="H31" s="3"/>
      <c r="I31" s="3"/>
      <c r="J31" s="3"/>
      <c r="K31" s="3"/>
    </row>
    <row r="32" spans="1:11" x14ac:dyDescent="0.2">
      <c r="A32" s="3"/>
      <c r="B32" s="3"/>
      <c r="C32" s="58" t="s">
        <v>58</v>
      </c>
      <c r="D32" s="77"/>
      <c r="E32" s="67">
        <v>0.89</v>
      </c>
      <c r="F32" s="58"/>
      <c r="G32" s="3"/>
      <c r="H32" s="3"/>
      <c r="I32" s="3"/>
      <c r="J32" s="3"/>
      <c r="K32" s="3"/>
    </row>
    <row r="33" spans="1:11" x14ac:dyDescent="0.2">
      <c r="A33" s="3"/>
      <c r="B33" s="3"/>
      <c r="G33" s="3"/>
      <c r="H33" s="3"/>
      <c r="I33" s="3"/>
      <c r="J33" s="3"/>
      <c r="K33" s="58"/>
    </row>
    <row r="34" spans="1:11" x14ac:dyDescent="0.2">
      <c r="G34" s="3"/>
      <c r="H34" s="3"/>
      <c r="I34" s="3"/>
      <c r="J34" s="36"/>
    </row>
    <row r="37" spans="1:11" x14ac:dyDescent="0.2">
      <c r="F37" s="3"/>
      <c r="G37" s="3"/>
      <c r="H37" s="3"/>
    </row>
    <row r="38" spans="1:11" x14ac:dyDescent="0.2">
      <c r="F38" s="3"/>
      <c r="G38" s="3"/>
      <c r="H38" s="3"/>
    </row>
    <row r="39" spans="1:11" x14ac:dyDescent="0.2">
      <c r="F39" s="3"/>
      <c r="G39" s="3"/>
      <c r="H39" s="3"/>
    </row>
    <row r="40" spans="1:11" x14ac:dyDescent="0.2">
      <c r="F40" s="3"/>
      <c r="G40" s="3"/>
      <c r="H40" s="3"/>
    </row>
    <row r="41" spans="1:11" x14ac:dyDescent="0.2">
      <c r="F41" s="3"/>
      <c r="G41" s="3"/>
      <c r="H41" s="3"/>
    </row>
    <row r="42" spans="1:11" x14ac:dyDescent="0.2">
      <c r="F42" s="3"/>
      <c r="G42" s="3"/>
      <c r="H42" s="3"/>
    </row>
    <row r="43" spans="1:11" x14ac:dyDescent="0.2">
      <c r="F43" s="3"/>
      <c r="G43" s="3"/>
      <c r="H43" s="3"/>
    </row>
    <row r="44" spans="1:11" x14ac:dyDescent="0.2">
      <c r="F44" s="3"/>
      <c r="G44" s="59"/>
      <c r="H44" s="3"/>
    </row>
    <row r="45" spans="1:11" x14ac:dyDescent="0.2">
      <c r="F45" s="3"/>
      <c r="G45" s="3"/>
      <c r="H45" s="3"/>
    </row>
    <row r="46" spans="1:11" x14ac:dyDescent="0.2">
      <c r="F46" s="3"/>
      <c r="G46" s="3"/>
      <c r="H46" s="3"/>
    </row>
    <row r="47" spans="1:11" x14ac:dyDescent="0.2">
      <c r="F47" s="3"/>
      <c r="G47" s="3"/>
      <c r="H47" s="3"/>
    </row>
    <row r="48" spans="1:11" x14ac:dyDescent="0.2">
      <c r="F48" s="3"/>
      <c r="G48" s="3"/>
      <c r="H48" s="3"/>
    </row>
    <row r="49" spans="6:8" x14ac:dyDescent="0.2">
      <c r="F49" s="3"/>
      <c r="G49" s="3"/>
      <c r="H49" s="3"/>
    </row>
    <row r="50" spans="6:8" x14ac:dyDescent="0.2">
      <c r="F50" s="37"/>
      <c r="G50" s="3"/>
      <c r="H50" s="3"/>
    </row>
  </sheetData>
  <pageMargins left="0.25" right="0.25" top="0.75" bottom="0.75" header="0.3" footer="0.3"/>
  <pageSetup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14E0-2637-4673-9E02-9CE6743945FE}">
  <dimension ref="A1:F25"/>
  <sheetViews>
    <sheetView zoomScale="120" zoomScaleNormal="120" workbookViewId="0">
      <selection activeCell="A22" sqref="A22"/>
    </sheetView>
  </sheetViews>
  <sheetFormatPr defaultRowHeight="12.75" x14ac:dyDescent="0.2"/>
  <cols>
    <col min="1" max="1" width="29.83203125" bestFit="1" customWidth="1"/>
    <col min="2" max="2" width="22.6640625" customWidth="1"/>
    <col min="3" max="3" width="19.6640625" customWidth="1"/>
    <col min="4" max="4" width="21.1640625" customWidth="1"/>
    <col min="5" max="5" width="18" customWidth="1"/>
    <col min="6" max="6" width="11.6640625" customWidth="1"/>
  </cols>
  <sheetData>
    <row r="1" spans="1:6" x14ac:dyDescent="0.2">
      <c r="A1" s="3"/>
      <c r="B1" s="3"/>
      <c r="C1" s="3"/>
      <c r="D1" s="3"/>
      <c r="E1" s="3"/>
    </row>
    <row r="2" spans="1:6" x14ac:dyDescent="0.2">
      <c r="A2" s="3"/>
      <c r="B2" s="3"/>
      <c r="C2" s="3"/>
      <c r="D2" s="3"/>
      <c r="E2" s="3"/>
    </row>
    <row r="3" spans="1:6" s="3" customFormat="1" ht="19.5" customHeight="1" x14ac:dyDescent="0.2"/>
    <row r="4" spans="1:6" s="3" customFormat="1" x14ac:dyDescent="0.2"/>
    <row r="5" spans="1:6" s="3" customFormat="1" ht="15.75" x14ac:dyDescent="0.2">
      <c r="A5" s="64" t="s">
        <v>28</v>
      </c>
    </row>
    <row r="6" spans="1:6" s="3" customFormat="1" ht="15" x14ac:dyDescent="0.2">
      <c r="A6" s="63" t="s">
        <v>29</v>
      </c>
      <c r="B6" s="91">
        <v>1000000</v>
      </c>
      <c r="C6" s="91"/>
      <c r="D6" s="91">
        <v>1157625</v>
      </c>
    </row>
    <row r="7" spans="1:6" s="3" customFormat="1" ht="15" x14ac:dyDescent="0.2">
      <c r="A7" s="63" t="s">
        <v>30</v>
      </c>
      <c r="B7" s="63">
        <v>2000</v>
      </c>
      <c r="C7" s="92"/>
      <c r="D7" s="63">
        <v>2205</v>
      </c>
      <c r="E7" s="58" t="s">
        <v>31</v>
      </c>
      <c r="F7" s="58"/>
    </row>
    <row r="8" spans="1:6" s="3" customFormat="1" ht="15" x14ac:dyDescent="0.2">
      <c r="A8" s="63" t="s">
        <v>32</v>
      </c>
      <c r="B8" s="63">
        <v>2500</v>
      </c>
      <c r="C8" s="92"/>
      <c r="D8" s="63">
        <v>2625</v>
      </c>
      <c r="E8" s="58" t="s">
        <v>33</v>
      </c>
    </row>
    <row r="9" spans="1:6" s="3" customFormat="1" ht="15" x14ac:dyDescent="0.2">
      <c r="A9" s="63"/>
      <c r="B9" s="63"/>
      <c r="C9" s="63"/>
      <c r="D9" s="63"/>
      <c r="E9" s="58"/>
    </row>
    <row r="10" spans="1:6" s="3" customFormat="1" ht="15" x14ac:dyDescent="0.2">
      <c r="A10" s="63" t="s">
        <v>34</v>
      </c>
      <c r="B10" s="91">
        <v>500</v>
      </c>
      <c r="C10" s="92"/>
      <c r="D10" s="91">
        <v>525</v>
      </c>
      <c r="E10" s="58" t="s">
        <v>33</v>
      </c>
    </row>
    <row r="11" spans="1:6" s="3" customFormat="1" ht="15" x14ac:dyDescent="0.2">
      <c r="A11" s="93" t="s">
        <v>35</v>
      </c>
      <c r="B11" s="94">
        <v>550000</v>
      </c>
      <c r="C11" s="68" t="s">
        <v>36</v>
      </c>
      <c r="D11" s="94">
        <v>604859.06000000006</v>
      </c>
      <c r="E11" s="58" t="s">
        <v>37</v>
      </c>
    </row>
    <row r="12" spans="1:6" s="3" customFormat="1" ht="15" x14ac:dyDescent="0.2">
      <c r="A12" s="63" t="s">
        <v>38</v>
      </c>
      <c r="B12" s="91">
        <f>B6-B11</f>
        <v>450000</v>
      </c>
      <c r="C12" s="101"/>
      <c r="D12" s="109">
        <f>D6-D11</f>
        <v>552765.93999999994</v>
      </c>
      <c r="E12" s="69"/>
    </row>
    <row r="13" spans="1:6" s="3" customFormat="1" ht="15.75" thickBot="1" x14ac:dyDescent="0.25">
      <c r="A13" s="95" t="s">
        <v>39</v>
      </c>
      <c r="B13" s="96">
        <v>363000</v>
      </c>
      <c r="C13" s="97"/>
      <c r="D13" s="110">
        <v>344850</v>
      </c>
      <c r="E13" s="58" t="s">
        <v>40</v>
      </c>
    </row>
    <row r="14" spans="1:6" s="3" customFormat="1" ht="15" x14ac:dyDescent="0.2">
      <c r="A14" s="111" t="s">
        <v>41</v>
      </c>
      <c r="B14" s="94">
        <f>B6-B11-B13</f>
        <v>87000</v>
      </c>
      <c r="C14" s="94"/>
      <c r="D14" s="112">
        <f>D6-D11-D13</f>
        <v>207915.93999999994</v>
      </c>
      <c r="E14" s="82" t="s">
        <v>27</v>
      </c>
      <c r="F14" s="83">
        <f>D14-B14</f>
        <v>120915.93999999994</v>
      </c>
    </row>
    <row r="15" spans="1:6" x14ac:dyDescent="0.2">
      <c r="A15" s="3"/>
      <c r="B15" s="37"/>
      <c r="C15" s="37"/>
      <c r="D15" s="37"/>
      <c r="E15" s="3"/>
    </row>
    <row r="16" spans="1:6" x14ac:dyDescent="0.2">
      <c r="A16" s="3"/>
      <c r="B16" s="3"/>
      <c r="C16" s="3"/>
      <c r="D16" s="3"/>
      <c r="E16" s="3"/>
    </row>
    <row r="17" spans="1:5" ht="15.75" x14ac:dyDescent="0.2">
      <c r="A17" s="64" t="s">
        <v>42</v>
      </c>
      <c r="B17" s="3"/>
      <c r="C17" s="3" t="s">
        <v>43</v>
      </c>
      <c r="D17" s="3"/>
      <c r="E17" s="3"/>
    </row>
    <row r="18" spans="1:5" ht="15" x14ac:dyDescent="0.2">
      <c r="A18" s="63" t="s">
        <v>44</v>
      </c>
      <c r="B18" s="3"/>
      <c r="C18" s="58" t="s">
        <v>45</v>
      </c>
      <c r="D18" s="67" t="s">
        <v>46</v>
      </c>
      <c r="E18" s="3"/>
    </row>
    <row r="19" spans="1:5" ht="15.75" x14ac:dyDescent="0.2">
      <c r="A19" s="63" t="s">
        <v>47</v>
      </c>
      <c r="B19" s="66" t="s">
        <v>48</v>
      </c>
      <c r="C19" s="58" t="s">
        <v>49</v>
      </c>
      <c r="D19" s="67" t="s">
        <v>46</v>
      </c>
      <c r="E19" s="3"/>
    </row>
    <row r="20" spans="1:5" ht="15" x14ac:dyDescent="0.2">
      <c r="A20" s="63" t="s">
        <v>50</v>
      </c>
      <c r="C20" s="58" t="s">
        <v>51</v>
      </c>
      <c r="D20" s="67" t="s">
        <v>46</v>
      </c>
      <c r="E20" s="3"/>
    </row>
    <row r="21" spans="1:5" ht="15" x14ac:dyDescent="0.2">
      <c r="A21" s="63" t="s">
        <v>52</v>
      </c>
      <c r="C21" s="58" t="s">
        <v>53</v>
      </c>
      <c r="D21" s="58" t="s">
        <v>54</v>
      </c>
      <c r="E21" s="3"/>
    </row>
    <row r="22" spans="1:5" x14ac:dyDescent="0.2">
      <c r="A22" s="62"/>
      <c r="B22" s="62"/>
      <c r="C22" s="58" t="s">
        <v>55</v>
      </c>
      <c r="D22" s="58" t="s">
        <v>56</v>
      </c>
      <c r="E22" s="3"/>
    </row>
    <row r="23" spans="1:5" x14ac:dyDescent="0.2">
      <c r="C23" s="58" t="s">
        <v>57</v>
      </c>
      <c r="D23" s="58" t="s">
        <v>40</v>
      </c>
      <c r="E23" s="3"/>
    </row>
    <row r="24" spans="1:5" x14ac:dyDescent="0.2">
      <c r="C24" s="58" t="s">
        <v>58</v>
      </c>
      <c r="D24" s="58" t="s">
        <v>56</v>
      </c>
      <c r="E24" s="3"/>
    </row>
    <row r="25" spans="1:5" x14ac:dyDescent="0.2">
      <c r="C25" s="3"/>
      <c r="D25" s="3"/>
      <c r="E25" s="3"/>
    </row>
  </sheetData>
  <pageMargins left="0.7" right="0.7" top="0.75" bottom="0.75" header="0.3" footer="0.3"/>
  <pageSetup scale="11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DD4C7-8EFD-4987-B0EA-F0B6AF4531B7}">
  <dimension ref="A1:G32"/>
  <sheetViews>
    <sheetView zoomScale="150" zoomScaleNormal="150" workbookViewId="0">
      <selection activeCell="C1" sqref="C1:E1"/>
    </sheetView>
  </sheetViews>
  <sheetFormatPr defaultColWidth="9.1640625" defaultRowHeight="12.75" x14ac:dyDescent="0.2"/>
  <cols>
    <col min="1" max="1" width="24.5" style="3" customWidth="1"/>
    <col min="2" max="2" width="29.83203125" style="3" customWidth="1"/>
    <col min="3" max="3" width="4" style="3" customWidth="1"/>
    <col min="4" max="4" width="10.83203125" style="3" customWidth="1"/>
    <col min="5" max="5" width="25.5" style="3" customWidth="1"/>
    <col min="6" max="6" width="13.1640625" style="3" customWidth="1"/>
    <col min="7" max="7" width="13" style="3" customWidth="1"/>
    <col min="8" max="8" width="9.6640625" style="3" customWidth="1"/>
    <col min="9" max="12" width="9.1640625" style="3"/>
    <col min="13" max="13" width="12.5" style="3" customWidth="1"/>
    <col min="14" max="14" width="11.83203125" style="3" customWidth="1"/>
    <col min="15" max="16384" width="9.1640625" style="3"/>
  </cols>
  <sheetData>
    <row r="1" spans="1:7" ht="25.15" customHeight="1" x14ac:dyDescent="0.2">
      <c r="A1" s="115" t="s">
        <v>59</v>
      </c>
      <c r="B1" s="115"/>
      <c r="C1" s="116" t="s">
        <v>1</v>
      </c>
      <c r="D1" s="116"/>
      <c r="E1" s="116"/>
      <c r="F1" s="1"/>
    </row>
    <row r="2" spans="1:7" ht="13.15" customHeight="1" x14ac:dyDescent="0.2">
      <c r="A2" s="114" t="s">
        <v>2</v>
      </c>
      <c r="B2" s="115"/>
      <c r="C2" s="115"/>
      <c r="D2" s="115"/>
      <c r="E2" s="115"/>
      <c r="F2" s="4"/>
    </row>
    <row r="3" spans="1:7" ht="13.15" customHeight="1" x14ac:dyDescent="0.2">
      <c r="A3" s="21"/>
      <c r="B3" s="22"/>
      <c r="C3" s="22"/>
      <c r="D3" s="22"/>
      <c r="E3" s="22"/>
      <c r="F3" s="4"/>
    </row>
    <row r="4" spans="1:7" x14ac:dyDescent="0.2">
      <c r="A4" s="23"/>
      <c r="B4" s="23"/>
      <c r="C4" s="6"/>
      <c r="D4" s="7"/>
      <c r="E4" s="8"/>
      <c r="F4" s="9"/>
    </row>
    <row r="5" spans="1:7" ht="14.25" customHeight="1" x14ac:dyDescent="0.2">
      <c r="A5" s="5"/>
      <c r="B5" s="5"/>
      <c r="C5"/>
      <c r="D5" s="7"/>
      <c r="E5" s="8"/>
      <c r="F5" s="9"/>
    </row>
    <row r="6" spans="1:7" x14ac:dyDescent="0.2">
      <c r="A6" s="120"/>
      <c r="B6" s="120"/>
      <c r="C6" s="10"/>
      <c r="D6" s="10"/>
      <c r="E6"/>
      <c r="F6" s="11"/>
    </row>
    <row r="7" spans="1:7" x14ac:dyDescent="0.2">
      <c r="A7" s="120"/>
      <c r="B7" s="120"/>
      <c r="C7" s="10"/>
      <c r="D7" s="10"/>
      <c r="E7" s="10"/>
      <c r="F7" s="11"/>
    </row>
    <row r="8" spans="1:7" ht="18.2" customHeight="1" x14ac:dyDescent="0.2">
      <c r="A8" s="121" t="s">
        <v>1</v>
      </c>
      <c r="B8" s="121"/>
      <c r="C8" s="121"/>
      <c r="D8" s="121"/>
      <c r="E8" s="121"/>
      <c r="F8" s="12"/>
    </row>
    <row r="9" spans="1:7" x14ac:dyDescent="0.2">
      <c r="A9" s="122" t="s">
        <v>3</v>
      </c>
      <c r="B9" s="123"/>
      <c r="C9" s="123"/>
      <c r="D9" s="18" t="s">
        <v>4</v>
      </c>
      <c r="E9" s="18" t="s">
        <v>5</v>
      </c>
      <c r="F9" s="13"/>
    </row>
    <row r="10" spans="1:7" x14ac:dyDescent="0.2">
      <c r="A10" s="124" t="s">
        <v>6</v>
      </c>
      <c r="B10" s="124"/>
      <c r="C10" s="124"/>
      <c r="D10" s="24">
        <v>200000</v>
      </c>
      <c r="E10" s="24">
        <v>232050</v>
      </c>
      <c r="F10" s="40"/>
      <c r="G10" s="44"/>
    </row>
    <row r="11" spans="1:7" x14ac:dyDescent="0.2">
      <c r="A11" s="125" t="s">
        <v>7</v>
      </c>
      <c r="B11" s="125"/>
      <c r="C11" s="125"/>
      <c r="D11" s="25">
        <f>D10</f>
        <v>200000</v>
      </c>
      <c r="E11" s="25">
        <f>E10</f>
        <v>232050</v>
      </c>
      <c r="F11" s="40"/>
      <c r="G11" s="44"/>
    </row>
    <row r="12" spans="1:7" x14ac:dyDescent="0.2">
      <c r="A12" s="122" t="s">
        <v>8</v>
      </c>
      <c r="B12" s="123"/>
      <c r="C12" s="123"/>
      <c r="D12" s="31">
        <v>0.5</v>
      </c>
      <c r="E12" s="65">
        <v>0.47499999999999998</v>
      </c>
      <c r="F12" s="41"/>
      <c r="G12" s="44"/>
    </row>
    <row r="13" spans="1:7" x14ac:dyDescent="0.2">
      <c r="A13" s="124" t="s">
        <v>9</v>
      </c>
      <c r="B13" s="124"/>
      <c r="C13" s="124"/>
      <c r="D13" s="24">
        <v>10000</v>
      </c>
      <c r="E13" s="24">
        <v>10223.75</v>
      </c>
      <c r="F13" s="42"/>
      <c r="G13" s="44"/>
    </row>
    <row r="14" spans="1:7" x14ac:dyDescent="0.2">
      <c r="A14" s="117" t="s">
        <v>60</v>
      </c>
      <c r="B14" s="118"/>
      <c r="C14" s="119"/>
      <c r="D14" s="24">
        <v>90000</v>
      </c>
      <c r="E14" s="24">
        <v>100000</v>
      </c>
      <c r="F14" s="40"/>
      <c r="G14" s="44"/>
    </row>
    <row r="15" spans="1:7" x14ac:dyDescent="0.2">
      <c r="A15" s="125" t="s">
        <v>11</v>
      </c>
      <c r="B15" s="125"/>
      <c r="C15" s="125"/>
      <c r="D15" s="25">
        <f>SUM(D13+D14)</f>
        <v>100000</v>
      </c>
      <c r="E15" s="25">
        <f>SUM(E13+E14)</f>
        <v>110223.75</v>
      </c>
      <c r="F15" s="43"/>
      <c r="G15" s="44"/>
    </row>
    <row r="16" spans="1:7" x14ac:dyDescent="0.2">
      <c r="A16" s="129" t="s">
        <v>12</v>
      </c>
      <c r="B16" s="129"/>
      <c r="C16" s="129"/>
      <c r="D16" s="26">
        <f>D11-D15</f>
        <v>100000</v>
      </c>
      <c r="E16" s="26">
        <f>E11-E15</f>
        <v>121826.25</v>
      </c>
      <c r="F16" s="50"/>
    </row>
    <row r="17" spans="1:7" x14ac:dyDescent="0.2">
      <c r="A17" s="122" t="s">
        <v>13</v>
      </c>
      <c r="B17" s="123"/>
      <c r="C17" s="123"/>
      <c r="D17" s="19"/>
      <c r="E17" s="19"/>
      <c r="F17" s="13"/>
      <c r="G17" s="44"/>
    </row>
    <row r="18" spans="1:7" x14ac:dyDescent="0.2">
      <c r="A18" s="33" t="s">
        <v>61</v>
      </c>
      <c r="B18" s="34"/>
      <c r="C18" s="35"/>
      <c r="D18" s="24">
        <v>30000</v>
      </c>
      <c r="E18" s="24">
        <v>28500</v>
      </c>
      <c r="F18" s="14"/>
    </row>
    <row r="19" spans="1:7" x14ac:dyDescent="0.2">
      <c r="A19" s="117" t="s">
        <v>15</v>
      </c>
      <c r="B19" s="118"/>
      <c r="C19" s="119"/>
      <c r="D19" s="24">
        <v>12000</v>
      </c>
      <c r="E19" s="24">
        <v>12000</v>
      </c>
      <c r="F19" s="14"/>
    </row>
    <row r="20" spans="1:7" x14ac:dyDescent="0.2">
      <c r="A20" s="117" t="s">
        <v>62</v>
      </c>
      <c r="B20" s="118"/>
      <c r="C20" s="119"/>
      <c r="D20" s="24">
        <v>10000</v>
      </c>
      <c r="E20" s="24">
        <v>9000</v>
      </c>
      <c r="F20" s="14"/>
    </row>
    <row r="21" spans="1:7" x14ac:dyDescent="0.2">
      <c r="A21" s="117" t="s">
        <v>17</v>
      </c>
      <c r="B21" s="118"/>
      <c r="C21" s="119"/>
      <c r="D21" s="24">
        <v>8000</v>
      </c>
      <c r="E21" s="24">
        <v>7800</v>
      </c>
      <c r="F21" s="14"/>
    </row>
    <row r="22" spans="1:7" x14ac:dyDescent="0.2">
      <c r="A22" s="33" t="s">
        <v>63</v>
      </c>
      <c r="B22" s="34"/>
      <c r="C22" s="35"/>
      <c r="D22" s="24">
        <v>500</v>
      </c>
      <c r="E22" s="24">
        <v>450</v>
      </c>
      <c r="F22" s="14"/>
    </row>
    <row r="23" spans="1:7" x14ac:dyDescent="0.2">
      <c r="A23" s="117" t="s">
        <v>64</v>
      </c>
      <c r="B23" s="118"/>
      <c r="C23" s="119"/>
      <c r="D23" s="24">
        <v>5000</v>
      </c>
      <c r="E23" s="24">
        <v>4800</v>
      </c>
      <c r="F23" s="15"/>
    </row>
    <row r="24" spans="1:7" x14ac:dyDescent="0.2">
      <c r="A24" s="117" t="s">
        <v>19</v>
      </c>
      <c r="B24" s="118"/>
      <c r="C24" s="119"/>
      <c r="D24" s="24">
        <v>500</v>
      </c>
      <c r="E24" s="24">
        <v>450</v>
      </c>
      <c r="F24" s="14"/>
    </row>
    <row r="25" spans="1:7" x14ac:dyDescent="0.2">
      <c r="A25" s="117" t="s">
        <v>20</v>
      </c>
      <c r="B25" s="118"/>
      <c r="C25" s="119"/>
      <c r="D25" s="24">
        <v>1500</v>
      </c>
      <c r="E25" s="24">
        <v>1400</v>
      </c>
      <c r="F25" s="15"/>
      <c r="G25" s="46"/>
    </row>
    <row r="26" spans="1:7" x14ac:dyDescent="0.2">
      <c r="A26" s="117" t="s">
        <v>21</v>
      </c>
      <c r="B26" s="118"/>
      <c r="C26" s="119"/>
      <c r="D26" s="24">
        <v>2750</v>
      </c>
      <c r="E26" s="24">
        <v>2500</v>
      </c>
      <c r="F26" s="14"/>
      <c r="G26" s="46"/>
    </row>
    <row r="27" spans="1:7" x14ac:dyDescent="0.2">
      <c r="A27" s="117" t="s">
        <v>22</v>
      </c>
      <c r="B27" s="118"/>
      <c r="C27" s="119"/>
      <c r="D27" s="24">
        <v>3500</v>
      </c>
      <c r="E27" s="24">
        <v>3400</v>
      </c>
      <c r="F27" s="14"/>
      <c r="G27" s="46"/>
    </row>
    <row r="28" spans="1:7" x14ac:dyDescent="0.2">
      <c r="A28" s="117" t="s">
        <v>23</v>
      </c>
      <c r="B28" s="118"/>
      <c r="C28" s="119"/>
      <c r="D28" s="24">
        <v>250</v>
      </c>
      <c r="E28" s="24">
        <v>200</v>
      </c>
      <c r="F28" s="14"/>
      <c r="G28" s="46"/>
    </row>
    <row r="29" spans="1:7" x14ac:dyDescent="0.2">
      <c r="A29" s="117" t="s">
        <v>24</v>
      </c>
      <c r="B29" s="118"/>
      <c r="C29" s="119"/>
      <c r="D29" s="24">
        <v>1000</v>
      </c>
      <c r="E29" s="24">
        <v>750</v>
      </c>
      <c r="F29" s="16"/>
      <c r="G29" s="46"/>
    </row>
    <row r="30" spans="1:7" x14ac:dyDescent="0.2">
      <c r="A30" s="125" t="s">
        <v>25</v>
      </c>
      <c r="B30" s="125"/>
      <c r="C30" s="125"/>
      <c r="D30" s="27">
        <f>SUM(D18:D29)</f>
        <v>75000</v>
      </c>
      <c r="E30" s="27">
        <f>SUM(E18:E29)</f>
        <v>71250</v>
      </c>
      <c r="F30" s="45"/>
      <c r="G30" s="47"/>
    </row>
    <row r="31" spans="1:7" x14ac:dyDescent="0.2">
      <c r="A31" s="126" t="s">
        <v>26</v>
      </c>
      <c r="B31" s="127"/>
      <c r="C31" s="128"/>
      <c r="D31" s="28">
        <f>D16-D30</f>
        <v>25000</v>
      </c>
      <c r="E31" s="28">
        <f>E16-E30</f>
        <v>50576.25</v>
      </c>
    </row>
    <row r="32" spans="1:7" ht="12.75" customHeight="1" x14ac:dyDescent="0.2">
      <c r="D32" s="82" t="s">
        <v>27</v>
      </c>
      <c r="E32" s="84">
        <f>E31-D31</f>
        <v>25576.25</v>
      </c>
    </row>
  </sheetData>
  <mergeCells count="27">
    <mergeCell ref="A29:C29"/>
    <mergeCell ref="A30:C30"/>
    <mergeCell ref="A31:C31"/>
    <mergeCell ref="A23:C23"/>
    <mergeCell ref="A24:C24"/>
    <mergeCell ref="A25:C25"/>
    <mergeCell ref="A26:C26"/>
    <mergeCell ref="A27:C27"/>
    <mergeCell ref="A28:C28"/>
    <mergeCell ref="A21:C21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9:C19"/>
    <mergeCell ref="A20:C20"/>
    <mergeCell ref="A8:E8"/>
    <mergeCell ref="A1:B1"/>
    <mergeCell ref="C1:E1"/>
    <mergeCell ref="A2:E2"/>
    <mergeCell ref="A6:B6"/>
    <mergeCell ref="A7:B7"/>
  </mergeCells>
  <conditionalFormatting sqref="F29">
    <cfRule type="cellIs" dxfId="5" priority="1" operator="lessThan">
      <formula>0</formula>
    </cfRule>
  </conditionalFormatting>
  <pageMargins left="0.7" right="0.7" top="0.75" bottom="0.75" header="0.3" footer="0.3"/>
  <pageSetup scale="12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BCD01-F5CA-4EF3-A8BB-05E261F9F09C}">
  <dimension ref="A1:F26"/>
  <sheetViews>
    <sheetView zoomScale="120" zoomScaleNormal="120" workbookViewId="0">
      <selection activeCell="E19" sqref="E19"/>
    </sheetView>
  </sheetViews>
  <sheetFormatPr defaultRowHeight="12.75" x14ac:dyDescent="0.2"/>
  <cols>
    <col min="1" max="1" width="29.83203125" bestFit="1" customWidth="1"/>
    <col min="2" max="2" width="17.33203125" customWidth="1"/>
    <col min="3" max="3" width="18.6640625" customWidth="1"/>
    <col min="4" max="4" width="20" customWidth="1"/>
    <col min="5" max="5" width="20.5" bestFit="1" customWidth="1"/>
    <col min="6" max="6" width="13" customWidth="1"/>
  </cols>
  <sheetData>
    <row r="1" spans="1:6" x14ac:dyDescent="0.2">
      <c r="A1" s="3"/>
      <c r="B1" s="3"/>
      <c r="C1" s="3"/>
      <c r="D1" s="3"/>
      <c r="E1" s="3"/>
    </row>
    <row r="2" spans="1:6" x14ac:dyDescent="0.2">
      <c r="A2" s="3"/>
      <c r="B2" s="3"/>
      <c r="C2" s="3"/>
      <c r="D2" s="3"/>
      <c r="E2" s="3"/>
    </row>
    <row r="3" spans="1:6" x14ac:dyDescent="0.2">
      <c r="A3" s="3"/>
      <c r="B3" s="3"/>
      <c r="C3" s="3"/>
      <c r="D3" s="3"/>
      <c r="E3" s="3"/>
    </row>
    <row r="4" spans="1:6" x14ac:dyDescent="0.2">
      <c r="A4" s="3"/>
      <c r="B4" s="3"/>
      <c r="C4" s="3"/>
      <c r="D4" s="3"/>
      <c r="E4" s="3"/>
      <c r="F4" s="3"/>
    </row>
    <row r="5" spans="1:6" s="3" customFormat="1" ht="15.75" x14ac:dyDescent="0.2">
      <c r="A5" s="64" t="s">
        <v>65</v>
      </c>
      <c r="B5" s="63"/>
      <c r="C5" s="63"/>
      <c r="D5" s="63"/>
      <c r="E5" s="46"/>
    </row>
    <row r="6" spans="1:6" s="3" customFormat="1" ht="15" x14ac:dyDescent="0.2">
      <c r="A6" s="63" t="s">
        <v>29</v>
      </c>
      <c r="B6" s="91">
        <v>200000</v>
      </c>
      <c r="C6" s="91"/>
      <c r="D6" s="91">
        <v>232050</v>
      </c>
      <c r="E6" s="46"/>
    </row>
    <row r="7" spans="1:6" s="3" customFormat="1" ht="15" x14ac:dyDescent="0.2">
      <c r="A7" s="63" t="s">
        <v>30</v>
      </c>
      <c r="B7" s="63">
        <v>200</v>
      </c>
      <c r="C7" s="92"/>
      <c r="D7" s="63">
        <v>221</v>
      </c>
      <c r="E7" s="58" t="s">
        <v>66</v>
      </c>
    </row>
    <row r="8" spans="1:6" s="3" customFormat="1" ht="15" x14ac:dyDescent="0.2">
      <c r="A8" s="63" t="s">
        <v>32</v>
      </c>
      <c r="B8" s="63">
        <v>250</v>
      </c>
      <c r="C8" s="92"/>
      <c r="D8" s="63">
        <v>263</v>
      </c>
      <c r="E8" s="58" t="s">
        <v>46</v>
      </c>
    </row>
    <row r="9" spans="1:6" s="3" customFormat="1" ht="15" x14ac:dyDescent="0.2">
      <c r="A9" s="63"/>
      <c r="B9" s="63"/>
      <c r="C9" s="63"/>
      <c r="D9" s="63"/>
      <c r="E9" s="58"/>
    </row>
    <row r="10" spans="1:6" s="3" customFormat="1" ht="15" x14ac:dyDescent="0.2">
      <c r="A10" s="63" t="s">
        <v>34</v>
      </c>
      <c r="B10" s="91">
        <v>1000</v>
      </c>
      <c r="C10" s="92"/>
      <c r="D10" s="91">
        <v>1050</v>
      </c>
      <c r="E10" s="58" t="s">
        <v>46</v>
      </c>
    </row>
    <row r="11" spans="1:6" s="3" customFormat="1" ht="15" x14ac:dyDescent="0.2">
      <c r="A11" s="93" t="s">
        <v>35</v>
      </c>
      <c r="B11" s="94">
        <v>100000</v>
      </c>
      <c r="C11" s="67">
        <v>0.5</v>
      </c>
      <c r="D11" s="94">
        <v>110223.75</v>
      </c>
      <c r="E11" s="58" t="s">
        <v>67</v>
      </c>
    </row>
    <row r="12" spans="1:6" s="3" customFormat="1" ht="12.75" customHeight="1" x14ac:dyDescent="0.2">
      <c r="A12" s="63" t="s">
        <v>38</v>
      </c>
      <c r="B12" s="91">
        <f>B6-B11</f>
        <v>100000</v>
      </c>
      <c r="C12" s="58" t="s">
        <v>68</v>
      </c>
      <c r="D12" s="91">
        <f>D6-D11</f>
        <v>121826.25</v>
      </c>
      <c r="E12" s="69" t="s">
        <v>69</v>
      </c>
    </row>
    <row r="13" spans="1:6" s="3" customFormat="1" ht="15.75" thickBot="1" x14ac:dyDescent="0.25">
      <c r="A13" s="95" t="s">
        <v>39</v>
      </c>
      <c r="B13" s="96">
        <v>75000</v>
      </c>
      <c r="C13" s="97"/>
      <c r="D13" s="96">
        <v>71250</v>
      </c>
      <c r="E13" s="58" t="s">
        <v>40</v>
      </c>
    </row>
    <row r="14" spans="1:6" s="3" customFormat="1" ht="15" x14ac:dyDescent="0.2">
      <c r="A14" s="111" t="s">
        <v>41</v>
      </c>
      <c r="B14" s="94">
        <f>B6-B11-B13</f>
        <v>25000</v>
      </c>
      <c r="C14" s="94"/>
      <c r="D14" s="112">
        <f>D6-D11-D13</f>
        <v>50576.25</v>
      </c>
      <c r="E14" s="82" t="s">
        <v>27</v>
      </c>
      <c r="F14" s="83">
        <f>D14-B14</f>
        <v>25576.25</v>
      </c>
    </row>
    <row r="15" spans="1:6" x14ac:dyDescent="0.2">
      <c r="A15" s="90"/>
      <c r="B15" s="90"/>
      <c r="C15" s="90"/>
      <c r="D15" s="90"/>
    </row>
    <row r="18" spans="1:6" x14ac:dyDescent="0.2">
      <c r="A18" s="48" t="s">
        <v>42</v>
      </c>
      <c r="C18" s="58" t="s">
        <v>43</v>
      </c>
      <c r="D18" s="58"/>
      <c r="E18" s="58"/>
      <c r="F18" s="77"/>
    </row>
    <row r="19" spans="1:6" x14ac:dyDescent="0.2">
      <c r="A19" s="3" t="s">
        <v>70</v>
      </c>
      <c r="C19" s="58" t="s">
        <v>45</v>
      </c>
      <c r="D19" s="67" t="s">
        <v>46</v>
      </c>
      <c r="E19" s="58"/>
      <c r="F19" s="77"/>
    </row>
    <row r="20" spans="1:6" x14ac:dyDescent="0.2">
      <c r="A20" s="3" t="s">
        <v>71</v>
      </c>
      <c r="C20" s="58" t="s">
        <v>49</v>
      </c>
      <c r="D20" s="67" t="s">
        <v>46</v>
      </c>
      <c r="E20" s="58"/>
      <c r="F20" s="77"/>
    </row>
    <row r="21" spans="1:6" x14ac:dyDescent="0.2">
      <c r="A21" s="3"/>
      <c r="C21" s="58" t="s">
        <v>51</v>
      </c>
      <c r="D21" s="67" t="s">
        <v>46</v>
      </c>
      <c r="E21" s="58"/>
      <c r="F21" s="77"/>
    </row>
    <row r="22" spans="1:6" x14ac:dyDescent="0.2">
      <c r="C22" s="58" t="s">
        <v>53</v>
      </c>
      <c r="D22" s="58" t="s">
        <v>54</v>
      </c>
      <c r="E22" s="58"/>
      <c r="F22" s="77"/>
    </row>
    <row r="23" spans="1:6" x14ac:dyDescent="0.2">
      <c r="C23" s="58" t="s">
        <v>55</v>
      </c>
      <c r="D23" s="58" t="s">
        <v>56</v>
      </c>
      <c r="E23" s="58"/>
      <c r="F23" s="77"/>
    </row>
    <row r="24" spans="1:6" x14ac:dyDescent="0.2">
      <c r="C24" s="58" t="s">
        <v>57</v>
      </c>
      <c r="D24" s="58" t="s">
        <v>40</v>
      </c>
      <c r="E24" s="58"/>
      <c r="F24" s="77"/>
    </row>
    <row r="25" spans="1:6" x14ac:dyDescent="0.2">
      <c r="C25" s="58" t="s">
        <v>58</v>
      </c>
      <c r="D25" s="58" t="s">
        <v>56</v>
      </c>
      <c r="E25" s="58"/>
      <c r="F25" s="77"/>
    </row>
    <row r="26" spans="1:6" x14ac:dyDescent="0.2">
      <c r="C26" s="77"/>
      <c r="D26" s="77"/>
      <c r="E26" s="77"/>
      <c r="F26" s="77"/>
    </row>
  </sheetData>
  <pageMargins left="0.7" right="0.7" top="0.75" bottom="0.75" header="0.3" footer="0.3"/>
  <pageSetup scale="11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143D-F88A-4312-887F-7C9CCD5DFCED}">
  <dimension ref="A1:G40"/>
  <sheetViews>
    <sheetView zoomScale="150" zoomScaleNormal="150" workbookViewId="0">
      <selection activeCell="C1" sqref="C1:E1"/>
    </sheetView>
  </sheetViews>
  <sheetFormatPr defaultColWidth="9.1640625" defaultRowHeight="12.75" x14ac:dyDescent="0.2"/>
  <cols>
    <col min="1" max="1" width="24.5" style="3" customWidth="1"/>
    <col min="2" max="2" width="25" style="3" customWidth="1"/>
    <col min="3" max="3" width="16.5" style="3" customWidth="1"/>
    <col min="4" max="5" width="12.5" style="3" customWidth="1"/>
    <col min="6" max="6" width="13.1640625" style="3" customWidth="1"/>
    <col min="7" max="7" width="17.83203125" style="3" customWidth="1"/>
    <col min="8" max="8" width="9.6640625" style="3" customWidth="1"/>
    <col min="9" max="16384" width="9.1640625" style="3"/>
  </cols>
  <sheetData>
    <row r="1" spans="1:7" ht="25.15" customHeight="1" x14ac:dyDescent="0.2">
      <c r="A1" s="115" t="s">
        <v>72</v>
      </c>
      <c r="B1" s="115"/>
      <c r="C1" s="116" t="s">
        <v>1</v>
      </c>
      <c r="D1" s="116"/>
      <c r="E1" s="116"/>
      <c r="F1" s="1"/>
    </row>
    <row r="2" spans="1:7" ht="13.15" customHeight="1" x14ac:dyDescent="0.2">
      <c r="A2" s="114" t="s">
        <v>2</v>
      </c>
      <c r="B2" s="115"/>
      <c r="C2" s="115"/>
      <c r="D2" s="115"/>
      <c r="E2" s="115"/>
      <c r="F2" s="4"/>
    </row>
    <row r="3" spans="1:7" ht="13.15" customHeight="1" x14ac:dyDescent="0.2">
      <c r="A3" s="21"/>
      <c r="B3" s="22"/>
      <c r="C3" s="22"/>
      <c r="D3" s="22"/>
      <c r="E3" s="22"/>
      <c r="F3" s="4"/>
    </row>
    <row r="4" spans="1:7" x14ac:dyDescent="0.2">
      <c r="A4" s="23"/>
      <c r="B4" s="23"/>
      <c r="C4" s="6"/>
      <c r="D4" s="7"/>
      <c r="E4" s="8"/>
      <c r="F4" s="9"/>
    </row>
    <row r="5" spans="1:7" ht="14.25" customHeight="1" x14ac:dyDescent="0.2">
      <c r="A5" s="5"/>
      <c r="B5" s="5"/>
      <c r="C5" s="6"/>
      <c r="D5" s="7"/>
      <c r="E5" s="8"/>
      <c r="F5" s="9"/>
    </row>
    <row r="6" spans="1:7" x14ac:dyDescent="0.2">
      <c r="A6" s="120"/>
      <c r="B6" s="120"/>
      <c r="C6" s="10"/>
      <c r="D6" s="10"/>
      <c r="E6"/>
      <c r="F6" s="11"/>
    </row>
    <row r="7" spans="1:7" x14ac:dyDescent="0.2">
      <c r="A7" s="120"/>
      <c r="B7" s="120"/>
      <c r="C7" s="10"/>
      <c r="D7" s="10"/>
      <c r="E7" s="10"/>
      <c r="F7" s="11"/>
    </row>
    <row r="8" spans="1:7" ht="18.2" customHeight="1" x14ac:dyDescent="0.2">
      <c r="A8" s="121" t="s">
        <v>1</v>
      </c>
      <c r="B8" s="121"/>
      <c r="C8" s="121"/>
      <c r="D8" s="121"/>
      <c r="E8" s="121"/>
      <c r="F8" s="12"/>
    </row>
    <row r="9" spans="1:7" x14ac:dyDescent="0.2">
      <c r="A9" s="122" t="s">
        <v>3</v>
      </c>
      <c r="B9" s="123"/>
      <c r="C9" s="123"/>
      <c r="D9" s="18" t="s">
        <v>4</v>
      </c>
      <c r="E9" s="18" t="s">
        <v>73</v>
      </c>
      <c r="F9" s="13"/>
    </row>
    <row r="10" spans="1:7" x14ac:dyDescent="0.2">
      <c r="A10" s="124" t="s">
        <v>6</v>
      </c>
      <c r="B10" s="124"/>
      <c r="C10" s="124"/>
      <c r="D10" s="24">
        <v>1000000</v>
      </c>
      <c r="E10" s="24">
        <v>1212915.8999999999</v>
      </c>
      <c r="F10" s="37"/>
      <c r="G10" s="44" t="s">
        <v>74</v>
      </c>
    </row>
    <row r="11" spans="1:7" x14ac:dyDescent="0.2">
      <c r="A11" s="125" t="s">
        <v>7</v>
      </c>
      <c r="B11" s="125"/>
      <c r="C11" s="125"/>
      <c r="D11" s="25">
        <f>D10</f>
        <v>1000000</v>
      </c>
      <c r="E11" s="25">
        <f>E10</f>
        <v>1212915.8999999999</v>
      </c>
      <c r="F11" s="40"/>
      <c r="G11" s="44"/>
    </row>
    <row r="12" spans="1:7" x14ac:dyDescent="0.2">
      <c r="A12" s="122" t="s">
        <v>75</v>
      </c>
      <c r="B12" s="123"/>
      <c r="C12" s="123"/>
      <c r="D12" s="31">
        <v>0.25</v>
      </c>
      <c r="E12" s="65">
        <v>0.23749999999999999</v>
      </c>
      <c r="F12" s="41"/>
      <c r="G12" s="44"/>
    </row>
    <row r="13" spans="1:7" x14ac:dyDescent="0.2">
      <c r="A13" s="117" t="s">
        <v>9</v>
      </c>
      <c r="B13" s="118"/>
      <c r="C13" s="119"/>
      <c r="D13" s="24">
        <v>250000</v>
      </c>
      <c r="E13" s="24">
        <v>288067.53000000003</v>
      </c>
      <c r="F13" s="42"/>
      <c r="G13" s="3" t="s">
        <v>76</v>
      </c>
    </row>
    <row r="14" spans="1:7" x14ac:dyDescent="0.2">
      <c r="A14" s="125" t="s">
        <v>77</v>
      </c>
      <c r="B14" s="125"/>
      <c r="C14" s="125"/>
      <c r="D14" s="25">
        <f>SUM(D13)</f>
        <v>250000</v>
      </c>
      <c r="E14" s="25">
        <f>SUM(E13)</f>
        <v>288067.53000000003</v>
      </c>
      <c r="F14" s="43"/>
      <c r="G14" s="44"/>
    </row>
    <row r="15" spans="1:7" x14ac:dyDescent="0.2">
      <c r="A15" s="129" t="s">
        <v>12</v>
      </c>
      <c r="B15" s="129"/>
      <c r="C15" s="129"/>
      <c r="D15" s="26">
        <f>D11-D14</f>
        <v>750000</v>
      </c>
      <c r="E15" s="26">
        <f>E11-E14</f>
        <v>924848.36999999988</v>
      </c>
      <c r="F15" s="44"/>
    </row>
    <row r="16" spans="1:7" x14ac:dyDescent="0.2">
      <c r="A16" s="122" t="s">
        <v>13</v>
      </c>
      <c r="B16" s="123"/>
      <c r="C16" s="123"/>
      <c r="D16" s="19"/>
      <c r="E16" s="19"/>
      <c r="F16" s="13"/>
      <c r="G16" s="44"/>
    </row>
    <row r="17" spans="1:7" x14ac:dyDescent="0.2">
      <c r="A17" s="33" t="s">
        <v>78</v>
      </c>
      <c r="B17" s="34"/>
      <c r="C17" s="35"/>
      <c r="D17" s="24">
        <v>350000</v>
      </c>
      <c r="E17" s="24">
        <v>350000</v>
      </c>
      <c r="F17" s="13"/>
      <c r="G17" s="44"/>
    </row>
    <row r="18" spans="1:7" ht="18" x14ac:dyDescent="0.2">
      <c r="A18" s="33" t="s">
        <v>79</v>
      </c>
      <c r="B18" s="34"/>
      <c r="C18" s="35"/>
      <c r="D18" s="24">
        <v>125000</v>
      </c>
      <c r="E18" s="24">
        <v>125000</v>
      </c>
      <c r="F18" s="13"/>
      <c r="G18" s="44"/>
    </row>
    <row r="19" spans="1:7" x14ac:dyDescent="0.2">
      <c r="A19" s="33" t="s">
        <v>14</v>
      </c>
      <c r="B19" s="34"/>
      <c r="C19" s="35"/>
      <c r="D19" s="24">
        <v>35000</v>
      </c>
      <c r="E19" s="24">
        <v>35000</v>
      </c>
      <c r="F19" s="14"/>
      <c r="G19" s="33"/>
    </row>
    <row r="20" spans="1:7" x14ac:dyDescent="0.2">
      <c r="A20" s="117" t="s">
        <v>15</v>
      </c>
      <c r="B20" s="118"/>
      <c r="C20" s="119"/>
      <c r="D20" s="24">
        <v>36000</v>
      </c>
      <c r="E20" s="24">
        <v>36000</v>
      </c>
      <c r="F20" s="14"/>
    </row>
    <row r="21" spans="1:7" x14ac:dyDescent="0.2">
      <c r="A21" s="117" t="s">
        <v>80</v>
      </c>
      <c r="B21" s="118"/>
      <c r="C21" s="119"/>
      <c r="D21" s="24">
        <v>12000</v>
      </c>
      <c r="E21" s="24">
        <v>10000</v>
      </c>
      <c r="F21" s="14"/>
    </row>
    <row r="22" spans="1:7" x14ac:dyDescent="0.2">
      <c r="A22" s="117" t="s">
        <v>17</v>
      </c>
      <c r="B22" s="118"/>
      <c r="C22" s="119"/>
      <c r="D22" s="24">
        <v>5000</v>
      </c>
      <c r="E22" s="24">
        <v>4250</v>
      </c>
      <c r="F22" s="14"/>
    </row>
    <row r="23" spans="1:7" x14ac:dyDescent="0.2">
      <c r="A23" s="117" t="s">
        <v>18</v>
      </c>
      <c r="B23" s="118"/>
      <c r="C23" s="119"/>
      <c r="D23" s="24">
        <v>60000</v>
      </c>
      <c r="E23" s="24">
        <v>60000</v>
      </c>
      <c r="F23" s="15"/>
    </row>
    <row r="24" spans="1:7" x14ac:dyDescent="0.2">
      <c r="A24" s="117" t="s">
        <v>19</v>
      </c>
      <c r="B24" s="118"/>
      <c r="C24" s="119"/>
      <c r="D24" s="24">
        <v>2000</v>
      </c>
      <c r="E24" s="24">
        <v>1750</v>
      </c>
      <c r="F24" s="14"/>
    </row>
    <row r="25" spans="1:7" x14ac:dyDescent="0.2">
      <c r="A25" s="117" t="s">
        <v>20</v>
      </c>
      <c r="B25" s="118"/>
      <c r="C25" s="119"/>
      <c r="D25" s="24">
        <v>7500</v>
      </c>
      <c r="E25" s="24">
        <v>7000</v>
      </c>
      <c r="F25" s="15"/>
    </row>
    <row r="26" spans="1:7" x14ac:dyDescent="0.2">
      <c r="A26" s="117" t="s">
        <v>21</v>
      </c>
      <c r="B26" s="118"/>
      <c r="C26" s="119"/>
      <c r="D26" s="24">
        <v>7500</v>
      </c>
      <c r="E26" s="24">
        <v>7000</v>
      </c>
      <c r="F26" s="14"/>
    </row>
    <row r="27" spans="1:7" x14ac:dyDescent="0.2">
      <c r="A27" s="117" t="s">
        <v>81</v>
      </c>
      <c r="B27" s="118"/>
      <c r="C27" s="119"/>
      <c r="D27" s="24">
        <v>2500</v>
      </c>
      <c r="E27" s="24">
        <v>2000</v>
      </c>
      <c r="F27"/>
    </row>
    <row r="28" spans="1:7" x14ac:dyDescent="0.2">
      <c r="A28" s="117" t="s">
        <v>23</v>
      </c>
      <c r="B28" s="118"/>
      <c r="C28" s="119"/>
      <c r="D28" s="24">
        <v>6500</v>
      </c>
      <c r="E28" s="24">
        <v>5000</v>
      </c>
      <c r="F28" s="14"/>
    </row>
    <row r="29" spans="1:7" x14ac:dyDescent="0.2">
      <c r="A29" s="117" t="s">
        <v>24</v>
      </c>
      <c r="B29" s="118"/>
      <c r="C29" s="119"/>
      <c r="D29" s="24">
        <v>1000</v>
      </c>
      <c r="E29" s="24">
        <v>500</v>
      </c>
      <c r="F29" s="16"/>
    </row>
    <row r="30" spans="1:7" x14ac:dyDescent="0.2">
      <c r="A30" s="125" t="s">
        <v>25</v>
      </c>
      <c r="B30" s="125"/>
      <c r="C30" s="125"/>
      <c r="D30" s="27">
        <f>SUM(D17:D29)</f>
        <v>650000</v>
      </c>
      <c r="E30" s="27">
        <f>SUM(E17:E29)</f>
        <v>643500</v>
      </c>
      <c r="G30" s="45" t="s">
        <v>82</v>
      </c>
    </row>
    <row r="31" spans="1:7" x14ac:dyDescent="0.2">
      <c r="A31" s="126" t="s">
        <v>26</v>
      </c>
      <c r="B31" s="127"/>
      <c r="C31" s="128"/>
      <c r="D31" s="28">
        <f>D15-D30</f>
        <v>100000</v>
      </c>
      <c r="E31" s="28">
        <f>E15-E30</f>
        <v>281348.36999999988</v>
      </c>
    </row>
    <row r="32" spans="1:7" ht="12.75" customHeight="1" x14ac:dyDescent="0.2">
      <c r="A32" s="2"/>
      <c r="B32" s="2"/>
      <c r="C32" s="2"/>
      <c r="D32" s="82" t="s">
        <v>27</v>
      </c>
      <c r="E32" s="84">
        <f>E31-D31</f>
        <v>181348.36999999988</v>
      </c>
      <c r="F32" s="17"/>
    </row>
    <row r="33" spans="1:7" x14ac:dyDescent="0.2">
      <c r="A33" s="2"/>
      <c r="B33" s="2"/>
      <c r="C33" s="2"/>
      <c r="D33" s="2"/>
      <c r="E33" s="2"/>
      <c r="F33" s="2"/>
    </row>
    <row r="34" spans="1:7" x14ac:dyDescent="0.2">
      <c r="F34" s="2"/>
    </row>
    <row r="35" spans="1:7" x14ac:dyDescent="0.2">
      <c r="F35" s="2"/>
    </row>
    <row r="36" spans="1:7" x14ac:dyDescent="0.2">
      <c r="F36" s="2"/>
      <c r="G36" s="36"/>
    </row>
    <row r="38" spans="1:7" x14ac:dyDescent="0.2">
      <c r="F38" s="2"/>
    </row>
    <row r="39" spans="1:7" x14ac:dyDescent="0.2">
      <c r="F39" s="2"/>
    </row>
    <row r="40" spans="1:7" x14ac:dyDescent="0.2">
      <c r="F40" s="2"/>
    </row>
  </sheetData>
  <mergeCells count="26">
    <mergeCell ref="A13:C13"/>
    <mergeCell ref="A29:C29"/>
    <mergeCell ref="A30:C30"/>
    <mergeCell ref="A31:C31"/>
    <mergeCell ref="A28:C28"/>
    <mergeCell ref="A14:C14"/>
    <mergeCell ref="A15:C15"/>
    <mergeCell ref="A16:C16"/>
    <mergeCell ref="A20:C20"/>
    <mergeCell ref="A21:C21"/>
    <mergeCell ref="A22:C22"/>
    <mergeCell ref="A23:C23"/>
    <mergeCell ref="A24:C24"/>
    <mergeCell ref="A25:C25"/>
    <mergeCell ref="A26:C26"/>
    <mergeCell ref="A27:C27"/>
    <mergeCell ref="A9:C9"/>
    <mergeCell ref="A10:C10"/>
    <mergeCell ref="A11:C11"/>
    <mergeCell ref="A12:C12"/>
    <mergeCell ref="A8:E8"/>
    <mergeCell ref="A1:B1"/>
    <mergeCell ref="C1:E1"/>
    <mergeCell ref="A2:E2"/>
    <mergeCell ref="A6:B6"/>
    <mergeCell ref="A7:B7"/>
  </mergeCells>
  <conditionalFormatting sqref="F29">
    <cfRule type="cellIs" dxfId="4" priority="1" operator="lessThan">
      <formula>0</formula>
    </cfRule>
  </conditionalFormatting>
  <pageMargins left="0.7" right="0.7" top="0.75" bottom="0.75" header="0.3" footer="0.3"/>
  <pageSetup scale="11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728BD-A4A0-4FE4-805D-042694F1CC1C}">
  <dimension ref="A1:F32"/>
  <sheetViews>
    <sheetView zoomScale="120" zoomScaleNormal="120" workbookViewId="0">
      <selection activeCell="A27" sqref="A27"/>
    </sheetView>
  </sheetViews>
  <sheetFormatPr defaultRowHeight="12.75" x14ac:dyDescent="0.2"/>
  <cols>
    <col min="1" max="1" width="29.83203125" bestFit="1" customWidth="1"/>
    <col min="2" max="2" width="18.83203125" customWidth="1"/>
    <col min="3" max="3" width="19.83203125" customWidth="1"/>
    <col min="4" max="4" width="20.5" customWidth="1"/>
    <col min="5" max="5" width="20.33203125" customWidth="1"/>
    <col min="6" max="6" width="12.33203125" customWidth="1"/>
  </cols>
  <sheetData>
    <row r="1" spans="1:6" x14ac:dyDescent="0.2">
      <c r="A1" s="3"/>
      <c r="B1" s="3"/>
      <c r="C1" s="3"/>
      <c r="D1" s="3"/>
      <c r="E1" s="3"/>
    </row>
    <row r="2" spans="1:6" x14ac:dyDescent="0.2">
      <c r="A2" s="3"/>
      <c r="B2" s="3"/>
      <c r="C2" s="3"/>
      <c r="D2" s="3"/>
      <c r="E2" s="3"/>
    </row>
    <row r="3" spans="1:6" x14ac:dyDescent="0.2">
      <c r="A3" s="3"/>
      <c r="B3" s="3"/>
      <c r="C3" s="3"/>
      <c r="D3" s="3"/>
      <c r="E3" s="3"/>
    </row>
    <row r="4" spans="1:6" x14ac:dyDescent="0.2">
      <c r="A4" s="3"/>
      <c r="B4" s="3"/>
      <c r="C4" s="3"/>
      <c r="D4" s="3"/>
      <c r="E4" s="3"/>
    </row>
    <row r="5" spans="1:6" s="3" customFormat="1" ht="17.45" customHeight="1" x14ac:dyDescent="0.2">
      <c r="A5" s="64" t="s">
        <v>72</v>
      </c>
      <c r="B5" s="63"/>
      <c r="C5" s="63"/>
      <c r="D5" s="63"/>
      <c r="E5" s="46"/>
    </row>
    <row r="6" spans="1:6" s="3" customFormat="1" ht="15" x14ac:dyDescent="0.2">
      <c r="A6" s="63" t="s">
        <v>29</v>
      </c>
      <c r="B6" s="91">
        <v>1000000</v>
      </c>
      <c r="C6" s="91"/>
      <c r="D6" s="91">
        <v>1212915.8999999999</v>
      </c>
      <c r="E6" s="46"/>
    </row>
    <row r="7" spans="1:6" s="3" customFormat="1" ht="15" x14ac:dyDescent="0.2">
      <c r="A7" s="63" t="s">
        <v>30</v>
      </c>
      <c r="B7" s="63">
        <v>4000</v>
      </c>
      <c r="C7" s="92"/>
      <c r="D7" s="63">
        <v>4409</v>
      </c>
      <c r="E7" s="58" t="s">
        <v>83</v>
      </c>
    </row>
    <row r="8" spans="1:6" s="3" customFormat="1" ht="15" x14ac:dyDescent="0.2">
      <c r="A8" s="63" t="s">
        <v>32</v>
      </c>
      <c r="B8" s="63">
        <v>4444</v>
      </c>
      <c r="C8" s="92"/>
      <c r="D8" s="63">
        <v>4666</v>
      </c>
      <c r="E8" s="58" t="s">
        <v>84</v>
      </c>
    </row>
    <row r="9" spans="1:6" s="3" customFormat="1" ht="15" x14ac:dyDescent="0.2">
      <c r="A9" s="63" t="s">
        <v>85</v>
      </c>
      <c r="B9" s="63">
        <v>1.25</v>
      </c>
      <c r="C9" s="63"/>
      <c r="D9" s="63">
        <v>1.31</v>
      </c>
      <c r="E9" s="58" t="s">
        <v>86</v>
      </c>
    </row>
    <row r="10" spans="1:6" s="3" customFormat="1" ht="15" x14ac:dyDescent="0.2">
      <c r="A10" s="63" t="s">
        <v>87</v>
      </c>
      <c r="B10" s="98">
        <v>240</v>
      </c>
      <c r="C10" s="63"/>
      <c r="D10" s="99">
        <v>275.10000000000002</v>
      </c>
      <c r="E10" s="58" t="s">
        <v>88</v>
      </c>
    </row>
    <row r="11" spans="1:6" s="3" customFormat="1" ht="15" x14ac:dyDescent="0.2">
      <c r="A11" s="63" t="s">
        <v>58</v>
      </c>
      <c r="B11" s="92">
        <v>0.75</v>
      </c>
      <c r="C11" s="63"/>
      <c r="D11" s="92">
        <v>0.79</v>
      </c>
      <c r="E11" s="58"/>
    </row>
    <row r="12" spans="1:6" s="3" customFormat="1" ht="15" x14ac:dyDescent="0.2">
      <c r="A12" s="63" t="s">
        <v>34</v>
      </c>
      <c r="B12" s="91">
        <v>200</v>
      </c>
      <c r="C12" s="92"/>
      <c r="D12" s="91">
        <v>210</v>
      </c>
      <c r="E12" s="58" t="s">
        <v>89</v>
      </c>
    </row>
    <row r="13" spans="1:6" s="3" customFormat="1" ht="15" x14ac:dyDescent="0.2">
      <c r="A13" s="93" t="s">
        <v>35</v>
      </c>
      <c r="B13" s="94">
        <v>250000</v>
      </c>
      <c r="C13" s="67">
        <v>0.25</v>
      </c>
      <c r="D13" s="94">
        <v>288067.53000000003</v>
      </c>
      <c r="E13" s="58" t="s">
        <v>90</v>
      </c>
    </row>
    <row r="14" spans="1:6" s="3" customFormat="1" ht="15" x14ac:dyDescent="0.2">
      <c r="A14" s="63" t="s">
        <v>38</v>
      </c>
      <c r="B14" s="91">
        <f>B6-B13</f>
        <v>750000</v>
      </c>
      <c r="C14" s="100"/>
      <c r="D14" s="91">
        <f>D6-D13</f>
        <v>924848.36999999988</v>
      </c>
      <c r="E14" s="69" t="s">
        <v>91</v>
      </c>
    </row>
    <row r="15" spans="1:6" s="3" customFormat="1" ht="15.75" thickBot="1" x14ac:dyDescent="0.25">
      <c r="A15" s="95" t="s">
        <v>39</v>
      </c>
      <c r="B15" s="96">
        <v>650000</v>
      </c>
      <c r="C15" s="38"/>
      <c r="D15" s="96">
        <v>643500</v>
      </c>
      <c r="E15" s="67" t="s">
        <v>92</v>
      </c>
    </row>
    <row r="16" spans="1:6" s="3" customFormat="1" ht="15" x14ac:dyDescent="0.2">
      <c r="A16" s="93" t="s">
        <v>41</v>
      </c>
      <c r="B16" s="94">
        <f>B6-B13-B15</f>
        <v>100000</v>
      </c>
      <c r="C16" s="94"/>
      <c r="D16" s="112">
        <f>D6-D13-D15</f>
        <v>281348.36999999988</v>
      </c>
      <c r="E16" s="82" t="s">
        <v>27</v>
      </c>
      <c r="F16" s="83">
        <f>D16-B16</f>
        <v>181348.36999999988</v>
      </c>
    </row>
    <row r="17" spans="1:5" x14ac:dyDescent="0.2">
      <c r="A17" s="3"/>
      <c r="B17" s="3"/>
      <c r="C17" s="3"/>
      <c r="D17" s="3"/>
      <c r="E17" s="3"/>
    </row>
    <row r="18" spans="1:5" x14ac:dyDescent="0.2">
      <c r="A18" s="48" t="s">
        <v>42</v>
      </c>
      <c r="B18" s="3"/>
      <c r="C18" s="58" t="s">
        <v>43</v>
      </c>
      <c r="D18" s="58"/>
      <c r="E18" s="58"/>
    </row>
    <row r="19" spans="1:5" x14ac:dyDescent="0.2">
      <c r="A19" s="3" t="s">
        <v>93</v>
      </c>
      <c r="B19" s="3"/>
      <c r="C19" s="58" t="s">
        <v>45</v>
      </c>
      <c r="D19" s="67" t="s">
        <v>46</v>
      </c>
      <c r="E19" s="58"/>
    </row>
    <row r="20" spans="1:5" x14ac:dyDescent="0.2">
      <c r="A20" s="3" t="s">
        <v>94</v>
      </c>
      <c r="B20" s="3"/>
      <c r="C20" s="58" t="s">
        <v>49</v>
      </c>
      <c r="D20" s="67" t="s">
        <v>46</v>
      </c>
      <c r="E20" s="58"/>
    </row>
    <row r="21" spans="1:5" x14ac:dyDescent="0.2">
      <c r="A21" s="3" t="s">
        <v>95</v>
      </c>
      <c r="B21" s="3"/>
      <c r="C21" s="58" t="s">
        <v>51</v>
      </c>
      <c r="D21" s="67" t="s">
        <v>46</v>
      </c>
      <c r="E21" s="58"/>
    </row>
    <row r="22" spans="1:5" x14ac:dyDescent="0.2">
      <c r="A22" s="3" t="s">
        <v>96</v>
      </c>
      <c r="B22" s="3"/>
      <c r="C22" s="58" t="s">
        <v>53</v>
      </c>
      <c r="D22" s="67" t="s">
        <v>46</v>
      </c>
      <c r="E22" s="58"/>
    </row>
    <row r="23" spans="1:5" x14ac:dyDescent="0.2">
      <c r="A23" s="3" t="s">
        <v>97</v>
      </c>
      <c r="B23" s="3"/>
      <c r="C23" s="58" t="s">
        <v>55</v>
      </c>
      <c r="D23" s="58" t="s">
        <v>56</v>
      </c>
      <c r="E23" s="58"/>
    </row>
    <row r="24" spans="1:5" x14ac:dyDescent="0.2">
      <c r="A24" s="3" t="s">
        <v>98</v>
      </c>
      <c r="B24" s="3"/>
      <c r="C24" s="58" t="s">
        <v>99</v>
      </c>
      <c r="D24" s="58" t="s">
        <v>40</v>
      </c>
      <c r="E24" s="58"/>
    </row>
    <row r="25" spans="1:5" x14ac:dyDescent="0.2">
      <c r="A25" s="3"/>
      <c r="B25" s="3"/>
      <c r="C25" s="58" t="s">
        <v>100</v>
      </c>
      <c r="D25" s="58" t="s">
        <v>101</v>
      </c>
      <c r="E25" s="58"/>
    </row>
    <row r="26" spans="1:5" x14ac:dyDescent="0.2">
      <c r="A26" s="3"/>
      <c r="B26" s="3"/>
      <c r="C26" s="58" t="s">
        <v>58</v>
      </c>
      <c r="D26" s="58" t="s">
        <v>56</v>
      </c>
      <c r="E26" s="3"/>
    </row>
    <row r="27" spans="1:5" x14ac:dyDescent="0.2">
      <c r="A27" s="3"/>
      <c r="B27" s="3"/>
      <c r="C27" s="3"/>
      <c r="D27" s="3"/>
      <c r="E27" s="3"/>
    </row>
    <row r="28" spans="1:5" x14ac:dyDescent="0.2">
      <c r="A28" s="3"/>
      <c r="B28" s="3"/>
      <c r="C28" s="3"/>
      <c r="D28" s="3"/>
      <c r="E28" s="3"/>
    </row>
    <row r="29" spans="1:5" x14ac:dyDescent="0.2">
      <c r="A29" s="3"/>
      <c r="C29" s="3"/>
      <c r="D29" s="3"/>
    </row>
    <row r="30" spans="1:5" x14ac:dyDescent="0.2">
      <c r="A30" s="3"/>
    </row>
    <row r="31" spans="1:5" x14ac:dyDescent="0.2">
      <c r="A31" s="3"/>
    </row>
    <row r="32" spans="1:5" x14ac:dyDescent="0.2">
      <c r="A32" s="3"/>
    </row>
  </sheetData>
  <pageMargins left="0.7" right="0.7" top="0.75" bottom="0.75" header="0.3" footer="0.3"/>
  <pageSetup scale="10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D2AE1-A1D0-41BF-A04E-EBDA6170AD8E}">
  <dimension ref="A1:I38"/>
  <sheetViews>
    <sheetView zoomScale="150" zoomScaleNormal="150" workbookViewId="0">
      <selection activeCell="C1" sqref="C1:E1"/>
    </sheetView>
  </sheetViews>
  <sheetFormatPr defaultRowHeight="12.75" x14ac:dyDescent="0.2"/>
  <cols>
    <col min="1" max="1" width="40.83203125" customWidth="1"/>
    <col min="2" max="2" width="11.33203125" customWidth="1"/>
    <col min="3" max="3" width="2.1640625" customWidth="1"/>
    <col min="4" max="4" width="13.5" customWidth="1"/>
    <col min="5" max="5" width="18" customWidth="1"/>
    <col min="6" max="6" width="12.1640625" customWidth="1"/>
    <col min="7" max="7" width="11.5" customWidth="1"/>
  </cols>
  <sheetData>
    <row r="1" spans="1:9" ht="24" x14ac:dyDescent="0.2">
      <c r="A1" s="130" t="s">
        <v>102</v>
      </c>
      <c r="B1" s="130"/>
      <c r="C1" s="116" t="s">
        <v>1</v>
      </c>
      <c r="D1" s="116"/>
      <c r="E1" s="116"/>
      <c r="F1" s="1"/>
      <c r="G1" s="3"/>
      <c r="H1" s="3"/>
      <c r="I1" s="3"/>
    </row>
    <row r="2" spans="1:9" ht="24" x14ac:dyDescent="0.2">
      <c r="A2" s="114" t="s">
        <v>2</v>
      </c>
      <c r="B2" s="115"/>
      <c r="C2" s="115"/>
      <c r="D2" s="115"/>
      <c r="E2" s="115"/>
      <c r="F2" s="4"/>
      <c r="G2" s="3"/>
      <c r="H2" s="3"/>
      <c r="I2" s="3"/>
    </row>
    <row r="3" spans="1:9" ht="24" x14ac:dyDescent="0.2">
      <c r="A3" s="21"/>
      <c r="B3" s="22"/>
      <c r="C3" s="22"/>
      <c r="D3" s="22"/>
      <c r="E3" s="22"/>
      <c r="F3" s="4"/>
      <c r="G3" s="48"/>
      <c r="H3" s="3"/>
      <c r="I3" s="3"/>
    </row>
    <row r="4" spans="1:9" x14ac:dyDescent="0.2">
      <c r="A4" s="23"/>
      <c r="B4" s="23"/>
      <c r="C4" s="6"/>
      <c r="D4" s="7"/>
      <c r="E4" s="8"/>
      <c r="F4" s="9"/>
      <c r="G4" s="3"/>
      <c r="H4" s="3"/>
      <c r="I4" s="3"/>
    </row>
    <row r="5" spans="1:9" x14ac:dyDescent="0.2">
      <c r="A5" s="5"/>
      <c r="B5" s="5"/>
      <c r="C5" s="6"/>
      <c r="D5" s="7"/>
      <c r="E5" s="8"/>
      <c r="F5" s="9"/>
      <c r="G5" s="3"/>
      <c r="H5" s="3"/>
      <c r="I5" s="3"/>
    </row>
    <row r="6" spans="1:9" x14ac:dyDescent="0.2">
      <c r="A6" s="120"/>
      <c r="B6" s="120"/>
      <c r="C6" s="10"/>
      <c r="D6" s="10"/>
      <c r="F6" s="11"/>
      <c r="G6" s="3"/>
      <c r="H6" s="3"/>
      <c r="I6" s="3"/>
    </row>
    <row r="7" spans="1:9" x14ac:dyDescent="0.2">
      <c r="A7" s="120"/>
      <c r="B7" s="120"/>
      <c r="C7" s="10"/>
      <c r="D7" s="10"/>
      <c r="E7" s="10"/>
      <c r="F7" s="11"/>
      <c r="G7" s="3"/>
      <c r="H7" s="3"/>
      <c r="I7" s="3"/>
    </row>
    <row r="8" spans="1:9" ht="15" x14ac:dyDescent="0.2">
      <c r="A8" s="121" t="s">
        <v>1</v>
      </c>
      <c r="B8" s="121"/>
      <c r="C8" s="121"/>
      <c r="D8" s="121"/>
      <c r="E8" s="121"/>
      <c r="F8" s="12"/>
      <c r="G8" s="3"/>
      <c r="H8" s="3"/>
      <c r="I8" s="3"/>
    </row>
    <row r="9" spans="1:9" x14ac:dyDescent="0.2">
      <c r="A9" s="122" t="s">
        <v>3</v>
      </c>
      <c r="B9" s="123"/>
      <c r="C9" s="123"/>
      <c r="D9" s="18" t="s">
        <v>4</v>
      </c>
      <c r="E9" s="18" t="s">
        <v>5</v>
      </c>
      <c r="F9" s="13"/>
      <c r="G9" s="3"/>
      <c r="H9" s="3"/>
      <c r="I9" s="3"/>
    </row>
    <row r="10" spans="1:9" x14ac:dyDescent="0.2">
      <c r="A10" s="124" t="s">
        <v>6</v>
      </c>
      <c r="B10" s="124"/>
      <c r="C10" s="124"/>
      <c r="D10" s="24">
        <v>1000000</v>
      </c>
      <c r="E10" s="24">
        <v>1158150</v>
      </c>
      <c r="F10" s="44"/>
      <c r="G10" s="3"/>
      <c r="H10" s="3"/>
    </row>
    <row r="11" spans="1:9" x14ac:dyDescent="0.2">
      <c r="A11" s="125" t="s">
        <v>7</v>
      </c>
      <c r="B11" s="125"/>
      <c r="C11" s="125"/>
      <c r="D11" s="25">
        <f>D10</f>
        <v>1000000</v>
      </c>
      <c r="E11" s="25">
        <f>E10</f>
        <v>1158150</v>
      </c>
      <c r="F11" s="44"/>
      <c r="G11" s="3"/>
      <c r="H11" s="3"/>
    </row>
    <row r="12" spans="1:9" x14ac:dyDescent="0.2">
      <c r="A12" s="122" t="s">
        <v>75</v>
      </c>
      <c r="B12" s="123"/>
      <c r="C12" s="123"/>
      <c r="D12" s="31">
        <v>0.2</v>
      </c>
      <c r="E12" s="31">
        <v>0.2</v>
      </c>
      <c r="F12" s="41"/>
      <c r="G12" s="58"/>
      <c r="H12" s="3"/>
      <c r="I12" s="3"/>
    </row>
    <row r="13" spans="1:9" x14ac:dyDescent="0.2">
      <c r="A13" s="124" t="s">
        <v>103</v>
      </c>
      <c r="B13" s="124"/>
      <c r="C13" s="124"/>
      <c r="D13" s="24">
        <f>D11*0.2</f>
        <v>200000</v>
      </c>
      <c r="E13" s="24">
        <f>E11*0.2</f>
        <v>231630</v>
      </c>
      <c r="F13" s="42"/>
      <c r="H13" s="3"/>
      <c r="I13" s="3"/>
    </row>
    <row r="14" spans="1:9" x14ac:dyDescent="0.2">
      <c r="A14" s="125" t="s">
        <v>77</v>
      </c>
      <c r="B14" s="125"/>
      <c r="C14" s="125"/>
      <c r="D14" s="25">
        <f>SUM(D13)</f>
        <v>200000</v>
      </c>
      <c r="E14" s="25">
        <f>SUM(E13)</f>
        <v>231630</v>
      </c>
      <c r="F14" s="43"/>
      <c r="G14" s="44"/>
      <c r="H14" s="3"/>
      <c r="I14" s="3"/>
    </row>
    <row r="15" spans="1:9" x14ac:dyDescent="0.2">
      <c r="A15" s="129" t="s">
        <v>12</v>
      </c>
      <c r="B15" s="129"/>
      <c r="C15" s="129"/>
      <c r="D15" s="26">
        <f>D11-D14</f>
        <v>800000</v>
      </c>
      <c r="E15" s="26">
        <f>E11-E14</f>
        <v>926520</v>
      </c>
      <c r="F15" s="44"/>
      <c r="G15" s="3"/>
      <c r="H15" s="3"/>
      <c r="I15" s="3"/>
    </row>
    <row r="16" spans="1:9" x14ac:dyDescent="0.2">
      <c r="A16" s="122" t="s">
        <v>13</v>
      </c>
      <c r="B16" s="123"/>
      <c r="C16" s="123"/>
      <c r="D16" s="19"/>
      <c r="E16" s="19"/>
      <c r="F16" s="13"/>
      <c r="G16" s="44"/>
      <c r="H16" s="3"/>
      <c r="I16" s="3"/>
    </row>
    <row r="17" spans="1:9" x14ac:dyDescent="0.2">
      <c r="A17" s="33" t="s">
        <v>104</v>
      </c>
      <c r="B17" s="34"/>
      <c r="C17" s="35"/>
      <c r="D17" s="24">
        <v>370000</v>
      </c>
      <c r="E17" s="24">
        <v>370000</v>
      </c>
      <c r="F17" s="13"/>
      <c r="G17" s="44"/>
      <c r="H17" s="3"/>
      <c r="I17" s="3"/>
    </row>
    <row r="18" spans="1:9" x14ac:dyDescent="0.2">
      <c r="A18" s="33" t="s">
        <v>61</v>
      </c>
      <c r="B18" s="34"/>
      <c r="C18" s="35"/>
      <c r="D18" s="24">
        <v>200000</v>
      </c>
      <c r="E18" s="24">
        <v>197000</v>
      </c>
      <c r="F18" s="14"/>
      <c r="G18" s="3"/>
      <c r="H18" s="3"/>
      <c r="I18" s="3"/>
    </row>
    <row r="19" spans="1:9" x14ac:dyDescent="0.2">
      <c r="A19" s="117" t="s">
        <v>15</v>
      </c>
      <c r="B19" s="118"/>
      <c r="C19" s="119"/>
      <c r="D19" s="24">
        <v>48000</v>
      </c>
      <c r="E19" s="24">
        <v>48000</v>
      </c>
      <c r="F19" s="14"/>
      <c r="G19" s="3"/>
      <c r="H19" s="3"/>
      <c r="I19" s="3"/>
    </row>
    <row r="20" spans="1:9" x14ac:dyDescent="0.2">
      <c r="A20" s="117" t="s">
        <v>80</v>
      </c>
      <c r="B20" s="118"/>
      <c r="C20" s="119"/>
      <c r="D20" s="24">
        <v>7500</v>
      </c>
      <c r="E20" s="24">
        <v>6000</v>
      </c>
      <c r="F20" s="14"/>
      <c r="G20" s="3"/>
      <c r="H20" s="3"/>
      <c r="I20" s="3"/>
    </row>
    <row r="21" spans="1:9" x14ac:dyDescent="0.2">
      <c r="A21" s="117" t="s">
        <v>17</v>
      </c>
      <c r="B21" s="118"/>
      <c r="C21" s="119"/>
      <c r="D21" s="24">
        <v>7500</v>
      </c>
      <c r="E21" s="24">
        <v>6500</v>
      </c>
      <c r="F21" s="14"/>
      <c r="G21" s="3"/>
      <c r="H21" s="3"/>
      <c r="I21" s="3"/>
    </row>
    <row r="22" spans="1:9" x14ac:dyDescent="0.2">
      <c r="A22" s="117" t="s">
        <v>18</v>
      </c>
      <c r="B22" s="118"/>
      <c r="C22" s="119"/>
      <c r="D22" s="24">
        <v>48000</v>
      </c>
      <c r="E22" s="24">
        <v>48000</v>
      </c>
      <c r="F22" s="15"/>
      <c r="G22" s="3"/>
      <c r="H22" s="3"/>
      <c r="I22" s="3"/>
    </row>
    <row r="23" spans="1:9" x14ac:dyDescent="0.2">
      <c r="A23" s="117" t="s">
        <v>19</v>
      </c>
      <c r="B23" s="118"/>
      <c r="C23" s="119"/>
      <c r="D23" s="24">
        <v>2000</v>
      </c>
      <c r="E23" s="24">
        <v>1800</v>
      </c>
      <c r="F23" s="14"/>
      <c r="G23" s="3"/>
      <c r="H23" s="3"/>
      <c r="I23" s="3"/>
    </row>
    <row r="24" spans="1:9" x14ac:dyDescent="0.2">
      <c r="A24" s="117" t="s">
        <v>20</v>
      </c>
      <c r="B24" s="118"/>
      <c r="C24" s="119"/>
      <c r="D24" s="24">
        <v>8500</v>
      </c>
      <c r="E24" s="24">
        <v>8300</v>
      </c>
      <c r="F24" s="15"/>
      <c r="G24" s="3"/>
      <c r="H24" s="3"/>
      <c r="I24" s="3"/>
    </row>
    <row r="25" spans="1:9" x14ac:dyDescent="0.2">
      <c r="A25" s="117" t="s">
        <v>21</v>
      </c>
      <c r="B25" s="118"/>
      <c r="C25" s="119"/>
      <c r="D25" s="24">
        <v>3500</v>
      </c>
      <c r="E25" s="24">
        <v>3200</v>
      </c>
      <c r="F25" s="14"/>
      <c r="G25" s="3"/>
      <c r="H25" s="3"/>
      <c r="I25" s="3"/>
    </row>
    <row r="26" spans="1:9" x14ac:dyDescent="0.2">
      <c r="A26" s="117" t="s">
        <v>81</v>
      </c>
      <c r="B26" s="118"/>
      <c r="C26" s="119"/>
      <c r="D26" s="24">
        <v>1500</v>
      </c>
      <c r="E26" s="24">
        <v>1400</v>
      </c>
      <c r="G26" s="3"/>
      <c r="H26" s="3"/>
      <c r="I26" s="3"/>
    </row>
    <row r="27" spans="1:9" x14ac:dyDescent="0.2">
      <c r="A27" s="117" t="s">
        <v>23</v>
      </c>
      <c r="B27" s="118"/>
      <c r="C27" s="119"/>
      <c r="D27" s="24">
        <v>2500</v>
      </c>
      <c r="E27" s="24">
        <v>2100</v>
      </c>
      <c r="F27" s="14"/>
      <c r="G27" s="3"/>
      <c r="H27" s="3"/>
      <c r="I27" s="3"/>
    </row>
    <row r="28" spans="1:9" x14ac:dyDescent="0.2">
      <c r="A28" s="117" t="s">
        <v>24</v>
      </c>
      <c r="B28" s="118"/>
      <c r="C28" s="119"/>
      <c r="D28" s="24">
        <v>1000</v>
      </c>
      <c r="E28" s="24">
        <v>700</v>
      </c>
      <c r="F28" s="16"/>
      <c r="G28" s="3"/>
      <c r="H28" s="3"/>
      <c r="I28" s="3"/>
    </row>
    <row r="29" spans="1:9" x14ac:dyDescent="0.2">
      <c r="A29" s="125" t="s">
        <v>25</v>
      </c>
      <c r="B29" s="125"/>
      <c r="C29" s="125"/>
      <c r="D29" s="27">
        <f>SUM(D17:D28)</f>
        <v>700000</v>
      </c>
      <c r="E29" s="27">
        <f>SUM(E17:E28)</f>
        <v>693000</v>
      </c>
      <c r="F29" s="72"/>
      <c r="G29" s="60"/>
      <c r="H29" s="3"/>
      <c r="I29" s="3"/>
    </row>
    <row r="30" spans="1:9" x14ac:dyDescent="0.2">
      <c r="A30" s="126" t="s">
        <v>26</v>
      </c>
      <c r="B30" s="127"/>
      <c r="C30" s="128"/>
      <c r="D30" s="28">
        <f>D15-D29</f>
        <v>100000</v>
      </c>
      <c r="E30" s="28">
        <f>E15-E29</f>
        <v>233520</v>
      </c>
      <c r="F30" s="73" t="s">
        <v>27</v>
      </c>
      <c r="H30" s="3"/>
      <c r="I30" s="3"/>
    </row>
    <row r="31" spans="1:9" x14ac:dyDescent="0.2">
      <c r="A31" s="133" t="s">
        <v>105</v>
      </c>
      <c r="B31" s="134"/>
      <c r="C31" s="135"/>
      <c r="D31" s="20"/>
      <c r="E31" s="20"/>
      <c r="F31" s="87">
        <v>133520</v>
      </c>
      <c r="G31" s="3"/>
      <c r="H31" s="3"/>
      <c r="I31" s="3"/>
    </row>
    <row r="32" spans="1:9" x14ac:dyDescent="0.2">
      <c r="A32" s="117" t="s">
        <v>106</v>
      </c>
      <c r="B32" s="118"/>
      <c r="C32" s="119"/>
      <c r="D32" s="24">
        <v>0</v>
      </c>
      <c r="E32" s="24">
        <v>0</v>
      </c>
      <c r="F32" s="74"/>
      <c r="G32" s="3"/>
      <c r="H32" s="3"/>
      <c r="I32" s="3"/>
    </row>
    <row r="33" spans="1:9" x14ac:dyDescent="0.2">
      <c r="A33" s="117" t="s">
        <v>107</v>
      </c>
      <c r="B33" s="118"/>
      <c r="C33" s="119"/>
      <c r="D33" s="24">
        <v>0</v>
      </c>
      <c r="E33" s="24">
        <v>0</v>
      </c>
      <c r="F33" s="74"/>
      <c r="G33" s="3"/>
      <c r="H33" s="3"/>
      <c r="I33" s="3"/>
    </row>
    <row r="34" spans="1:9" x14ac:dyDescent="0.2">
      <c r="A34" s="136" t="s">
        <v>108</v>
      </c>
      <c r="B34" s="136"/>
      <c r="C34" s="136"/>
      <c r="D34" s="28">
        <f>+D30+SUM(D32:D33)</f>
        <v>100000</v>
      </c>
      <c r="E34" s="28">
        <f>+E30+SUM(E32:E33)</f>
        <v>233520</v>
      </c>
      <c r="F34" s="85" t="s">
        <v>109</v>
      </c>
      <c r="G34" s="3"/>
      <c r="H34" s="3"/>
      <c r="I34" s="3"/>
    </row>
    <row r="35" spans="1:9" x14ac:dyDescent="0.2">
      <c r="A35" s="131" t="s">
        <v>110</v>
      </c>
      <c r="B35" s="131"/>
      <c r="C35" s="131"/>
      <c r="D35" s="29">
        <f>D34*0.25</f>
        <v>25000</v>
      </c>
      <c r="E35" s="29">
        <f>E34*0.2375</f>
        <v>55461</v>
      </c>
      <c r="F35" s="86" t="s">
        <v>111</v>
      </c>
      <c r="H35" s="3"/>
      <c r="I35" s="3"/>
    </row>
    <row r="36" spans="1:9" ht="13.5" thickBot="1" x14ac:dyDescent="0.25">
      <c r="A36" s="132" t="s">
        <v>112</v>
      </c>
      <c r="B36" s="132"/>
      <c r="C36" s="132"/>
      <c r="D36" s="30">
        <f>+D34-D35</f>
        <v>75000</v>
      </c>
      <c r="E36" s="32">
        <f>+E34-E35</f>
        <v>178059</v>
      </c>
      <c r="H36" s="3"/>
      <c r="I36" s="3"/>
    </row>
    <row r="37" spans="1:9" ht="13.5" thickTop="1" x14ac:dyDescent="0.2">
      <c r="D37" s="71" t="s">
        <v>113</v>
      </c>
      <c r="E37" s="88">
        <f>E36-D36</f>
        <v>103059</v>
      </c>
      <c r="F37" s="75"/>
    </row>
    <row r="38" spans="1:9" x14ac:dyDescent="0.2">
      <c r="F38" s="75"/>
    </row>
  </sheetData>
  <mergeCells count="32">
    <mergeCell ref="A35:C35"/>
    <mergeCell ref="A36:C36"/>
    <mergeCell ref="A29:C29"/>
    <mergeCell ref="A30:C30"/>
    <mergeCell ref="A31:C31"/>
    <mergeCell ref="A32:C32"/>
    <mergeCell ref="A33:C33"/>
    <mergeCell ref="A34:C34"/>
    <mergeCell ref="A28:C28"/>
    <mergeCell ref="A15:C15"/>
    <mergeCell ref="A16:C16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4:C14"/>
    <mergeCell ref="A1:B1"/>
    <mergeCell ref="C1:E1"/>
    <mergeCell ref="A2:E2"/>
    <mergeCell ref="A6:B6"/>
    <mergeCell ref="A7:B7"/>
    <mergeCell ref="A8:E8"/>
    <mergeCell ref="A9:C9"/>
    <mergeCell ref="A10:C10"/>
    <mergeCell ref="A11:C11"/>
    <mergeCell ref="A12:C12"/>
    <mergeCell ref="A13:C13"/>
  </mergeCells>
  <conditionalFormatting sqref="F28">
    <cfRule type="cellIs" dxfId="3" priority="1" operator="lessThan">
      <formula>0</formula>
    </cfRule>
  </conditionalFormatting>
  <pageMargins left="0.25" right="0.25" top="0.75" bottom="0.75" header="0.3" footer="0.3"/>
  <pageSetup scale="10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16583-B618-486E-90B6-7CE9F4C6D089}">
  <dimension ref="A1:F27"/>
  <sheetViews>
    <sheetView zoomScale="120" zoomScaleNormal="120" workbookViewId="0">
      <selection activeCell="E13" sqref="E13"/>
    </sheetView>
  </sheetViews>
  <sheetFormatPr defaultRowHeight="12.75" x14ac:dyDescent="0.2"/>
  <cols>
    <col min="1" max="1" width="29.83203125" bestFit="1" customWidth="1"/>
    <col min="2" max="2" width="18.83203125" customWidth="1"/>
    <col min="3" max="3" width="17.5" customWidth="1"/>
    <col min="4" max="4" width="19" customWidth="1"/>
    <col min="5" max="5" width="20.5" bestFit="1" customWidth="1"/>
    <col min="6" max="6" width="13.6640625" customWidth="1"/>
  </cols>
  <sheetData>
    <row r="1" spans="1:6" x14ac:dyDescent="0.2">
      <c r="A1" s="3"/>
      <c r="B1" s="3"/>
      <c r="C1" s="3"/>
      <c r="D1" s="3"/>
      <c r="E1" s="3"/>
    </row>
    <row r="2" spans="1:6" x14ac:dyDescent="0.2">
      <c r="A2" s="3"/>
      <c r="B2" s="3"/>
      <c r="C2" s="3"/>
      <c r="D2" s="3"/>
      <c r="E2" s="3"/>
    </row>
    <row r="3" spans="1:6" x14ac:dyDescent="0.2">
      <c r="A3" s="3"/>
      <c r="B3" s="3"/>
      <c r="C3" s="3"/>
      <c r="D3" s="3"/>
      <c r="E3" s="3"/>
    </row>
    <row r="4" spans="1:6" x14ac:dyDescent="0.2">
      <c r="A4" s="3"/>
      <c r="B4" s="3"/>
      <c r="C4" s="3"/>
      <c r="D4" s="3"/>
      <c r="E4" s="3"/>
    </row>
    <row r="5" spans="1:6" s="3" customFormat="1" ht="15.75" x14ac:dyDescent="0.2">
      <c r="A5" s="64" t="s">
        <v>114</v>
      </c>
      <c r="B5" s="63"/>
      <c r="C5" s="63"/>
      <c r="D5" s="63"/>
      <c r="E5" s="46"/>
    </row>
    <row r="6" spans="1:6" s="3" customFormat="1" ht="15" x14ac:dyDescent="0.2">
      <c r="A6" s="63" t="s">
        <v>29</v>
      </c>
      <c r="B6" s="91">
        <v>1000000</v>
      </c>
      <c r="C6" s="91"/>
      <c r="D6" s="91">
        <v>1158150</v>
      </c>
      <c r="E6" s="46"/>
    </row>
    <row r="7" spans="1:6" s="3" customFormat="1" ht="15" x14ac:dyDescent="0.2">
      <c r="A7" s="63" t="s">
        <v>30</v>
      </c>
      <c r="B7" s="63">
        <v>1000</v>
      </c>
      <c r="C7" s="92"/>
      <c r="D7" s="63">
        <v>1103</v>
      </c>
      <c r="E7" s="58" t="s">
        <v>115</v>
      </c>
    </row>
    <row r="8" spans="1:6" s="3" customFormat="1" ht="15" x14ac:dyDescent="0.2">
      <c r="A8" s="63" t="s">
        <v>32</v>
      </c>
      <c r="B8" s="63">
        <v>2000</v>
      </c>
      <c r="C8" s="92"/>
      <c r="D8" s="63">
        <v>2100</v>
      </c>
      <c r="E8" s="58" t="s">
        <v>46</v>
      </c>
    </row>
    <row r="9" spans="1:6" s="3" customFormat="1" ht="15" x14ac:dyDescent="0.2">
      <c r="A9" s="63" t="s">
        <v>58</v>
      </c>
      <c r="B9" s="92">
        <v>0.75</v>
      </c>
      <c r="C9" s="63"/>
      <c r="D9" s="100">
        <v>0.78749999999999998</v>
      </c>
      <c r="E9" s="58"/>
    </row>
    <row r="10" spans="1:6" s="3" customFormat="1" ht="15" x14ac:dyDescent="0.2">
      <c r="A10" s="63" t="s">
        <v>34</v>
      </c>
      <c r="B10" s="91">
        <v>1000</v>
      </c>
      <c r="C10" s="92"/>
      <c r="D10" s="91">
        <v>1050</v>
      </c>
      <c r="E10" s="58" t="s">
        <v>46</v>
      </c>
    </row>
    <row r="11" spans="1:6" s="3" customFormat="1" ht="15" x14ac:dyDescent="0.2">
      <c r="A11" s="93" t="s">
        <v>35</v>
      </c>
      <c r="B11" s="94">
        <v>200000</v>
      </c>
      <c r="C11" s="58" t="s">
        <v>116</v>
      </c>
      <c r="D11" s="94">
        <v>231630</v>
      </c>
      <c r="E11" s="58" t="s">
        <v>116</v>
      </c>
    </row>
    <row r="12" spans="1:6" s="3" customFormat="1" ht="15" x14ac:dyDescent="0.2">
      <c r="A12" s="63" t="s">
        <v>38</v>
      </c>
      <c r="B12" s="91">
        <v>800000</v>
      </c>
      <c r="C12" s="92"/>
      <c r="D12" s="91">
        <f>D6-D11</f>
        <v>926520</v>
      </c>
      <c r="E12" s="61"/>
    </row>
    <row r="13" spans="1:6" s="3" customFormat="1" ht="15.75" thickBot="1" x14ac:dyDescent="0.25">
      <c r="A13" s="95" t="s">
        <v>39</v>
      </c>
      <c r="B13" s="96">
        <v>700000</v>
      </c>
      <c r="C13" s="113"/>
      <c r="D13" s="96">
        <v>693000</v>
      </c>
      <c r="E13" s="58" t="s">
        <v>101</v>
      </c>
    </row>
    <row r="14" spans="1:6" s="3" customFormat="1" ht="15" x14ac:dyDescent="0.2">
      <c r="A14" s="111" t="s">
        <v>41</v>
      </c>
      <c r="B14" s="94">
        <f>B6-B11-B13</f>
        <v>100000</v>
      </c>
      <c r="C14" s="94"/>
      <c r="D14" s="112">
        <f>D6-D11-D13</f>
        <v>233520</v>
      </c>
      <c r="E14" s="82" t="s">
        <v>27</v>
      </c>
      <c r="F14" s="83">
        <f>D14-B14</f>
        <v>133520</v>
      </c>
    </row>
    <row r="15" spans="1:6" x14ac:dyDescent="0.2">
      <c r="A15" s="3"/>
      <c r="B15" s="3"/>
      <c r="C15" s="3"/>
      <c r="D15" s="3"/>
      <c r="E15" s="3"/>
    </row>
    <row r="16" spans="1:6" x14ac:dyDescent="0.2">
      <c r="A16" s="48" t="s">
        <v>42</v>
      </c>
      <c r="B16" s="3"/>
      <c r="C16" s="58" t="s">
        <v>43</v>
      </c>
      <c r="D16" s="58"/>
      <c r="E16" s="58"/>
    </row>
    <row r="17" spans="1:5" x14ac:dyDescent="0.2">
      <c r="A17" s="3" t="s">
        <v>117</v>
      </c>
      <c r="B17" s="3"/>
      <c r="C17" s="58" t="s">
        <v>45</v>
      </c>
      <c r="D17" s="67" t="s">
        <v>46</v>
      </c>
      <c r="E17" s="58"/>
    </row>
    <row r="18" spans="1:5" x14ac:dyDescent="0.2">
      <c r="A18" s="3" t="s">
        <v>118</v>
      </c>
      <c r="C18" s="58" t="s">
        <v>49</v>
      </c>
      <c r="D18" s="67" t="s">
        <v>46</v>
      </c>
      <c r="E18" s="58"/>
    </row>
    <row r="19" spans="1:5" x14ac:dyDescent="0.2">
      <c r="A19" s="3" t="s">
        <v>119</v>
      </c>
      <c r="C19" s="58" t="s">
        <v>51</v>
      </c>
      <c r="D19" s="67" t="s">
        <v>46</v>
      </c>
      <c r="E19" s="58"/>
    </row>
    <row r="20" spans="1:5" x14ac:dyDescent="0.2">
      <c r="C20" s="58" t="s">
        <v>53</v>
      </c>
      <c r="D20" s="58" t="s">
        <v>54</v>
      </c>
      <c r="E20" s="58"/>
    </row>
    <row r="21" spans="1:5" x14ac:dyDescent="0.2">
      <c r="A21" s="3"/>
      <c r="B21" s="62"/>
      <c r="C21" s="58" t="s">
        <v>55</v>
      </c>
      <c r="D21" s="58" t="s">
        <v>56</v>
      </c>
      <c r="E21" s="58"/>
    </row>
    <row r="22" spans="1:5" x14ac:dyDescent="0.2">
      <c r="A22" s="3"/>
      <c r="B22" s="62"/>
      <c r="C22" s="58" t="s">
        <v>35</v>
      </c>
      <c r="D22" s="58" t="s">
        <v>54</v>
      </c>
      <c r="E22" s="58"/>
    </row>
    <row r="23" spans="1:5" x14ac:dyDescent="0.2">
      <c r="C23" s="58" t="s">
        <v>39</v>
      </c>
      <c r="D23" s="58" t="s">
        <v>101</v>
      </c>
      <c r="E23" s="58"/>
    </row>
    <row r="24" spans="1:5" x14ac:dyDescent="0.2">
      <c r="A24" s="48"/>
      <c r="C24" s="58" t="s">
        <v>58</v>
      </c>
      <c r="D24" s="58" t="s">
        <v>56</v>
      </c>
      <c r="E24" s="58"/>
    </row>
    <row r="25" spans="1:5" x14ac:dyDescent="0.2">
      <c r="A25" s="3"/>
      <c r="C25" s="77"/>
      <c r="D25" s="77"/>
      <c r="E25" s="77"/>
    </row>
    <row r="26" spans="1:5" x14ac:dyDescent="0.2">
      <c r="A26" s="3"/>
      <c r="C26" s="77"/>
      <c r="D26" s="77"/>
      <c r="E26" s="77"/>
    </row>
    <row r="27" spans="1:5" x14ac:dyDescent="0.2">
      <c r="A27" s="3"/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D1259-E29F-43C6-9680-0CC972FB4A7B}">
  <dimension ref="A1:G39"/>
  <sheetViews>
    <sheetView zoomScale="120" zoomScaleNormal="120" workbookViewId="0">
      <selection activeCell="C1" sqref="C1:E1"/>
    </sheetView>
  </sheetViews>
  <sheetFormatPr defaultColWidth="9.1640625" defaultRowHeight="12.75" x14ac:dyDescent="0.2"/>
  <cols>
    <col min="1" max="1" width="40.83203125" style="3" customWidth="1"/>
    <col min="2" max="2" width="17.1640625" style="3" customWidth="1"/>
    <col min="3" max="3" width="7" style="3" customWidth="1"/>
    <col min="4" max="4" width="12.5" style="3" customWidth="1"/>
    <col min="5" max="5" width="23.33203125" style="3" customWidth="1"/>
    <col min="6" max="6" width="11.5" style="3" customWidth="1"/>
    <col min="7" max="7" width="17.83203125" style="3" customWidth="1"/>
    <col min="8" max="8" width="9.6640625" style="3" customWidth="1"/>
    <col min="9" max="16384" width="9.1640625" style="3"/>
  </cols>
  <sheetData>
    <row r="1" spans="1:7" ht="25.15" customHeight="1" x14ac:dyDescent="0.2">
      <c r="A1" s="115" t="s">
        <v>120</v>
      </c>
      <c r="B1" s="115"/>
      <c r="C1" s="116" t="s">
        <v>1</v>
      </c>
      <c r="D1" s="116"/>
      <c r="E1" s="116"/>
      <c r="F1" s="1"/>
    </row>
    <row r="2" spans="1:7" ht="13.15" customHeight="1" x14ac:dyDescent="0.2">
      <c r="A2" s="114" t="s">
        <v>2</v>
      </c>
      <c r="B2" s="115"/>
      <c r="C2" s="115"/>
      <c r="D2" s="115"/>
      <c r="E2" s="115"/>
      <c r="F2" s="4"/>
    </row>
    <row r="3" spans="1:7" ht="13.15" customHeight="1" x14ac:dyDescent="0.2">
      <c r="A3" s="21"/>
      <c r="B3" s="22"/>
      <c r="C3" s="22"/>
      <c r="D3" s="22"/>
      <c r="E3" s="22"/>
      <c r="F3" s="4"/>
    </row>
    <row r="4" spans="1:7" x14ac:dyDescent="0.2">
      <c r="A4" s="23"/>
      <c r="B4" s="23"/>
      <c r="C4" s="6"/>
      <c r="D4" s="7"/>
      <c r="E4" s="8"/>
      <c r="F4" s="9"/>
    </row>
    <row r="5" spans="1:7" ht="14.25" customHeight="1" x14ac:dyDescent="0.2">
      <c r="A5" s="5"/>
      <c r="B5"/>
      <c r="C5" s="6"/>
      <c r="D5" s="7"/>
      <c r="E5" s="8"/>
      <c r="F5" s="9"/>
    </row>
    <row r="6" spans="1:7" x14ac:dyDescent="0.2">
      <c r="A6" s="120"/>
      <c r="B6" s="120"/>
      <c r="C6" s="10"/>
      <c r="D6" s="10"/>
      <c r="E6"/>
      <c r="F6" s="11"/>
    </row>
    <row r="7" spans="1:7" x14ac:dyDescent="0.2">
      <c r="A7" s="120"/>
      <c r="B7" s="120"/>
      <c r="C7" s="10"/>
      <c r="D7" s="10"/>
      <c r="E7" s="10"/>
      <c r="F7" s="11"/>
    </row>
    <row r="8" spans="1:7" ht="18.2" customHeight="1" x14ac:dyDescent="0.2">
      <c r="A8" s="121" t="s">
        <v>1</v>
      </c>
      <c r="B8" s="121"/>
      <c r="C8" s="121"/>
      <c r="D8" s="121"/>
      <c r="E8" s="121"/>
      <c r="F8" s="12"/>
    </row>
    <row r="9" spans="1:7" x14ac:dyDescent="0.2">
      <c r="A9" s="122" t="s">
        <v>3</v>
      </c>
      <c r="B9" s="123"/>
      <c r="C9" s="123"/>
      <c r="D9" s="18" t="s">
        <v>4</v>
      </c>
      <c r="E9" s="18" t="s">
        <v>73</v>
      </c>
      <c r="F9" s="13"/>
    </row>
    <row r="10" spans="1:7" x14ac:dyDescent="0.2">
      <c r="A10" s="124" t="s">
        <v>6</v>
      </c>
      <c r="B10" s="124"/>
      <c r="C10" s="124"/>
      <c r="D10" s="24">
        <v>500000</v>
      </c>
      <c r="E10" s="24">
        <v>606457.94999999995</v>
      </c>
      <c r="F10" s="44"/>
    </row>
    <row r="11" spans="1:7" x14ac:dyDescent="0.2">
      <c r="A11" s="125" t="s">
        <v>7</v>
      </c>
      <c r="B11" s="125"/>
      <c r="C11" s="125"/>
      <c r="D11" s="25">
        <f>D10</f>
        <v>500000</v>
      </c>
      <c r="E11" s="25">
        <f>E10</f>
        <v>606457.94999999995</v>
      </c>
      <c r="F11" s="44"/>
    </row>
    <row r="12" spans="1:7" x14ac:dyDescent="0.2">
      <c r="A12" s="122" t="s">
        <v>8</v>
      </c>
      <c r="B12" s="123"/>
      <c r="C12" s="123"/>
      <c r="D12" s="31">
        <v>0.4</v>
      </c>
      <c r="E12" s="65">
        <v>0.38800000000000001</v>
      </c>
      <c r="F12" s="41"/>
      <c r="G12" s="44"/>
    </row>
    <row r="13" spans="1:7" x14ac:dyDescent="0.2">
      <c r="A13" s="124" t="s">
        <v>9</v>
      </c>
      <c r="B13" s="124"/>
      <c r="C13" s="124"/>
      <c r="D13" s="24">
        <f>D11*0.4</f>
        <v>200000</v>
      </c>
      <c r="E13" s="24">
        <f>E11*0.388</f>
        <v>235305.68459999998</v>
      </c>
      <c r="F13" s="42"/>
    </row>
    <row r="14" spans="1:7" x14ac:dyDescent="0.2">
      <c r="A14" s="125" t="s">
        <v>11</v>
      </c>
      <c r="B14" s="125"/>
      <c r="C14" s="125"/>
      <c r="D14" s="25">
        <f>SUM(D13)</f>
        <v>200000</v>
      </c>
      <c r="E14" s="25">
        <f>SUM(E13)</f>
        <v>235305.68459999998</v>
      </c>
      <c r="F14" s="49"/>
      <c r="G14" s="44"/>
    </row>
    <row r="15" spans="1:7" x14ac:dyDescent="0.2">
      <c r="A15" s="129" t="s">
        <v>12</v>
      </c>
      <c r="B15" s="129"/>
      <c r="C15" s="129"/>
      <c r="D15" s="26">
        <f>D11-D14</f>
        <v>300000</v>
      </c>
      <c r="E15" s="26">
        <f>E11-E14</f>
        <v>371152.26539999997</v>
      </c>
      <c r="F15" s="50"/>
    </row>
    <row r="16" spans="1:7" x14ac:dyDescent="0.2">
      <c r="A16" s="122" t="s">
        <v>13</v>
      </c>
      <c r="B16" s="123"/>
      <c r="C16" s="123"/>
      <c r="D16" s="19"/>
      <c r="E16" s="19"/>
      <c r="F16" s="51"/>
      <c r="G16" s="44"/>
    </row>
    <row r="17" spans="1:7" x14ac:dyDescent="0.2">
      <c r="A17" s="33" t="s">
        <v>121</v>
      </c>
      <c r="B17" s="34"/>
      <c r="C17" s="35"/>
      <c r="D17" s="24">
        <v>70000</v>
      </c>
      <c r="E17" s="24">
        <v>70000</v>
      </c>
      <c r="F17" s="51"/>
      <c r="G17" s="44"/>
    </row>
    <row r="18" spans="1:7" x14ac:dyDescent="0.2">
      <c r="A18" s="33" t="s">
        <v>61</v>
      </c>
      <c r="B18" s="34"/>
      <c r="C18" s="52"/>
      <c r="D18" s="24">
        <v>68000</v>
      </c>
      <c r="E18" s="24">
        <v>68000</v>
      </c>
    </row>
    <row r="19" spans="1:7" x14ac:dyDescent="0.2">
      <c r="A19" s="117" t="s">
        <v>15</v>
      </c>
      <c r="B19" s="118"/>
      <c r="C19" s="119"/>
      <c r="D19" s="24">
        <v>31000</v>
      </c>
      <c r="E19" s="24">
        <v>31000</v>
      </c>
      <c r="F19" s="52"/>
    </row>
    <row r="20" spans="1:7" x14ac:dyDescent="0.2">
      <c r="A20" s="117" t="s">
        <v>122</v>
      </c>
      <c r="B20" s="118"/>
      <c r="C20" s="119"/>
      <c r="D20" s="24">
        <v>26000</v>
      </c>
      <c r="E20" s="24">
        <v>24000</v>
      </c>
      <c r="F20" s="52"/>
    </row>
    <row r="21" spans="1:7" x14ac:dyDescent="0.2">
      <c r="A21" s="117" t="s">
        <v>17</v>
      </c>
      <c r="B21" s="118"/>
      <c r="C21" s="119"/>
      <c r="D21" s="24">
        <v>5000</v>
      </c>
      <c r="E21" s="24">
        <v>4000</v>
      </c>
      <c r="F21" s="52"/>
    </row>
    <row r="22" spans="1:7" x14ac:dyDescent="0.2">
      <c r="A22" s="117" t="s">
        <v>18</v>
      </c>
      <c r="B22" s="118"/>
      <c r="C22" s="119"/>
      <c r="D22" s="24">
        <v>70000</v>
      </c>
      <c r="E22" s="24">
        <v>70000</v>
      </c>
      <c r="F22" s="49"/>
    </row>
    <row r="23" spans="1:7" x14ac:dyDescent="0.2">
      <c r="A23" s="117" t="s">
        <v>19</v>
      </c>
      <c r="B23" s="118"/>
      <c r="C23" s="119"/>
      <c r="D23" s="24">
        <v>12000</v>
      </c>
      <c r="E23" s="24">
        <v>11000</v>
      </c>
      <c r="F23" s="52"/>
    </row>
    <row r="24" spans="1:7" x14ac:dyDescent="0.2">
      <c r="A24" s="117" t="s">
        <v>20</v>
      </c>
      <c r="B24" s="118"/>
      <c r="C24" s="119"/>
      <c r="D24" s="24">
        <v>20000</v>
      </c>
      <c r="E24" s="24">
        <v>18500</v>
      </c>
      <c r="F24" s="49"/>
    </row>
    <row r="25" spans="1:7" x14ac:dyDescent="0.2">
      <c r="A25" s="117" t="s">
        <v>21</v>
      </c>
      <c r="B25" s="118"/>
      <c r="C25" s="119"/>
      <c r="D25" s="24">
        <v>3500</v>
      </c>
      <c r="E25" s="24">
        <v>3000</v>
      </c>
      <c r="F25" s="52"/>
    </row>
    <row r="26" spans="1:7" x14ac:dyDescent="0.2">
      <c r="A26" s="117" t="s">
        <v>81</v>
      </c>
      <c r="B26" s="118"/>
      <c r="C26" s="119"/>
      <c r="D26" s="24">
        <v>1500</v>
      </c>
      <c r="E26" s="24">
        <v>1100</v>
      </c>
      <c r="F26" s="53"/>
    </row>
    <row r="27" spans="1:7" x14ac:dyDescent="0.2">
      <c r="A27" s="117" t="s">
        <v>23</v>
      </c>
      <c r="B27" s="118"/>
      <c r="C27" s="119"/>
      <c r="D27" s="24">
        <v>2000</v>
      </c>
      <c r="E27" s="24">
        <v>1600</v>
      </c>
      <c r="F27" s="52"/>
    </row>
    <row r="28" spans="1:7" x14ac:dyDescent="0.2">
      <c r="A28" s="117" t="s">
        <v>24</v>
      </c>
      <c r="B28" s="118"/>
      <c r="C28" s="119"/>
      <c r="D28" s="24">
        <v>1000</v>
      </c>
      <c r="E28" s="24">
        <v>600</v>
      </c>
      <c r="F28" s="54"/>
    </row>
    <row r="29" spans="1:7" x14ac:dyDescent="0.2">
      <c r="A29" s="125" t="s">
        <v>25</v>
      </c>
      <c r="B29" s="125"/>
      <c r="C29" s="125"/>
      <c r="D29" s="27">
        <f>SUM(D18:D28)</f>
        <v>240000</v>
      </c>
      <c r="E29" s="27">
        <f>SUM(E18:E28)</f>
        <v>232800</v>
      </c>
      <c r="F29" s="39"/>
      <c r="G29" s="45"/>
    </row>
    <row r="30" spans="1:7" x14ac:dyDescent="0.2">
      <c r="A30" s="126" t="s">
        <v>26</v>
      </c>
      <c r="B30" s="127"/>
      <c r="C30" s="128"/>
      <c r="D30" s="28">
        <f>D15-D29</f>
        <v>60000</v>
      </c>
      <c r="E30" s="28">
        <f>E15-E29</f>
        <v>138352.26539999997</v>
      </c>
      <c r="F30" s="55"/>
    </row>
    <row r="31" spans="1:7" ht="12.75" customHeight="1" x14ac:dyDescent="0.2">
      <c r="A31" s="2"/>
      <c r="B31" s="2"/>
      <c r="C31" s="2"/>
      <c r="D31" s="82" t="s">
        <v>27</v>
      </c>
      <c r="E31" s="89">
        <f>E30-D30</f>
        <v>78352.265399999975</v>
      </c>
      <c r="F31" s="56"/>
    </row>
    <row r="32" spans="1:7" x14ac:dyDescent="0.2">
      <c r="A32" s="2"/>
      <c r="B32" s="2"/>
      <c r="C32" s="2"/>
      <c r="D32" s="57"/>
      <c r="F32" s="57"/>
    </row>
    <row r="33" spans="4:6" x14ac:dyDescent="0.2">
      <c r="D33" s="2"/>
      <c r="E33" s="36"/>
    </row>
    <row r="35" spans="4:6" x14ac:dyDescent="0.2">
      <c r="D35" s="2"/>
    </row>
    <row r="38" spans="4:6" x14ac:dyDescent="0.2">
      <c r="F38" s="2"/>
    </row>
    <row r="39" spans="4:6" x14ac:dyDescent="0.2">
      <c r="F39" s="2"/>
    </row>
  </sheetData>
  <mergeCells count="26">
    <mergeCell ref="A14:C14"/>
    <mergeCell ref="A1:B1"/>
    <mergeCell ref="C1:E1"/>
    <mergeCell ref="A2:E2"/>
    <mergeCell ref="A6:B6"/>
    <mergeCell ref="A7:B7"/>
    <mergeCell ref="A8:E8"/>
    <mergeCell ref="A9:C9"/>
    <mergeCell ref="A10:C10"/>
    <mergeCell ref="A11:C11"/>
    <mergeCell ref="A12:C12"/>
    <mergeCell ref="A13:C13"/>
    <mergeCell ref="A29:C29"/>
    <mergeCell ref="A30:C30"/>
    <mergeCell ref="A28:C28"/>
    <mergeCell ref="A15:C15"/>
    <mergeCell ref="A16:C16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</mergeCells>
  <conditionalFormatting sqref="F28">
    <cfRule type="cellIs" dxfId="2" priority="1" operator="lessThan">
      <formula>0</formula>
    </cfRule>
  </conditionalFormatting>
  <pageMargins left="0.7" right="0.7" top="0.75" bottom="0.75" header="0.3" footer="0.3"/>
  <pageSetup scale="11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BEA71C9756A4C89329302F9104754" ma:contentTypeVersion="14" ma:contentTypeDescription="Create a new document." ma:contentTypeScope="" ma:versionID="cab13c1cb72eeda2e881e1b1f5f6e338">
  <xsd:schema xmlns:xsd="http://www.w3.org/2001/XMLSchema" xmlns:xs="http://www.w3.org/2001/XMLSchema" xmlns:p="http://schemas.microsoft.com/office/2006/metadata/properties" xmlns:ns3="35e10541-d687-45ed-a9db-585891b318ae" xmlns:ns4="a01e705f-9229-4dc3-a98a-9545898b2c21" targetNamespace="http://schemas.microsoft.com/office/2006/metadata/properties" ma:root="true" ma:fieldsID="4cc921258bc534bf8bce33f2da7b3bc9" ns3:_="" ns4:_="">
    <xsd:import namespace="35e10541-d687-45ed-a9db-585891b318ae"/>
    <xsd:import namespace="a01e705f-9229-4dc3-a98a-9545898b2c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10541-d687-45ed-a9db-585891b318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e705f-9229-4dc3-a98a-9545898b2c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3D196A-E393-44E2-800F-CFB14DBCD3F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01e705f-9229-4dc3-a98a-9545898b2c21"/>
    <ds:schemaRef ds:uri="35e10541-d687-45ed-a9db-585891b318a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019B37-9721-42AA-B064-F4F0524CB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e10541-d687-45ed-a9db-585891b318ae"/>
    <ds:schemaRef ds:uri="a01e705f-9229-4dc3-a98a-9545898b2c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AD2346-C73B-4054-9817-996A578DA2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Plumber</vt:lpstr>
      <vt:lpstr>Plumber Assumptions</vt:lpstr>
      <vt:lpstr>Photographer</vt:lpstr>
      <vt:lpstr>Photographer Assumptions</vt:lpstr>
      <vt:lpstr>Veterinarian</vt:lpstr>
      <vt:lpstr>Veterinarian Assumptions</vt:lpstr>
      <vt:lpstr>Accounting Firm</vt:lpstr>
      <vt:lpstr>Accounting Firm Assumptions</vt:lpstr>
      <vt:lpstr>Trophy Shop</vt:lpstr>
      <vt:lpstr>Trophy Shop Assumptions</vt:lpstr>
      <vt:lpstr>Restaurant</vt:lpstr>
      <vt:lpstr>Restaurant Assumptions</vt:lpstr>
      <vt:lpstr>Law Firm</vt:lpstr>
      <vt:lpstr>Law Firm Assumptions</vt:lpstr>
      <vt:lpstr>'Accounting Firm'!Print_Area</vt:lpstr>
      <vt:lpstr>'Accounting Firm Assumptions'!Print_Area</vt:lpstr>
      <vt:lpstr>'Law Firm'!Print_Area</vt:lpstr>
      <vt:lpstr>'Law Firm Assumptions'!Print_Area</vt:lpstr>
      <vt:lpstr>Photographer!Print_Area</vt:lpstr>
      <vt:lpstr>'Photographer Assumptions'!Print_Area</vt:lpstr>
      <vt:lpstr>Plumber!Print_Area</vt:lpstr>
      <vt:lpstr>'Plumber Assumptions'!Print_Area</vt:lpstr>
      <vt:lpstr>Restaurant!Print_Area</vt:lpstr>
      <vt:lpstr>'Restaurant Assumptions'!Print_Area</vt:lpstr>
      <vt:lpstr>'Trophy Shop Assumptions'!Print_Area</vt:lpstr>
      <vt:lpstr>Veterinarian!Print_Area</vt:lpstr>
      <vt:lpstr>'Veterinarian Assumptions'!Print_Area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Ng</dc:creator>
  <cp:keywords/>
  <dc:description/>
  <cp:lastModifiedBy>Eddie Hill</cp:lastModifiedBy>
  <cp:revision/>
  <dcterms:created xsi:type="dcterms:W3CDTF">2019-10-29T20:38:17Z</dcterms:created>
  <dcterms:modified xsi:type="dcterms:W3CDTF">2025-08-06T23:24:45Z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0x010100F40BEA71C9756A4C89329302F9104754</vt:lpwstr>
  </property>
</Properties>
</file>