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ipping Calulator" sheetId="1" r:id="rId4"/>
    <sheet state="visible" name="Wholesale Calculator" sheetId="2" r:id="rId5"/>
    <sheet state="visible" name="Rental Calulator" sheetId="3" r:id="rId6"/>
    <sheet state="visible" name="Cash Flow Calculator" sheetId="4" r:id="rId7"/>
    <sheet state="visible" name="Auction PLATINUM Calculator" sheetId="5" r:id="rId8"/>
    <sheet state="visible" name="Renting Calc 2-5-7" sheetId="6" r:id="rId9"/>
  </sheets>
  <definedNames>
    <definedName name="Interest_Rate">#REF!</definedName>
    <definedName localSheetId="5" name="Loan_Years">#REF!</definedName>
    <definedName name="ScheduledPayment">#REF!</definedName>
    <definedName name="Scheduled_Monthly_Payment">#REF!</definedName>
    <definedName localSheetId="5" name="Sched_Pay">#REF!</definedName>
    <definedName localSheetId="5" name="Total_Interest">#REF!</definedName>
    <definedName name="LoanAmount">#REF!</definedName>
    <definedName name="Full_Print">#REF!</definedName>
    <definedName name="ColumnTitle1">#REF!</definedName>
    <definedName localSheetId="5" name="Scheduled_Monthly_Payment">#REF!</definedName>
    <definedName name="LoanPeriod">#REF!</definedName>
    <definedName localSheetId="5" name="Extra_Pay">#REF!</definedName>
    <definedName localSheetId="5" name="Interest_Rate">#REF!</definedName>
    <definedName name="Extra_Pay">#REF!</definedName>
    <definedName name="Pay_Date">#REF!</definedName>
    <definedName localSheetId="5" name="Full_Print">#REF!</definedName>
    <definedName localSheetId="5" name="Scheduled_Interest_Rate">#REF!</definedName>
    <definedName name="Cum_Int">#REF!</definedName>
    <definedName localSheetId="5" name="Princ">#REF!</definedName>
    <definedName name="RowTitleRegion2..I7">#REF!</definedName>
    <definedName name="ExtraPayments">#REF!</definedName>
    <definedName name="Total_Interest">#REF!</definedName>
    <definedName name="Scheduled_Interest_Rate">#REF!</definedName>
    <definedName name="Data">#REF!</definedName>
    <definedName name="RowTitleRegion1..E9">#REF!</definedName>
    <definedName name="RowTitleRegion3..E9">#REF!</definedName>
    <definedName name="Princ">#REF!</definedName>
    <definedName localSheetId="5" name="Int">#REF!</definedName>
    <definedName localSheetId="5" name="End_Bal">#REF!</definedName>
    <definedName localSheetId="5" name="Num_Pmt_Per_Year">#REF!</definedName>
    <definedName name="Pay_Num">#REF!</definedName>
    <definedName name="Loan_Amount">#REF!</definedName>
    <definedName name="Total_Pay">#REF!</definedName>
    <definedName localSheetId="5" name="Loan_Start">#REF!</definedName>
    <definedName localSheetId="5" name="Total_Pay">#REF!</definedName>
    <definedName name="PaymentsPerYear">#REF!</definedName>
    <definedName name="Loan_Start">#REF!</definedName>
    <definedName localSheetId="5" name="Cum_Int">#REF!</definedName>
    <definedName localSheetId="5" name="Beg_Bal">#REF!</definedName>
    <definedName name="LenderName">#REF!</definedName>
    <definedName name="Scheduled_Extra_Payments">#REF!</definedName>
    <definedName name="Num_Pmt_Per_Year">#REF!</definedName>
    <definedName localSheetId="5" name="Data">#REF!</definedName>
    <definedName name="Int">#REF!</definedName>
    <definedName name="Beg_Bal">#REF!</definedName>
    <definedName name="LoanStartDate">#REF!</definedName>
    <definedName name="RowTitleRegion4..H9">#REF!</definedName>
    <definedName localSheetId="5" name="Pay_Date">#REF!</definedName>
    <definedName name="Loan_Years">#REF!</definedName>
    <definedName localSheetId="5" name="Scheduled_Extra_Payments">#REF!</definedName>
    <definedName name="InterestRate">#REF!</definedName>
    <definedName name="End_Bal">#REF!</definedName>
    <definedName name="ScheduledNumberOfPayments">#REF!</definedName>
    <definedName localSheetId="5" name="Pay_Num">#REF!</definedName>
    <definedName localSheetId="5" name="Loan_Amount">#REF!</definedName>
    <definedName name="Sched_Pay">#REF!</definedName>
  </definedNames>
  <calcPr/>
</workbook>
</file>

<file path=xl/sharedStrings.xml><?xml version="1.0" encoding="utf-8"?>
<sst xmlns="http://schemas.openxmlformats.org/spreadsheetml/2006/main" count="308" uniqueCount="199">
  <si>
    <t>Basic Flipping Offer Calculator</t>
  </si>
  <si>
    <t>**Only Orange Fields Can be changed</t>
  </si>
  <si>
    <t>After Repair Value</t>
  </si>
  <si>
    <t xml:space="preserve">Acquasition Costs </t>
  </si>
  <si>
    <t>Total Hold Time In # Months</t>
  </si>
  <si>
    <t>Repair Costs</t>
  </si>
  <si>
    <t>Finance Cost Assuming 70% Of ARV</t>
  </si>
  <si>
    <t>Purchase Related Costs</t>
  </si>
  <si>
    <t>Finance Cost</t>
  </si>
  <si>
    <t>70% Of ARV</t>
  </si>
  <si>
    <t>Finance Cost Per Month</t>
  </si>
  <si>
    <t>Carrying Costs</t>
  </si>
  <si>
    <t xml:space="preserve">Monthly Finance Cost </t>
  </si>
  <si>
    <t>Taxes Per Month</t>
  </si>
  <si>
    <t>Cost Over Runs</t>
  </si>
  <si>
    <t>Insurance Per Month</t>
  </si>
  <si>
    <t>Selling Costs</t>
  </si>
  <si>
    <t>Repair Costs - 1 Pager/ 3 Pager</t>
  </si>
  <si>
    <t>Closing Tilte + Attorney/Other</t>
  </si>
  <si>
    <t>Time Frame In Months</t>
  </si>
  <si>
    <t>Repair Costs Margin of Error</t>
  </si>
  <si>
    <t>Desired Profit</t>
  </si>
  <si>
    <t>Desired Flip Profit 20% Of ARV</t>
  </si>
  <si>
    <t>Other Expense Per Month Uitlities Etc</t>
  </si>
  <si>
    <t>Cost + Profit</t>
  </si>
  <si>
    <t>Desired Flip Profit 15% Of ARV</t>
  </si>
  <si>
    <t>Commissions Cost For Selling</t>
  </si>
  <si>
    <t>Max Offer</t>
  </si>
  <si>
    <t>Closing Title + Attorney &amp; Other Misc</t>
  </si>
  <si>
    <t>Desired Profit - FLIP</t>
  </si>
  <si>
    <t>Definitions</t>
  </si>
  <si>
    <t xml:space="preserve">Please be conservative when putting you numbers. You can always go up </t>
  </si>
  <si>
    <t xml:space="preserve">This is your value after the rehab is done. </t>
  </si>
  <si>
    <t>Total Hold Time</t>
  </si>
  <si>
    <t>How long do you intend to take to rehab and resell the property or have it rented and refinanced this value is entered in # of months</t>
  </si>
  <si>
    <t>Purchase related attorney or title expenses or any other expenses you are going to incur</t>
  </si>
  <si>
    <t>What do you expect your monthly finance cost to be. Even if you are paying cash do you want to pay yourself something for using your own capital</t>
  </si>
  <si>
    <t>What is your monthly Tax Burden</t>
  </si>
  <si>
    <t xml:space="preserve">Your monthly costs for insurance </t>
  </si>
  <si>
    <t>How much rehab do you expect to do</t>
  </si>
  <si>
    <t>0 - 35% (Our suggestion is unless you are 100% certain about your numbers atleast use a 10% as default rehab overruns cost</t>
  </si>
  <si>
    <t xml:space="preserve">Other Expenses Per Monthly Expenses </t>
  </si>
  <si>
    <t>Any other montly expenses including utilities</t>
  </si>
  <si>
    <t>What do you expect to pay for commission this should be a minimum of 2.5% to 6% depending on how much you will pay the agent</t>
  </si>
  <si>
    <t>Closing Costs</t>
  </si>
  <si>
    <t>This should included any transfer taxes or fees, title charges, attorney fees or other misc costs</t>
  </si>
  <si>
    <t>What would you like to make in terms of profit (**Per $ 100K invested net profit of $ 15k for a 6 month time frame is a good start)</t>
  </si>
  <si>
    <t>Wholesale Offer Calculator</t>
  </si>
  <si>
    <t>Desired Profit (15% Flip Profit)</t>
  </si>
  <si>
    <t>Desired Profit (20% Flip Profit)</t>
  </si>
  <si>
    <t>Wholesale Fee</t>
  </si>
  <si>
    <t>Max Offer (15% Flip Profit)</t>
  </si>
  <si>
    <t>Max Offer (20% Flip Profit)</t>
  </si>
  <si>
    <t>Desired Profit - FLIP (15% Of ARV)</t>
  </si>
  <si>
    <t>Desired Profit - FLIP (20% Of ARV)</t>
  </si>
  <si>
    <t>MAX RENTAL OFFER CALCULATOR</t>
  </si>
  <si>
    <r>
      <rPr>
        <rFont val="Century Gothic"/>
        <color theme="1"/>
        <sz val="14.0"/>
      </rPr>
      <t>After Repair Value (</t>
    </r>
    <r>
      <rPr>
        <rFont val="Century Gothic"/>
        <b/>
        <color theme="1"/>
        <sz val="14.0"/>
      </rPr>
      <t>ARV</t>
    </r>
    <r>
      <rPr>
        <rFont val="Century Gothic"/>
        <color theme="1"/>
        <sz val="14.0"/>
      </rPr>
      <t>)</t>
    </r>
  </si>
  <si>
    <t>1. After Repair Value (ARV)</t>
  </si>
  <si>
    <t xml:space="preserve">2. Acquasition Costs </t>
  </si>
  <si>
    <t>3. Repair Costs</t>
  </si>
  <si>
    <t>Monthly Finance Cost</t>
  </si>
  <si>
    <t>4. Finance Cost</t>
  </si>
  <si>
    <t>5. Carrying + Closing Costs</t>
  </si>
  <si>
    <r>
      <rPr>
        <rFont val="Century Gothic"/>
        <color theme="1"/>
        <sz val="14.0"/>
      </rPr>
      <t xml:space="preserve">Repair Costs - </t>
    </r>
    <r>
      <rPr>
        <rFont val="Century Gothic"/>
        <b/>
        <color theme="1"/>
        <sz val="14.0"/>
      </rPr>
      <t>1 Pager/ 3 Pager</t>
    </r>
  </si>
  <si>
    <t>Max Offer (25% Equity)</t>
  </si>
  <si>
    <t>All Your Money Is Refinanced Out</t>
  </si>
  <si>
    <t>Max Offer (20% Equity)</t>
  </si>
  <si>
    <t>5% of your cash is going to be invested</t>
  </si>
  <si>
    <t>Max Offer (15% Equity)</t>
  </si>
  <si>
    <t>10% of your cash is going to be invested</t>
  </si>
  <si>
    <t>What is your monthly Property Tax Burden</t>
  </si>
  <si>
    <t>Your monthly costs for the VACANT insurance for the construction phase.</t>
  </si>
  <si>
    <t>How much rehab do you expect to do. Use 1-pager/ 3-pager or actual estimate from the contractors.</t>
  </si>
  <si>
    <t>% Of Equity</t>
  </si>
  <si>
    <t>Weather you have 25%, 20% or 15% equity will determine if you have money invested in your property or if you will be able to do a 100% CASH out refi.</t>
  </si>
  <si>
    <t>Financial Data:</t>
  </si>
  <si>
    <t>Summary:</t>
  </si>
  <si>
    <t>Purchase Price:</t>
  </si>
  <si>
    <t>Mortgage Amount:</t>
  </si>
  <si>
    <t>NOI (annual, w/o loan):</t>
  </si>
  <si>
    <t>2. Acquasition Costs</t>
  </si>
  <si>
    <t>Cash in Deal:</t>
  </si>
  <si>
    <t>NOI (monthly, w/o loan):</t>
  </si>
  <si>
    <t>Mortgage Payment (monthly):</t>
  </si>
  <si>
    <t>Princial + Interest</t>
  </si>
  <si>
    <t>4. Finance Costs</t>
  </si>
  <si>
    <t>Duration of Loan (in months)</t>
  </si>
  <si>
    <t>Net Cash Flow</t>
  </si>
  <si>
    <t>Cash On Cash Return:</t>
  </si>
  <si>
    <t>TOTAL COST</t>
  </si>
  <si>
    <t>EQUITY (Goal 20% +)</t>
  </si>
  <si>
    <t>Cap Rate:</t>
  </si>
  <si>
    <t>Loan % of ARV: (LTV)</t>
  </si>
  <si>
    <t>Cash Flow (annual):</t>
  </si>
  <si>
    <t>Interest Rate:</t>
  </si>
  <si>
    <t>Gross Income (annual):</t>
  </si>
  <si>
    <t>Cash Flow (monthly):</t>
  </si>
  <si>
    <t>Loan Term (years):</t>
  </si>
  <si>
    <t>Association Fees (Annual):</t>
  </si>
  <si>
    <t>Years to Earn back Down Pmt:</t>
  </si>
  <si>
    <t>Gross Income:</t>
  </si>
  <si>
    <t>Management fees (Annual):</t>
  </si>
  <si>
    <t>Breakeven Point:</t>
  </si>
  <si>
    <t>Rent:</t>
  </si>
  <si>
    <t>Total Operating Expenses</t>
  </si>
  <si>
    <t>Debt Coverage Ratio:</t>
  </si>
  <si>
    <t>Operating Expenses:</t>
  </si>
  <si>
    <t xml:space="preserve"> (Annual)</t>
  </si>
  <si>
    <t>Andrew's (75%) Formula</t>
  </si>
  <si>
    <t>Property Taxes (Yearly)</t>
  </si>
  <si>
    <t>DSCR</t>
  </si>
  <si>
    <t>Insurance (Yearly)</t>
  </si>
  <si>
    <t>Association Fees (Monthly):</t>
  </si>
  <si>
    <t>** 2X or 3X AVE Daily Rental In Case Of A Duplex Or Tri Plex</t>
  </si>
  <si>
    <t>Management Fees (Monthly):</t>
  </si>
  <si>
    <t>Rate Of Inflation</t>
  </si>
  <si>
    <t>Long Term Rental Vs. Air BnB Numbers Analyzer</t>
  </si>
  <si>
    <t>Long Term Rental- RENT</t>
  </si>
  <si>
    <t>Gross AirBnb Rent</t>
  </si>
  <si>
    <t>Property Details:</t>
  </si>
  <si>
    <t>Air BnBOccupancy Rate</t>
  </si>
  <si>
    <t>Rent After Management</t>
  </si>
  <si>
    <t>Ownership type:</t>
  </si>
  <si>
    <t>REO</t>
  </si>
  <si>
    <t>** Ave Daily Rate</t>
  </si>
  <si>
    <t>Rent After PITI</t>
  </si>
  <si>
    <t>Type:</t>
  </si>
  <si>
    <t>Detached</t>
  </si>
  <si>
    <t>PITI</t>
  </si>
  <si>
    <t>Net AirBnb</t>
  </si>
  <si>
    <t>Square feet:</t>
  </si>
  <si>
    <t xml:space="preserve">Property Management </t>
  </si>
  <si>
    <t>Bedrooms:</t>
  </si>
  <si>
    <t>Ulitities</t>
  </si>
  <si>
    <t>Bathrooms:</t>
  </si>
  <si>
    <t>Rental Cash Flow</t>
  </si>
  <si>
    <t>DCR</t>
  </si>
  <si>
    <t>Loan Start Date: (Refi loan)</t>
  </si>
  <si>
    <t>Copyright Andrew Holms Mastery 2016</t>
  </si>
  <si>
    <t>Extra Monthly Payment Loan</t>
  </si>
  <si>
    <t>Sheriff's Sale Calculator - PLATINUM</t>
  </si>
  <si>
    <t>Flip Max Calculator</t>
  </si>
  <si>
    <t>Please Fill All The Values In Green Column</t>
  </si>
  <si>
    <t>Other Expense Per Month Utilities Etc</t>
  </si>
  <si>
    <t>Auction Tax Costs</t>
  </si>
  <si>
    <t>Total Cost</t>
  </si>
  <si>
    <t>Global Ratio Calculation: 2-5-7 Portfolio</t>
  </si>
  <si>
    <t>*Input only in the shaded cells</t>
  </si>
  <si>
    <t>Property #1</t>
  </si>
  <si>
    <t>Property #2</t>
  </si>
  <si>
    <t>Property #3</t>
  </si>
  <si>
    <t>Property #4</t>
  </si>
  <si>
    <t>Property #5</t>
  </si>
  <si>
    <t>Property Address</t>
  </si>
  <si>
    <t>Purchase Price</t>
  </si>
  <si>
    <t>Estimated Rehab Cost</t>
  </si>
  <si>
    <r>
      <rPr>
        <rFont val="Arial"/>
        <b/>
        <color theme="1"/>
        <sz val="10.0"/>
      </rPr>
      <t>Closing Cost;</t>
    </r>
    <r>
      <rPr>
        <rFont val="Arial"/>
        <b val="0"/>
        <color theme="1"/>
        <sz val="10.0"/>
      </rPr>
      <t xml:space="preserve"> Attorney, 
Title cost</t>
    </r>
  </si>
  <si>
    <r>
      <rPr>
        <rFont val="Arial"/>
        <b/>
        <color theme="1"/>
        <sz val="10.0"/>
      </rPr>
      <t>Carrying Cost;</t>
    </r>
    <r>
      <rPr>
        <rFont val="Arial"/>
        <b val="0"/>
        <color theme="1"/>
        <sz val="10.0"/>
      </rPr>
      <t xml:space="preserve"> Insurance, Property tax, Utilities</t>
    </r>
  </si>
  <si>
    <r>
      <rPr>
        <rFont val="Arial"/>
        <b/>
        <color theme="1"/>
        <sz val="10.0"/>
      </rPr>
      <t xml:space="preserve">Finance Cost - </t>
    </r>
    <r>
      <rPr>
        <rFont val="Arial"/>
        <b val="0"/>
        <color theme="1"/>
        <sz val="10.0"/>
      </rPr>
      <t>Interest, Points Document fee</t>
    </r>
  </si>
  <si>
    <t>Refinace Value (ARV)</t>
  </si>
  <si>
    <t>* Actual appraisal</t>
  </si>
  <si>
    <t>Down Payment (%)</t>
  </si>
  <si>
    <t>* Refinance program (0%-20%)</t>
  </si>
  <si>
    <t>Down Payment Amount</t>
  </si>
  <si>
    <t>Closing Costs &amp; Fees</t>
  </si>
  <si>
    <t>Loan Amount</t>
  </si>
  <si>
    <t>Interest Rate</t>
  </si>
  <si>
    <t>Term (Number of Years)</t>
  </si>
  <si>
    <t>Total Cash Invested</t>
  </si>
  <si>
    <t>Mortgage Payment (P&amp;I)</t>
  </si>
  <si>
    <t>Rent</t>
  </si>
  <si>
    <t xml:space="preserve">Plus: Other Income </t>
  </si>
  <si>
    <t>* Laundry, Pet, etc</t>
  </si>
  <si>
    <t>Gross Operating Income</t>
  </si>
  <si>
    <t>T - Taxes (Annual)</t>
  </si>
  <si>
    <t>I - Insurance (Annual)</t>
  </si>
  <si>
    <t>Management/ HOA</t>
  </si>
  <si>
    <t>Total Carrying Cost</t>
  </si>
  <si>
    <t>Net Operating Income</t>
  </si>
  <si>
    <t>Debt Service</t>
  </si>
  <si>
    <t>Cash Flow Before Taxes</t>
  </si>
  <si>
    <t>Total Cashflow</t>
  </si>
  <si>
    <t>Andrew's Ratio</t>
  </si>
  <si>
    <t>Global Ratio</t>
  </si>
  <si>
    <t>Debt Service Covarage Ratio (DSCR)</t>
  </si>
  <si>
    <r>
      <rPr>
        <rFont val="Arial2"/>
        <b/>
        <color rgb="FF0070C0"/>
        <sz val="10.0"/>
        <u/>
      </rPr>
      <t>Ratio 1:</t>
    </r>
    <r>
      <rPr>
        <rFont val="Arial2"/>
        <b/>
        <color rgb="FF0070C0"/>
        <sz val="10.0"/>
      </rPr>
      <t xml:space="preserve"> Ratio of Rent to All Fixed Cost (PITI)</t>
    </r>
  </si>
  <si>
    <t>Summary</t>
  </si>
  <si>
    <t>Andrew requires this to be less than 75% - which equates to a 1.33DCR.</t>
  </si>
  <si>
    <t>Total Investment</t>
  </si>
  <si>
    <t>Total Portfolio Cost</t>
  </si>
  <si>
    <t>Ratio 2:</t>
  </si>
  <si>
    <t>Cash On Cash Return</t>
  </si>
  <si>
    <t>Current Portfolio Value</t>
  </si>
  <si>
    <t>Banks DCR ratio - the larger the better - 1.25 or greater is good</t>
  </si>
  <si>
    <t>Net Equity</t>
  </si>
  <si>
    <t>MASTERY Matrix</t>
  </si>
  <si>
    <r>
      <rPr>
        <rFont val="Arial"/>
        <b/>
        <i/>
        <color theme="1"/>
        <sz val="10.0"/>
      </rPr>
      <t xml:space="preserve">Cash-on-Cash, </t>
    </r>
    <r>
      <rPr>
        <rFont val="Arial11"/>
        <b/>
        <i/>
        <color rgb="FFFF0000"/>
        <sz val="10.0"/>
      </rPr>
      <t>min 20%</t>
    </r>
  </si>
  <si>
    <t>© Rahul Visal, 2013</t>
  </si>
  <si>
    <r>
      <rPr>
        <rFont val="Arial"/>
        <b/>
        <i/>
        <color theme="1"/>
        <sz val="10.0"/>
      </rPr>
      <t xml:space="preserve">Equity, </t>
    </r>
    <r>
      <rPr>
        <rFont val="Arial11"/>
        <b/>
        <i/>
        <color rgb="FFFF0000"/>
        <sz val="10.0"/>
      </rPr>
      <t>Min 20%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</si>
</sst>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_(&quot;$&quot;* #,##0.00_);_(&quot;$&quot;* \(#,##0.00\);_(&quot;$&quot;* &quot;-&quot;??_);_(@_)"/>
    <numFmt numFmtId="168" formatCode="&quot;$&quot;#,##0.0"/>
    <numFmt numFmtId="169" formatCode="0.0%"/>
    <numFmt numFmtId="170" formatCode="0.0"/>
    <numFmt numFmtId="171" formatCode="_(* #,##0.00_);_(* \(#,##0.00\);_(* &quot;-&quot;??_);_(@_)"/>
    <numFmt numFmtId="172" formatCode="m/d/yyyy"/>
    <numFmt numFmtId="173" formatCode="&quot;$&quot;#,##0_);[Red]\(&quot;$&quot;#,##0\)"/>
  </numFmts>
  <fonts count="64">
    <font>
      <sz val="12.0"/>
      <color theme="1"/>
      <name val="Calibri"/>
      <scheme val="minor"/>
    </font>
    <font>
      <sz val="12.0"/>
      <color theme="1"/>
      <name val="Calibri"/>
    </font>
    <font>
      <b/>
      <sz val="20.0"/>
      <color rgb="FFD9E2F3"/>
      <name val="Balthazar"/>
    </font>
    <font/>
    <font>
      <b/>
      <sz val="20.0"/>
      <color theme="1"/>
      <name val="Calibri"/>
    </font>
    <font>
      <b/>
      <sz val="14.0"/>
      <color theme="1"/>
      <name val="Century Gothic"/>
    </font>
    <font>
      <sz val="16.0"/>
      <color theme="1"/>
      <name val="Century Gothic"/>
    </font>
    <font>
      <b/>
      <sz val="18.0"/>
      <color theme="1"/>
      <name val="Calibri"/>
    </font>
    <font>
      <b/>
      <sz val="16.0"/>
      <color theme="1"/>
      <name val="Century Gothic"/>
    </font>
    <font>
      <b/>
      <sz val="16.0"/>
      <color theme="1"/>
      <name val="Calibri"/>
    </font>
    <font>
      <b/>
      <sz val="20.0"/>
      <color rgb="FF00B050"/>
      <name val="Century Gothic"/>
    </font>
    <font>
      <b/>
      <sz val="20.0"/>
      <color theme="1"/>
      <name val="Century Gothic"/>
    </font>
    <font>
      <b/>
      <sz val="20.0"/>
      <color rgb="FFFF0000"/>
      <name val="Century Gothic"/>
    </font>
    <font>
      <b/>
      <sz val="12.0"/>
      <color rgb="FFDEEAF6"/>
      <name val="Balthazar"/>
    </font>
    <font>
      <b/>
      <sz val="12.0"/>
      <color theme="1"/>
      <name val="Century Gothic"/>
    </font>
    <font>
      <sz val="12.0"/>
      <color theme="1"/>
      <name val="Balthazar"/>
    </font>
    <font>
      <sz val="14.0"/>
      <color theme="1"/>
      <name val="Century Gothic"/>
    </font>
    <font>
      <b/>
      <sz val="20.0"/>
      <color rgb="FFC55A11"/>
      <name val="Century Gothic"/>
    </font>
    <font>
      <sz val="16.0"/>
      <color theme="1"/>
      <name val="Calibri"/>
    </font>
    <font>
      <sz val="14.0"/>
      <color theme="1"/>
      <name val="Balthazar"/>
    </font>
    <font>
      <b/>
      <sz val="11.0"/>
      <color rgb="FF000000"/>
      <name val="Calibri"/>
    </font>
    <font>
      <sz val="11.0"/>
      <color theme="1"/>
      <name val="Calibri"/>
    </font>
    <font>
      <b/>
      <u/>
      <sz val="14.0"/>
      <color rgb="FF000000"/>
      <name val="Calibri"/>
    </font>
    <font>
      <sz val="10.0"/>
      <color theme="1"/>
      <name val="Calibri"/>
    </font>
    <font>
      <b/>
      <u/>
      <sz val="14.0"/>
      <color rgb="FF000000"/>
      <name val="Calibri"/>
    </font>
    <font>
      <b/>
      <sz val="10.0"/>
      <color theme="1"/>
      <name val="Arial"/>
    </font>
    <font>
      <b/>
      <sz val="10.0"/>
      <color rgb="FF000000"/>
      <name val="Calibri"/>
    </font>
    <font>
      <b/>
      <sz val="11.0"/>
      <color rgb="FF385623"/>
      <name val="Calibri"/>
    </font>
    <font>
      <b/>
      <sz val="12.0"/>
      <color theme="1"/>
      <name val="Arial"/>
    </font>
    <font>
      <b/>
      <sz val="12.0"/>
      <color rgb="FF385623"/>
      <name val="Calibri"/>
    </font>
    <font>
      <b/>
      <sz val="12.0"/>
      <color rgb="FF000000"/>
      <name val="Arial"/>
    </font>
    <font>
      <b/>
      <sz val="11.0"/>
      <color theme="1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4.0"/>
      <color rgb="FF000000"/>
      <name val="Calibri"/>
    </font>
    <font>
      <sz val="10.0"/>
      <color rgb="FF000000"/>
      <name val="Calibri"/>
    </font>
    <font>
      <sz val="12.0"/>
      <color rgb="FF000000"/>
      <name val="Calibri"/>
    </font>
    <font>
      <sz val="14.0"/>
      <color rgb="FFD9E2F3"/>
      <name val="Balthazar"/>
    </font>
    <font>
      <b/>
      <sz val="16.0"/>
      <color rgb="FF00B050"/>
      <name val="Century Gothic"/>
    </font>
    <font>
      <b/>
      <sz val="16.0"/>
      <color rgb="FFFF0000"/>
      <name val="Century Gothic"/>
    </font>
    <font>
      <u/>
      <sz val="14.0"/>
      <color rgb="FF000000"/>
      <name val="Arial"/>
    </font>
    <font>
      <b/>
      <u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u/>
      <sz val="10.0"/>
      <color theme="1"/>
      <name val="Arial"/>
    </font>
    <font>
      <u/>
      <sz val="10.0"/>
      <color theme="1"/>
      <name val="Arial"/>
    </font>
    <font>
      <b/>
      <sz val="10.0"/>
      <color rgb="FF000000"/>
      <name val="Arial"/>
    </font>
    <font>
      <sz val="16.0"/>
      <color rgb="FF000000"/>
      <name val="Arial"/>
    </font>
    <font>
      <b/>
      <i/>
      <sz val="10.0"/>
      <color theme="1"/>
      <name val="Arial"/>
    </font>
    <font>
      <b/>
      <sz val="12.0"/>
      <color rgb="FF0070C0"/>
      <name val="Arial"/>
    </font>
    <font>
      <b/>
      <sz val="12.0"/>
      <color rgb="FFC00000"/>
      <name val="Arial"/>
    </font>
    <font>
      <sz val="12.0"/>
      <color rgb="FF0070C0"/>
      <name val="Arial"/>
    </font>
    <font>
      <b/>
      <i/>
      <u/>
      <sz val="12.0"/>
      <color rgb="FF0070C0"/>
      <name val="Arial"/>
    </font>
    <font>
      <sz val="11.0"/>
      <color rgb="FF000000"/>
      <name val="Arial"/>
    </font>
    <font>
      <i/>
      <sz val="12.0"/>
      <color rgb="FF000000"/>
      <name val="Arial"/>
    </font>
    <font>
      <sz val="12.0"/>
      <color rgb="FF000000"/>
      <name val="Arial"/>
    </font>
    <font>
      <b/>
      <i/>
      <sz val="12.0"/>
      <color rgb="FFC00000"/>
      <name val="Arial"/>
    </font>
    <font>
      <b/>
      <i/>
      <u/>
      <sz val="12.0"/>
      <color rgb="FFC00000"/>
      <name val="Arial"/>
    </font>
    <font>
      <b/>
      <sz val="10.0"/>
      <color rgb="FF0070C0"/>
      <name val="Arial"/>
    </font>
    <font>
      <b/>
      <i/>
      <sz val="12.0"/>
      <color theme="1"/>
      <name val="Arial"/>
    </font>
    <font>
      <b/>
      <u/>
      <sz val="10.0"/>
      <color rgb="FFC00000"/>
      <name val="Arial"/>
    </font>
    <font>
      <b/>
      <sz val="10.0"/>
      <color rgb="FFC00000"/>
      <name val="Arial"/>
    </font>
    <font>
      <b/>
      <sz val="11.0"/>
      <color rgb="FF000000"/>
      <name val="Arial"/>
    </font>
  </fonts>
  <fills count="2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C000"/>
        <bgColor rgb="FFFFC000"/>
      </patternFill>
    </fill>
    <fill>
      <patternFill patternType="solid">
        <fgColor rgb="FFD6DCE4"/>
        <bgColor rgb="FFD6DCE4"/>
      </patternFill>
    </fill>
    <fill>
      <patternFill patternType="solid">
        <fgColor rgb="FFFFEED5"/>
        <bgColor rgb="FFFFEED5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C8C8C8"/>
        <bgColor rgb="FFC8C8C8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9CC2E5"/>
        <bgColor rgb="FF9CC2E5"/>
      </patternFill>
    </fill>
    <fill>
      <patternFill patternType="solid">
        <fgColor rgb="FFFFE4AA"/>
        <bgColor rgb="FFFFE4AA"/>
      </patternFill>
    </fill>
    <fill>
      <patternFill patternType="solid">
        <fgColor rgb="FFBFBFBF"/>
        <bgColor rgb="FFBFBFBF"/>
      </patternFill>
    </fill>
  </fills>
  <borders count="6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medium">
        <color rgb="FF385623"/>
      </top>
      <bottom style="medium">
        <color rgb="FF385623"/>
      </bottom>
    </border>
    <border>
      <right style="medium">
        <color rgb="FF385623"/>
      </right>
      <top style="medium">
        <color rgb="FF385623"/>
      </top>
      <bottom style="medium">
        <color rgb="FF38562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385623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385623"/>
      </right>
      <top/>
      <bottom style="thin">
        <color rgb="FF000000"/>
      </bottom>
    </border>
    <border>
      <left style="medium">
        <color rgb="FF385623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38562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1F3864"/>
      </left>
      <right style="medium">
        <color rgb="FF000000"/>
      </right>
      <top style="medium">
        <color rgb="FF1F3864"/>
      </top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top style="medium">
        <color rgb="FF1F3864"/>
      </top>
      <bottom/>
    </border>
    <border>
      <left style="medium">
        <color rgb="FF000000"/>
      </left>
      <top/>
      <bottom/>
    </border>
    <border>
      <left style="medium">
        <color rgb="FF385623"/>
      </left>
      <top style="medium">
        <color rgb="FF385623"/>
      </top>
      <bottom style="medium">
        <color rgb="FF385623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385623"/>
      </right>
      <top style="medium">
        <color rgb="FF000000"/>
      </top>
      <bottom style="medium">
        <color rgb="FF000000"/>
      </bottom>
    </border>
    <border>
      <left style="medium">
        <color rgb="FF385623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385623"/>
      </right>
      <top/>
      <bottom style="medium">
        <color rgb="FF000000"/>
      </bottom>
    </border>
    <border>
      <left style="medium">
        <color rgb="FF385623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bottom style="double">
        <color rgb="FF385623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medium">
        <color rgb="FF000000"/>
      </right>
      <top style="double">
        <color rgb="FF385623"/>
      </top>
    </border>
    <border>
      <left style="thin">
        <color rgb="FF000000"/>
      </left>
      <right style="medium">
        <color rgb="FF000000"/>
      </right>
      <bottom style="double">
        <color rgb="FF385623"/>
      </bottom>
    </border>
    <border>
      <left style="medium">
        <color rgb="FF000000"/>
      </left>
      <right/>
      <top/>
    </border>
    <border>
      <left style="medium">
        <color rgb="FF000000"/>
      </left>
      <right/>
      <bottom style="double">
        <color rgb="FF385623"/>
      </bottom>
    </border>
    <border>
      <left style="medium">
        <color rgb="FF000000"/>
      </left>
      <right style="thin">
        <color rgb="FF000000"/>
      </right>
      <bottom/>
    </border>
    <border>
      <left style="medium">
        <color rgb="FF000000"/>
      </left>
      <right/>
      <top style="double">
        <color rgb="FF000000"/>
      </top>
    </border>
    <border>
      <left style="thin">
        <color rgb="FF000000"/>
      </left>
      <right style="medium">
        <color rgb="FF000000"/>
      </right>
      <top style="double">
        <color rgb="FF000000"/>
      </top>
    </border>
    <border>
      <left style="medium">
        <color rgb="FF000000"/>
      </left>
      <right/>
      <bottom style="double">
        <color rgb="FF000000"/>
      </bottom>
    </border>
    <border>
      <left style="thin">
        <color rgb="FF000000"/>
      </left>
      <right style="medium">
        <color rgb="FF000000"/>
      </right>
      <bottom style="double">
        <color rgb="FF000000"/>
      </bottom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 style="double">
        <color rgb="FF385623"/>
      </top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2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4" fillId="3" fontId="5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4" fontId="6" numFmtId="0" xfId="0" applyAlignment="1" applyBorder="1" applyFill="1" applyFont="1">
      <alignment vertical="center"/>
    </xf>
    <xf borderId="6" fillId="5" fontId="6" numFmtId="164" xfId="0" applyAlignment="1" applyBorder="1" applyFill="1" applyFont="1" applyNumberFormat="1">
      <alignment vertical="center"/>
    </xf>
    <xf borderId="7" fillId="4" fontId="5" numFmtId="0" xfId="0" applyAlignment="1" applyBorder="1" applyFont="1">
      <alignment horizontal="left" vertical="center"/>
    </xf>
    <xf borderId="8" fillId="3" fontId="5" numFmtId="164" xfId="0" applyAlignment="1" applyBorder="1" applyFont="1" applyNumberFormat="1">
      <alignment horizontal="center" vertical="center"/>
    </xf>
    <xf borderId="9" fillId="4" fontId="5" numFmtId="0" xfId="0" applyAlignment="1" applyBorder="1" applyFont="1">
      <alignment horizontal="left" vertical="center"/>
    </xf>
    <xf borderId="10" fillId="3" fontId="5" numFmtId="1" xfId="0" applyAlignment="1" applyBorder="1" applyFont="1" applyNumberFormat="1">
      <alignment horizontal="center" vertical="center"/>
    </xf>
    <xf borderId="11" fillId="6" fontId="7" numFmtId="0" xfId="0" applyAlignment="1" applyBorder="1" applyFill="1" applyFont="1">
      <alignment horizontal="center" vertical="center"/>
    </xf>
    <xf borderId="12" fillId="0" fontId="3" numFmtId="0" xfId="0" applyBorder="1" applyFont="1"/>
    <xf borderId="10" fillId="3" fontId="5" numFmtId="164" xfId="0" applyAlignment="1" applyBorder="1" applyFont="1" applyNumberFormat="1">
      <alignment horizontal="center" vertical="center"/>
    </xf>
    <xf borderId="6" fillId="4" fontId="8" numFmtId="0" xfId="0" applyAlignment="1" applyBorder="1" applyFont="1">
      <alignment vertical="center"/>
    </xf>
    <xf borderId="6" fillId="7" fontId="9" numFmtId="165" xfId="0" applyAlignment="1" applyBorder="1" applyFill="1" applyFont="1" applyNumberFormat="1">
      <alignment horizontal="center" vertical="center"/>
    </xf>
    <xf borderId="6" fillId="7" fontId="9" numFmtId="166" xfId="0" applyAlignment="1" applyBorder="1" applyFont="1" applyNumberFormat="1">
      <alignment horizontal="center" vertical="center"/>
    </xf>
    <xf borderId="10" fillId="8" fontId="5" numFmtId="164" xfId="0" applyAlignment="1" applyBorder="1" applyFill="1" applyFont="1" applyNumberFormat="1">
      <alignment horizontal="center" vertical="center"/>
    </xf>
    <xf borderId="6" fillId="8" fontId="9" numFmtId="166" xfId="0" applyAlignment="1" applyBorder="1" applyFont="1" applyNumberFormat="1">
      <alignment horizontal="center" vertical="center"/>
    </xf>
    <xf borderId="0" fillId="0" fontId="9" numFmtId="165" xfId="0" applyAlignment="1" applyFont="1" applyNumberFormat="1">
      <alignment horizontal="center" vertical="center"/>
    </xf>
    <xf borderId="0" fillId="0" fontId="9" numFmtId="167" xfId="0" applyAlignment="1" applyFont="1" applyNumberFormat="1">
      <alignment horizontal="center" vertical="center"/>
    </xf>
    <xf borderId="6" fillId="9" fontId="7" numFmtId="0" xfId="0" applyAlignment="1" applyBorder="1" applyFill="1" applyFont="1">
      <alignment horizontal="center" vertical="center"/>
    </xf>
    <xf borderId="10" fillId="3" fontId="5" numFmtId="9" xfId="0" applyAlignment="1" applyBorder="1" applyFont="1" applyNumberFormat="1">
      <alignment horizontal="center" vertical="center"/>
    </xf>
    <xf borderId="6" fillId="4" fontId="10" numFmtId="0" xfId="0" applyAlignment="1" applyBorder="1" applyFont="1">
      <alignment vertical="center"/>
    </xf>
    <xf borderId="6" fillId="5" fontId="10" numFmtId="164" xfId="0" applyAlignment="1" applyBorder="1" applyFont="1" applyNumberFormat="1">
      <alignment vertical="center"/>
    </xf>
    <xf borderId="6" fillId="7" fontId="7" numFmtId="168" xfId="0" applyAlignment="1" applyBorder="1" applyFont="1" applyNumberFormat="1">
      <alignment horizontal="center" vertical="center"/>
    </xf>
    <xf borderId="6" fillId="8" fontId="7" numFmtId="166" xfId="0" applyAlignment="1" applyBorder="1" applyFont="1" applyNumberFormat="1">
      <alignment horizontal="center" vertical="center"/>
    </xf>
    <xf borderId="6" fillId="4" fontId="11" numFmtId="0" xfId="0" applyAlignment="1" applyBorder="1" applyFont="1">
      <alignment vertical="center"/>
    </xf>
    <xf borderId="6" fillId="5" fontId="11" numFmtId="164" xfId="0" applyAlignment="1" applyBorder="1" applyFont="1" applyNumberFormat="1">
      <alignment vertical="center"/>
    </xf>
    <xf borderId="6" fillId="7" fontId="7" numFmtId="165" xfId="0" applyAlignment="1" applyBorder="1" applyFont="1" applyNumberFormat="1">
      <alignment horizontal="center" vertical="center"/>
    </xf>
    <xf borderId="10" fillId="3" fontId="5" numFmtId="169" xfId="0" applyAlignment="1" applyBorder="1" applyFont="1" applyNumberFormat="1">
      <alignment horizontal="center" vertical="center"/>
    </xf>
    <xf borderId="6" fillId="4" fontId="12" numFmtId="0" xfId="0" applyAlignment="1" applyBorder="1" applyFont="1">
      <alignment vertical="center"/>
    </xf>
    <xf borderId="6" fillId="5" fontId="12" numFmtId="164" xfId="0" applyAlignment="1" applyBorder="1" applyFont="1" applyNumberFormat="1">
      <alignment vertical="center"/>
    </xf>
    <xf borderId="13" fillId="2" fontId="13" numFmtId="0" xfId="0" applyAlignment="1" applyBorder="1" applyFont="1">
      <alignment horizontal="center" vertical="center"/>
    </xf>
    <xf borderId="14" fillId="2" fontId="13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6" fillId="0" fontId="14" numFmtId="0" xfId="0" applyAlignment="1" applyBorder="1" applyFont="1">
      <alignment horizontal="center" vertical="center"/>
    </xf>
    <xf borderId="11" fillId="0" fontId="15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1" fillId="2" fontId="2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center" vertical="center"/>
    </xf>
    <xf borderId="6" fillId="10" fontId="8" numFmtId="164" xfId="0" applyAlignment="1" applyBorder="1" applyFill="1" applyFont="1" applyNumberFormat="1">
      <alignment vertical="center"/>
    </xf>
    <xf borderId="7" fillId="4" fontId="16" numFmtId="0" xfId="0" applyAlignment="1" applyBorder="1" applyFont="1">
      <alignment horizontal="left" vertical="center"/>
    </xf>
    <xf borderId="9" fillId="4" fontId="16" numFmtId="0" xfId="0" applyAlignment="1" applyBorder="1" applyFont="1">
      <alignment horizontal="left" vertical="center"/>
    </xf>
    <xf borderId="6" fillId="10" fontId="10" numFmtId="164" xfId="0" applyAlignment="1" applyBorder="1" applyFont="1" applyNumberFormat="1">
      <alignment vertical="center"/>
    </xf>
    <xf borderId="6" fillId="4" fontId="17" numFmtId="0" xfId="0" applyAlignment="1" applyBorder="1" applyFont="1">
      <alignment vertical="center"/>
    </xf>
    <xf borderId="6" fillId="10" fontId="17" numFmtId="164" xfId="0" applyAlignment="1" applyBorder="1" applyFont="1" applyNumberFormat="1">
      <alignment vertical="center"/>
    </xf>
    <xf borderId="6" fillId="10" fontId="12" numFmtId="164" xfId="0" applyAlignment="1" applyBorder="1" applyFont="1" applyNumberFormat="1">
      <alignment vertical="center"/>
    </xf>
    <xf borderId="10" fillId="10" fontId="5" numFmtId="164" xfId="0" applyAlignment="1" applyBorder="1" applyFont="1" applyNumberFormat="1">
      <alignment horizontal="center" vertical="center"/>
    </xf>
    <xf borderId="6" fillId="10" fontId="5" numFmtId="168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21" fillId="2" fontId="2" numFmtId="0" xfId="0" applyAlignment="1" applyBorder="1" applyFont="1">
      <alignment horizontal="center" vertical="center"/>
    </xf>
    <xf borderId="22" fillId="0" fontId="3" numFmtId="0" xfId="0" applyBorder="1" applyFont="1"/>
    <xf borderId="0" fillId="0" fontId="7" numFmtId="0" xfId="0" applyAlignment="1" applyFont="1">
      <alignment horizontal="center" vertical="center"/>
    </xf>
    <xf borderId="23" fillId="0" fontId="1" numFmtId="0" xfId="0" applyAlignment="1" applyBorder="1" applyFont="1">
      <alignment vertical="center"/>
    </xf>
    <xf borderId="24" fillId="4" fontId="16" numFmtId="0" xfId="0" applyAlignment="1" applyBorder="1" applyFont="1">
      <alignment horizontal="left" vertical="center"/>
    </xf>
    <xf borderId="6" fillId="4" fontId="16" numFmtId="0" xfId="0" applyAlignment="1" applyBorder="1" applyFont="1">
      <alignment vertical="center"/>
    </xf>
    <xf borderId="6" fillId="5" fontId="8" numFmtId="164" xfId="0" applyAlignment="1" applyBorder="1" applyFont="1" applyNumberFormat="1">
      <alignment horizontal="right" vertical="center"/>
    </xf>
    <xf borderId="0" fillId="0" fontId="9" numFmtId="0" xfId="0" applyAlignment="1" applyFont="1">
      <alignment vertical="center"/>
    </xf>
    <xf borderId="6" fillId="4" fontId="16" numFmtId="0" xfId="0" applyAlignment="1" applyBorder="1" applyFont="1">
      <alignment horizontal="left" vertical="center"/>
    </xf>
    <xf borderId="24" fillId="4" fontId="16" numFmtId="0" xfId="0" applyAlignment="1" applyBorder="1" applyFont="1">
      <alignment vertical="center"/>
    </xf>
    <xf borderId="24" fillId="5" fontId="8" numFmtId="164" xfId="0" applyAlignment="1" applyBorder="1" applyFont="1" applyNumberFormat="1">
      <alignment horizontal="right" vertical="center"/>
    </xf>
    <xf borderId="0" fillId="0" fontId="8" numFmtId="0" xfId="0" applyAlignment="1" applyFont="1">
      <alignment vertical="center"/>
    </xf>
    <xf borderId="0" fillId="0" fontId="8" numFmtId="164" xfId="0" applyAlignment="1" applyFont="1" applyNumberFormat="1">
      <alignment horizontal="right" vertical="center"/>
    </xf>
    <xf borderId="6" fillId="10" fontId="18" numFmtId="0" xfId="0" applyAlignment="1" applyBorder="1" applyFont="1">
      <alignment horizontal="center" vertical="center"/>
    </xf>
    <xf borderId="6" fillId="10" fontId="8" numFmtId="164" xfId="0" applyAlignment="1" applyBorder="1" applyFont="1" applyNumberFormat="1">
      <alignment horizontal="right" vertical="center"/>
    </xf>
    <xf borderId="11" fillId="10" fontId="18" numFmtId="0" xfId="0" applyAlignment="1" applyBorder="1" applyFont="1">
      <alignment horizontal="left" vertical="center"/>
    </xf>
    <xf borderId="6" fillId="11" fontId="18" numFmtId="0" xfId="0" applyAlignment="1" applyBorder="1" applyFill="1" applyFont="1">
      <alignment horizontal="center" vertical="center"/>
    </xf>
    <xf borderId="6" fillId="11" fontId="8" numFmtId="164" xfId="0" applyAlignment="1" applyBorder="1" applyFont="1" applyNumberFormat="1">
      <alignment horizontal="right" vertical="center"/>
    </xf>
    <xf borderId="11" fillId="11" fontId="18" numFmtId="0" xfId="0" applyAlignment="1" applyBorder="1" applyFont="1">
      <alignment horizontal="left" vertical="center"/>
    </xf>
    <xf borderId="6" fillId="12" fontId="18" numFmtId="0" xfId="0" applyAlignment="1" applyBorder="1" applyFill="1" applyFont="1">
      <alignment horizontal="center" vertical="center"/>
    </xf>
    <xf borderId="6" fillId="12" fontId="8" numFmtId="164" xfId="0" applyAlignment="1" applyBorder="1" applyFont="1" applyNumberFormat="1">
      <alignment horizontal="right" vertical="center"/>
    </xf>
    <xf borderId="11" fillId="12" fontId="18" numFmtId="0" xfId="0" applyAlignment="1" applyBorder="1" applyFont="1">
      <alignment horizontal="left" vertical="center"/>
    </xf>
    <xf borderId="25" fillId="0" fontId="1" numFmtId="0" xfId="0" applyAlignment="1" applyBorder="1" applyFont="1">
      <alignment vertical="center"/>
    </xf>
    <xf borderId="0" fillId="0" fontId="1" numFmtId="165" xfId="0" applyAlignment="1" applyFont="1" applyNumberFormat="1">
      <alignment vertical="center"/>
    </xf>
    <xf borderId="0" fillId="0" fontId="18" numFmtId="0" xfId="0" applyAlignment="1" applyFont="1">
      <alignment horizontal="right" vertical="center"/>
    </xf>
    <xf borderId="26" fillId="2" fontId="13" numFmtId="0" xfId="0" applyAlignment="1" applyBorder="1" applyFont="1">
      <alignment horizontal="center" vertical="center"/>
    </xf>
    <xf borderId="27" fillId="2" fontId="13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vertical="center"/>
    </xf>
    <xf borderId="11" fillId="0" fontId="19" numFmtId="0" xfId="0" applyAlignment="1" applyBorder="1" applyFont="1">
      <alignment horizontal="left" shrinkToFit="0" vertical="center" wrapText="1"/>
    </xf>
    <xf borderId="28" fillId="13" fontId="20" numFmtId="0" xfId="0" applyAlignment="1" applyBorder="1" applyFill="1" applyFont="1">
      <alignment horizontal="center" vertical="center"/>
    </xf>
    <xf borderId="0" fillId="0" fontId="21" numFmtId="0" xfId="0" applyAlignment="1" applyFont="1">
      <alignment vertical="center"/>
    </xf>
    <xf borderId="0" fillId="0" fontId="22" numFmtId="0" xfId="0" applyAlignment="1" applyFont="1">
      <alignment shrinkToFit="0" vertical="center" wrapText="1"/>
    </xf>
    <xf borderId="0" fillId="0" fontId="23" numFmtId="0" xfId="0" applyAlignment="1" applyFont="1">
      <alignment vertical="center"/>
    </xf>
    <xf borderId="0" fillId="0" fontId="24" numFmtId="0" xfId="0" applyAlignment="1" applyFont="1">
      <alignment vertical="center"/>
    </xf>
    <xf borderId="6" fillId="0" fontId="25" numFmtId="0" xfId="0" applyAlignment="1" applyBorder="1" applyFont="1">
      <alignment shrinkToFit="0" vertical="center" wrapText="1"/>
    </xf>
    <xf borderId="6" fillId="3" fontId="26" numFmtId="164" xfId="0" applyAlignment="1" applyBorder="1" applyFont="1" applyNumberFormat="1">
      <alignment horizontal="right" vertical="center"/>
    </xf>
    <xf borderId="0" fillId="0" fontId="25" numFmtId="0" xfId="0" applyAlignment="1" applyFont="1">
      <alignment vertical="center"/>
    </xf>
    <xf borderId="6" fillId="8" fontId="20" numFmtId="164" xfId="0" applyAlignment="1" applyBorder="1" applyFont="1" applyNumberFormat="1">
      <alignment horizontal="right" vertical="center"/>
    </xf>
    <xf borderId="6" fillId="0" fontId="25" numFmtId="0" xfId="0" applyAlignment="1" applyBorder="1" applyFont="1">
      <alignment vertical="center"/>
    </xf>
    <xf borderId="6" fillId="0" fontId="27" numFmtId="164" xfId="0" applyAlignment="1" applyBorder="1" applyFont="1" applyNumberFormat="1">
      <alignment horizontal="right" vertical="center"/>
    </xf>
    <xf borderId="6" fillId="14" fontId="25" numFmtId="0" xfId="0" applyAlignment="1" applyBorder="1" applyFill="1" applyFont="1">
      <alignment shrinkToFit="0" vertical="center" wrapText="1"/>
    </xf>
    <xf borderId="6" fillId="0" fontId="20" numFmtId="164" xfId="0" applyAlignment="1" applyBorder="1" applyFont="1" applyNumberFormat="1">
      <alignment horizontal="right" vertical="center"/>
    </xf>
    <xf borderId="6" fillId="0" fontId="20" numFmtId="165" xfId="0" applyAlignment="1" applyBorder="1" applyFont="1" applyNumberFormat="1">
      <alignment horizontal="right" vertical="center"/>
    </xf>
    <xf borderId="6" fillId="0" fontId="28" numFmtId="0" xfId="0" applyAlignment="1" applyBorder="1" applyFont="1">
      <alignment vertical="center"/>
    </xf>
    <xf borderId="6" fillId="15" fontId="29" numFmtId="164" xfId="0" applyAlignment="1" applyBorder="1" applyFill="1" applyFont="1" applyNumberFormat="1">
      <alignment horizontal="right" vertical="center"/>
    </xf>
    <xf borderId="0" fillId="0" fontId="21" numFmtId="165" xfId="0" applyAlignment="1" applyFont="1" applyNumberFormat="1">
      <alignment vertical="center"/>
    </xf>
    <xf borderId="6" fillId="0" fontId="29" numFmtId="10" xfId="0" applyAlignment="1" applyBorder="1" applyFont="1" applyNumberFormat="1">
      <alignment horizontal="center" vertical="center"/>
    </xf>
    <xf borderId="6" fillId="0" fontId="25" numFmtId="0" xfId="0" applyAlignment="1" applyBorder="1" applyFont="1">
      <alignment horizontal="right" shrinkToFit="0" vertical="center" wrapText="1"/>
    </xf>
    <xf borderId="29" fillId="16" fontId="30" numFmtId="0" xfId="0" applyAlignment="1" applyBorder="1" applyFill="1" applyFont="1">
      <alignment horizontal="left" vertical="center"/>
    </xf>
    <xf borderId="6" fillId="0" fontId="27" numFmtId="10" xfId="0" applyAlignment="1" applyBorder="1" applyFont="1" applyNumberFormat="1">
      <alignment horizontal="center" vertical="center"/>
    </xf>
    <xf borderId="29" fillId="16" fontId="30" numFmtId="9" xfId="0" applyAlignment="1" applyBorder="1" applyFont="1" applyNumberFormat="1">
      <alignment horizontal="left" vertical="center"/>
    </xf>
    <xf borderId="0" fillId="0" fontId="21" numFmtId="0" xfId="0" applyAlignment="1" applyFont="1">
      <alignment horizontal="center" vertical="center"/>
    </xf>
    <xf borderId="6" fillId="3" fontId="26" numFmtId="10" xfId="0" applyAlignment="1" applyBorder="1" applyFont="1" applyNumberFormat="1">
      <alignment horizontal="center" vertical="center"/>
    </xf>
    <xf borderId="6" fillId="0" fontId="20" numFmtId="0" xfId="0" applyAlignment="1" applyBorder="1" applyFont="1">
      <alignment vertical="center"/>
    </xf>
    <xf borderId="6" fillId="16" fontId="20" numFmtId="164" xfId="0" applyAlignment="1" applyBorder="1" applyFont="1" applyNumberFormat="1">
      <alignment horizontal="right" vertical="center"/>
    </xf>
    <xf borderId="0" fillId="0" fontId="25" numFmtId="0" xfId="0" applyAlignment="1" applyFont="1">
      <alignment horizontal="left" vertical="center"/>
    </xf>
    <xf borderId="29" fillId="0" fontId="20" numFmtId="165" xfId="0" applyAlignment="1" applyBorder="1" applyFont="1" applyNumberFormat="1">
      <alignment vertical="center"/>
    </xf>
    <xf borderId="6" fillId="3" fontId="26" numFmtId="0" xfId="0" applyAlignment="1" applyBorder="1" applyFont="1">
      <alignment horizontal="center" vertical="center"/>
    </xf>
    <xf borderId="0" fillId="0" fontId="21" numFmtId="0" xfId="0" applyAlignment="1" applyFont="1">
      <alignment shrinkToFit="0" vertical="center" wrapText="1"/>
    </xf>
    <xf borderId="0" fillId="0" fontId="26" numFmtId="0" xfId="0" applyAlignment="1" applyFont="1">
      <alignment horizontal="center" vertical="center"/>
    </xf>
    <xf borderId="6" fillId="0" fontId="20" numFmtId="165" xfId="0" applyAlignment="1" applyBorder="1" applyFont="1" applyNumberFormat="1">
      <alignment vertical="center"/>
    </xf>
    <xf borderId="6" fillId="0" fontId="20" numFmtId="170" xfId="0" applyAlignment="1" applyBorder="1" applyFont="1" applyNumberFormat="1">
      <alignment horizontal="center" vertical="center"/>
    </xf>
    <xf borderId="6" fillId="0" fontId="20" numFmtId="10" xfId="0" applyAlignment="1" applyBorder="1" applyFont="1" applyNumberFormat="1">
      <alignment horizontal="center" vertical="center"/>
    </xf>
    <xf borderId="0" fillId="0" fontId="25" numFmtId="0" xfId="0" applyAlignment="1" applyFont="1">
      <alignment shrinkToFit="0" vertical="center" wrapText="1"/>
    </xf>
    <xf borderId="29" fillId="3" fontId="26" numFmtId="164" xfId="0" applyAlignment="1" applyBorder="1" applyFont="1" applyNumberFormat="1">
      <alignment vertical="center"/>
    </xf>
    <xf borderId="0" fillId="0" fontId="20" numFmtId="0" xfId="0" applyAlignment="1" applyFont="1">
      <alignment horizontal="left" vertical="center"/>
    </xf>
    <xf borderId="30" fillId="16" fontId="30" numFmtId="0" xfId="0" applyAlignment="1" applyBorder="1" applyFont="1">
      <alignment horizontal="left" vertical="center"/>
    </xf>
    <xf borderId="31" fillId="16" fontId="30" numFmtId="2" xfId="0" applyAlignment="1" applyBorder="1" applyFont="1" applyNumberFormat="1">
      <alignment horizontal="center" vertical="center"/>
    </xf>
    <xf borderId="32" fillId="16" fontId="30" numFmtId="0" xfId="0" applyAlignment="1" applyBorder="1" applyFont="1">
      <alignment horizontal="left" vertical="center"/>
    </xf>
    <xf borderId="33" fillId="16" fontId="30" numFmtId="10" xfId="0" applyAlignment="1" applyBorder="1" applyFont="1" applyNumberFormat="1">
      <alignment horizontal="center" vertical="center"/>
    </xf>
    <xf borderId="6" fillId="3" fontId="26" numFmtId="164" xfId="0" applyAlignment="1" applyBorder="1" applyFont="1" applyNumberFormat="1">
      <alignment vertical="center"/>
    </xf>
    <xf borderId="0" fillId="0" fontId="31" numFmtId="0" xfId="0" applyAlignment="1" applyFont="1">
      <alignment vertical="center"/>
    </xf>
    <xf borderId="0" fillId="0" fontId="32" numFmtId="0" xfId="0" applyAlignment="1" applyFont="1">
      <alignment horizontal="center" vertical="center"/>
    </xf>
    <xf borderId="0" fillId="0" fontId="33" numFmtId="2" xfId="0" applyAlignment="1" applyFont="1" applyNumberFormat="1">
      <alignment horizontal="center" vertical="center"/>
    </xf>
    <xf borderId="0" fillId="0" fontId="21" numFmtId="171" xfId="0" applyAlignment="1" applyFont="1" applyNumberFormat="1">
      <alignment vertical="center"/>
    </xf>
    <xf borderId="11" fillId="0" fontId="34" numFmtId="0" xfId="0" applyAlignment="1" applyBorder="1" applyFont="1">
      <alignment horizontal="center" vertical="center"/>
    </xf>
    <xf borderId="6" fillId="3" fontId="26" numFmtId="169" xfId="0" applyAlignment="1" applyBorder="1" applyFont="1" applyNumberFormat="1">
      <alignment vertical="center"/>
    </xf>
    <xf borderId="0" fillId="0" fontId="35" numFmtId="0" xfId="0" applyAlignment="1" applyFont="1">
      <alignment shrinkToFit="0" vertical="center" wrapText="1"/>
    </xf>
    <xf borderId="6" fillId="17" fontId="7" numFmtId="0" xfId="0" applyAlignment="1" applyBorder="1" applyFill="1" applyFont="1">
      <alignment vertical="center"/>
    </xf>
    <xf borderId="24" fillId="18" fontId="33" numFmtId="0" xfId="0" applyAlignment="1" applyBorder="1" applyFill="1" applyFont="1">
      <alignment horizontal="center" vertical="center"/>
    </xf>
    <xf borderId="24" fillId="18" fontId="33" numFmtId="164" xfId="0" applyAlignment="1" applyBorder="1" applyFont="1" applyNumberFormat="1">
      <alignment horizontal="center" vertical="center"/>
    </xf>
    <xf borderId="24" fillId="10" fontId="33" numFmtId="0" xfId="0" applyAlignment="1" applyBorder="1" applyFont="1">
      <alignment horizontal="center" vertical="center"/>
    </xf>
    <xf borderId="24" fillId="19" fontId="33" numFmtId="164" xfId="0" applyAlignment="1" applyBorder="1" applyFill="1" applyFont="1" applyNumberFormat="1">
      <alignment horizontal="right" vertical="center"/>
    </xf>
    <xf borderId="6" fillId="18" fontId="33" numFmtId="0" xfId="0" applyAlignment="1" applyBorder="1" applyFont="1">
      <alignment horizontal="center" vertical="center"/>
    </xf>
    <xf borderId="6" fillId="13" fontId="33" numFmtId="10" xfId="0" applyAlignment="1" applyBorder="1" applyFont="1" applyNumberFormat="1">
      <alignment horizontal="center" vertical="center"/>
    </xf>
    <xf borderId="6" fillId="10" fontId="33" numFmtId="0" xfId="0" applyAlignment="1" applyBorder="1" applyFont="1">
      <alignment horizontal="center" vertical="center"/>
    </xf>
    <xf borderId="6" fillId="19" fontId="33" numFmtId="164" xfId="0" applyAlignment="1" applyBorder="1" applyFont="1" applyNumberFormat="1">
      <alignment horizontal="right" vertical="center"/>
    </xf>
    <xf borderId="6" fillId="13" fontId="33" numFmtId="164" xfId="0" applyAlignment="1" applyBorder="1" applyFont="1" applyNumberFormat="1">
      <alignment horizontal="center" vertical="center"/>
    </xf>
    <xf borderId="6" fillId="18" fontId="33" numFmtId="164" xfId="0" applyAlignment="1" applyBorder="1" applyFont="1" applyNumberFormat="1">
      <alignment horizontal="center" vertical="center"/>
    </xf>
    <xf borderId="6" fillId="20" fontId="34" numFmtId="0" xfId="0" applyAlignment="1" applyBorder="1" applyFill="1" applyFont="1">
      <alignment horizontal="center" vertical="center"/>
    </xf>
    <xf borderId="6" fillId="21" fontId="34" numFmtId="164" xfId="0" applyAlignment="1" applyBorder="1" applyFill="1" applyFont="1" applyNumberFormat="1">
      <alignment horizontal="right" vertical="center"/>
    </xf>
    <xf borderId="6" fillId="13" fontId="33" numFmtId="9" xfId="0" applyAlignment="1" applyBorder="1" applyFont="1" applyNumberFormat="1">
      <alignment horizontal="center" vertical="center"/>
    </xf>
    <xf borderId="6" fillId="22" fontId="34" numFmtId="164" xfId="0" applyAlignment="1" applyBorder="1" applyFill="1" applyFont="1" applyNumberFormat="1">
      <alignment horizontal="center" vertical="center"/>
    </xf>
    <xf borderId="0" fillId="0" fontId="36" numFmtId="0" xfId="0" applyAlignment="1" applyFont="1">
      <alignment shrinkToFit="0" vertical="center" wrapText="1"/>
    </xf>
    <xf borderId="6" fillId="0" fontId="33" numFmtId="2" xfId="0" applyAlignment="1" applyBorder="1" applyFont="1" applyNumberFormat="1">
      <alignment horizontal="center" vertical="center"/>
    </xf>
    <xf borderId="6" fillId="3" fontId="26" numFmtId="172" xfId="0" applyAlignment="1" applyBorder="1" applyFont="1" applyNumberFormat="1">
      <alignment horizontal="center" vertical="center"/>
    </xf>
    <xf borderId="0" fillId="0" fontId="37" numFmtId="0" xfId="0" applyAlignment="1" applyFont="1">
      <alignment vertical="center"/>
    </xf>
    <xf borderId="0" fillId="0" fontId="1" numFmtId="0" xfId="0" applyAlignment="1" applyFont="1">
      <alignment horizontal="center"/>
    </xf>
    <xf borderId="1" fillId="2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28" fillId="2" fontId="38" numFmtId="0" xfId="0" applyAlignment="1" applyBorder="1" applyFont="1">
      <alignment horizontal="center"/>
    </xf>
    <xf borderId="11" fillId="0" fontId="8" numFmtId="0" xfId="0" applyAlignment="1" applyBorder="1" applyFont="1">
      <alignment horizontal="center"/>
    </xf>
    <xf borderId="34" fillId="4" fontId="6" numFmtId="0" xfId="0" applyAlignment="1" applyBorder="1" applyFont="1">
      <alignment horizontal="center" vertical="center"/>
    </xf>
    <xf borderId="35" fillId="5" fontId="6" numFmtId="165" xfId="0" applyAlignment="1" applyBorder="1" applyFont="1" applyNumberFormat="1">
      <alignment horizontal="center" vertical="center"/>
    </xf>
    <xf borderId="6" fillId="4" fontId="16" numFmtId="0" xfId="0" applyAlignment="1" applyBorder="1" applyFont="1">
      <alignment horizontal="center" vertical="center"/>
    </xf>
    <xf borderId="6" fillId="16" fontId="5" numFmtId="168" xfId="0" applyAlignment="1" applyBorder="1" applyFont="1" applyNumberFormat="1">
      <alignment horizontal="center"/>
    </xf>
    <xf borderId="36" fillId="0" fontId="3" numFmtId="0" xfId="0" applyBorder="1" applyFont="1"/>
    <xf borderId="37" fillId="0" fontId="3" numFmtId="0" xfId="0" applyBorder="1" applyFont="1"/>
    <xf borderId="6" fillId="16" fontId="5" numFmtId="1" xfId="0" applyAlignment="1" applyBorder="1" applyFont="1" applyNumberFormat="1">
      <alignment horizontal="center" vertical="center"/>
    </xf>
    <xf borderId="38" fillId="5" fontId="6" numFmtId="165" xfId="0" applyAlignment="1" applyBorder="1" applyFont="1" applyNumberFormat="1">
      <alignment horizontal="center" vertical="center"/>
    </xf>
    <xf borderId="6" fillId="16" fontId="5" numFmtId="164" xfId="0" applyAlignment="1" applyBorder="1" applyFont="1" applyNumberFormat="1">
      <alignment horizontal="center" vertical="center"/>
    </xf>
    <xf borderId="39" fillId="0" fontId="3" numFmtId="0" xfId="0" applyBorder="1" applyFont="1"/>
    <xf borderId="40" fillId="4" fontId="6" numFmtId="0" xfId="0" applyAlignment="1" applyBorder="1" applyFont="1">
      <alignment horizontal="center" vertical="center"/>
    </xf>
    <xf borderId="41" fillId="0" fontId="3" numFmtId="0" xfId="0" applyBorder="1" applyFont="1"/>
    <xf borderId="6" fillId="16" fontId="5" numFmtId="9" xfId="0" applyAlignment="1" applyBorder="1" applyFont="1" applyNumberFormat="1">
      <alignment horizontal="center" vertical="center"/>
    </xf>
    <xf borderId="42" fillId="0" fontId="3" numFmtId="0" xfId="0" applyBorder="1" applyFont="1"/>
    <xf borderId="6" fillId="16" fontId="5" numFmtId="169" xfId="0" applyAlignment="1" applyBorder="1" applyFont="1" applyNumberFormat="1">
      <alignment horizontal="center" vertical="center"/>
    </xf>
    <xf borderId="43" fillId="4" fontId="6" numFmtId="0" xfId="0" applyAlignment="1" applyBorder="1" applyFont="1">
      <alignment horizontal="center" vertical="center"/>
    </xf>
    <xf borderId="44" fillId="5" fontId="6" numFmtId="165" xfId="0" applyAlignment="1" applyBorder="1" applyFont="1" applyNumberForma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4" fontId="6" numFmtId="0" xfId="0" applyAlignment="1" applyBorder="1" applyFont="1">
      <alignment horizontal="center" vertical="center"/>
    </xf>
    <xf borderId="34" fillId="4" fontId="39" numFmtId="0" xfId="0" applyAlignment="1" applyBorder="1" applyFont="1">
      <alignment horizontal="center" vertical="center"/>
    </xf>
    <xf borderId="38" fillId="5" fontId="39" numFmtId="165" xfId="0" applyAlignment="1" applyBorder="1" applyFont="1" applyNumberFormat="1">
      <alignment horizontal="center" vertical="center"/>
    </xf>
    <xf borderId="34" fillId="4" fontId="8" numFmtId="0" xfId="0" applyAlignment="1" applyBorder="1" applyFont="1">
      <alignment horizontal="center" vertical="center"/>
    </xf>
    <xf borderId="38" fillId="5" fontId="8" numFmtId="165" xfId="0" applyAlignment="1" applyBorder="1" applyFont="1" applyNumberFormat="1">
      <alignment horizontal="center" vertical="center"/>
    </xf>
    <xf borderId="34" fillId="4" fontId="40" numFmtId="0" xfId="0" applyAlignment="1" applyBorder="1" applyFont="1">
      <alignment horizontal="center" vertical="center"/>
    </xf>
    <xf borderId="38" fillId="5" fontId="40" numFmtId="165" xfId="0" applyAlignment="1" applyBorder="1" applyFont="1" applyNumberFormat="1">
      <alignment horizontal="center" vertical="center"/>
    </xf>
    <xf borderId="27" fillId="2" fontId="13" numFmtId="0" xfId="0" applyAlignment="1" applyBorder="1" applyFont="1">
      <alignment horizontal="left" shrinkToFit="0" vertical="center" wrapText="1"/>
    </xf>
    <xf borderId="0" fillId="0" fontId="41" numFmtId="0" xfId="0" applyAlignment="1" applyFont="1">
      <alignment horizontal="center" vertical="center"/>
    </xf>
    <xf borderId="49" fillId="23" fontId="42" numFmtId="0" xfId="0" applyAlignment="1" applyBorder="1" applyFill="1" applyFont="1">
      <alignment horizontal="left" vertical="center"/>
    </xf>
    <xf borderId="49" fillId="23" fontId="43" numFmtId="0" xfId="0" applyAlignment="1" applyBorder="1" applyFont="1">
      <alignment horizontal="right" vertical="center"/>
    </xf>
    <xf borderId="0" fillId="0" fontId="44" numFmtId="0" xfId="0" applyAlignment="1" applyFont="1">
      <alignment horizontal="right" vertical="center"/>
    </xf>
    <xf borderId="0" fillId="0" fontId="45" numFmtId="0" xfId="0" applyAlignment="1" applyFont="1">
      <alignment horizontal="right" vertical="center"/>
    </xf>
    <xf borderId="0" fillId="0" fontId="43" numFmtId="22" xfId="0" applyAlignment="1" applyFont="1" applyNumberFormat="1">
      <alignment horizontal="right" vertical="center"/>
    </xf>
    <xf borderId="0" fillId="0" fontId="46" numFmtId="0" xfId="0" applyAlignment="1" applyFont="1">
      <alignment horizontal="right" vertical="center"/>
    </xf>
    <xf borderId="50" fillId="23" fontId="43" numFmtId="0" xfId="0" applyAlignment="1" applyBorder="1" applyFont="1">
      <alignment horizontal="center" shrinkToFit="0" vertical="center" wrapText="1"/>
    </xf>
    <xf borderId="49" fillId="24" fontId="44" numFmtId="0" xfId="0" applyAlignment="1" applyBorder="1" applyFill="1" applyFont="1">
      <alignment horizontal="center" vertical="center"/>
    </xf>
    <xf borderId="50" fillId="23" fontId="43" numFmtId="0" xfId="0" applyAlignment="1" applyBorder="1" applyFont="1">
      <alignment horizontal="center" vertical="center"/>
    </xf>
    <xf borderId="0" fillId="0" fontId="44" numFmtId="0" xfId="0" applyAlignment="1" applyFont="1">
      <alignment horizontal="left" vertical="center"/>
    </xf>
    <xf borderId="6" fillId="23" fontId="43" numFmtId="164" xfId="0" applyAlignment="1" applyBorder="1" applyFont="1" applyNumberFormat="1">
      <alignment horizontal="right" vertical="center"/>
    </xf>
    <xf borderId="49" fillId="24" fontId="43" numFmtId="0" xfId="0" applyAlignment="1" applyBorder="1" applyFont="1">
      <alignment horizontal="right" vertical="center"/>
    </xf>
    <xf borderId="0" fillId="0" fontId="25" numFmtId="0" xfId="0" applyAlignment="1" applyFont="1">
      <alignment horizontal="right" shrinkToFit="0" vertical="center" wrapText="1"/>
    </xf>
    <xf borderId="50" fillId="23" fontId="43" numFmtId="164" xfId="0" applyAlignment="1" applyBorder="1" applyFont="1" applyNumberFormat="1">
      <alignment horizontal="right" vertical="center"/>
    </xf>
    <xf borderId="51" fillId="0" fontId="25" numFmtId="0" xfId="0" applyAlignment="1" applyBorder="1" applyFont="1">
      <alignment horizontal="right" vertical="center"/>
    </xf>
    <xf borderId="52" fillId="0" fontId="25" numFmtId="164" xfId="0" applyAlignment="1" applyBorder="1" applyFont="1" applyNumberFormat="1">
      <alignment horizontal="right" vertical="center"/>
    </xf>
    <xf borderId="53" fillId="24" fontId="25" numFmtId="0" xfId="0" applyAlignment="1" applyBorder="1" applyFont="1">
      <alignment horizontal="right" vertical="center"/>
    </xf>
    <xf borderId="54" fillId="0" fontId="25" numFmtId="164" xfId="0" applyAlignment="1" applyBorder="1" applyFont="1" applyNumberFormat="1">
      <alignment horizontal="right" vertical="center"/>
    </xf>
    <xf borderId="55" fillId="0" fontId="43" numFmtId="164" xfId="0" applyAlignment="1" applyBorder="1" applyFont="1" applyNumberFormat="1">
      <alignment horizontal="right" vertical="center"/>
    </xf>
    <xf borderId="6" fillId="23" fontId="25" numFmtId="164" xfId="0" applyAlignment="1" applyBorder="1" applyFont="1" applyNumberFormat="1">
      <alignment horizontal="right" vertical="center"/>
    </xf>
    <xf borderId="6" fillId="0" fontId="43" numFmtId="0" xfId="0" applyAlignment="1" applyBorder="1" applyFont="1">
      <alignment horizontal="right" vertical="center"/>
    </xf>
    <xf borderId="6" fillId="23" fontId="25" numFmtId="10" xfId="0" applyAlignment="1" applyBorder="1" applyFont="1" applyNumberFormat="1">
      <alignment horizontal="right" vertical="center"/>
    </xf>
    <xf borderId="6" fillId="0" fontId="43" numFmtId="164" xfId="0" applyAlignment="1" applyBorder="1" applyFont="1" applyNumberFormat="1">
      <alignment horizontal="right" vertical="center"/>
    </xf>
    <xf borderId="6" fillId="23" fontId="25" numFmtId="0" xfId="0" applyAlignment="1" applyBorder="1" applyFont="1">
      <alignment horizontal="right" vertical="center"/>
    </xf>
    <xf borderId="0" fillId="0" fontId="43" numFmtId="0" xfId="0" applyAlignment="1" applyFont="1">
      <alignment horizontal="right" vertical="center"/>
    </xf>
    <xf borderId="0" fillId="0" fontId="47" numFmtId="0" xfId="0" applyAlignment="1" applyFont="1">
      <alignment horizontal="right" vertical="center"/>
    </xf>
    <xf borderId="55" fillId="0" fontId="43" numFmtId="173" xfId="0" applyAlignment="1" applyBorder="1" applyFont="1" applyNumberFormat="1">
      <alignment horizontal="right" vertical="center"/>
    </xf>
    <xf borderId="49" fillId="24" fontId="43" numFmtId="173" xfId="0" applyAlignment="1" applyBorder="1" applyFont="1" applyNumberFormat="1">
      <alignment horizontal="right" vertical="center"/>
    </xf>
    <xf borderId="56" fillId="0" fontId="25" numFmtId="0" xfId="0" applyAlignment="1" applyBorder="1" applyFont="1">
      <alignment horizontal="right" vertical="center"/>
    </xf>
    <xf borderId="17" fillId="0" fontId="43" numFmtId="0" xfId="0" applyAlignment="1" applyBorder="1" applyFont="1">
      <alignment horizontal="right" vertical="center"/>
    </xf>
    <xf borderId="49" fillId="24" fontId="43" numFmtId="164" xfId="0" applyAlignment="1" applyBorder="1" applyFont="1" applyNumberFormat="1">
      <alignment horizontal="right" vertical="center"/>
    </xf>
    <xf borderId="57" fillId="0" fontId="43" numFmtId="164" xfId="0" applyAlignment="1" applyBorder="1" applyFont="1" applyNumberFormat="1">
      <alignment horizontal="right" vertical="center"/>
    </xf>
    <xf borderId="0" fillId="0" fontId="48" numFmtId="0" xfId="0" applyAlignment="1" applyFont="1">
      <alignment horizontal="right" vertical="center"/>
    </xf>
    <xf borderId="53" fillId="24" fontId="25" numFmtId="164" xfId="0" applyAlignment="1" applyBorder="1" applyFont="1" applyNumberFormat="1">
      <alignment horizontal="right" vertical="center"/>
    </xf>
    <xf borderId="54" fillId="0" fontId="49" numFmtId="164" xfId="0" applyAlignment="1" applyBorder="1" applyFont="1" applyNumberFormat="1">
      <alignment horizontal="right" vertical="center"/>
    </xf>
    <xf borderId="12" fillId="0" fontId="49" numFmtId="164" xfId="0" applyAlignment="1" applyBorder="1" applyFont="1" applyNumberFormat="1">
      <alignment horizontal="left" vertical="center"/>
    </xf>
    <xf borderId="51" fillId="0" fontId="50" numFmtId="0" xfId="0" applyAlignment="1" applyBorder="1" applyFont="1">
      <alignment horizontal="right" shrinkToFit="0" vertical="center" wrapText="1"/>
    </xf>
    <xf borderId="58" fillId="0" fontId="51" numFmtId="9" xfId="0" applyAlignment="1" applyBorder="1" applyFont="1" applyNumberFormat="1">
      <alignment horizontal="center" vertical="center"/>
    </xf>
    <xf borderId="53" fillId="24" fontId="52" numFmtId="0" xfId="0" applyAlignment="1" applyBorder="1" applyFont="1">
      <alignment horizontal="center" vertical="center"/>
    </xf>
    <xf borderId="59" fillId="0" fontId="51" numFmtId="9" xfId="0" applyAlignment="1" applyBorder="1" applyFont="1" applyNumberFormat="1">
      <alignment horizontal="center" vertical="center"/>
    </xf>
    <xf borderId="60" fillId="0" fontId="51" numFmtId="9" xfId="0" applyAlignment="1" applyBorder="1" applyFont="1" applyNumberFormat="1">
      <alignment horizontal="center" vertical="center"/>
    </xf>
    <xf borderId="29" fillId="0" fontId="50" numFmtId="9" xfId="0" applyAlignment="1" applyBorder="1" applyFont="1" applyNumberFormat="1">
      <alignment horizontal="center" vertical="center"/>
    </xf>
    <xf borderId="0" fillId="0" fontId="53" numFmtId="0" xfId="0" applyAlignment="1" applyFont="1">
      <alignment horizontal="left" shrinkToFit="0" vertical="center" wrapText="1"/>
    </xf>
    <xf borderId="0" fillId="0" fontId="54" numFmtId="0" xfId="0" applyAlignment="1" applyFont="1">
      <alignment horizontal="right" shrinkToFit="0" vertical="center" wrapText="1"/>
    </xf>
    <xf borderId="0" fillId="0" fontId="54" numFmtId="0" xfId="0" applyAlignment="1" applyFont="1">
      <alignment horizontal="center" vertical="center"/>
    </xf>
    <xf borderId="49" fillId="24" fontId="54" numFmtId="0" xfId="0" applyAlignment="1" applyBorder="1" applyFont="1">
      <alignment horizontal="center" vertical="center"/>
    </xf>
    <xf borderId="0" fillId="0" fontId="55" numFmtId="0" xfId="0" applyAlignment="1" applyFont="1">
      <alignment horizontal="center" vertical="center"/>
    </xf>
    <xf borderId="0" fillId="0" fontId="55" numFmtId="0" xfId="0" applyAlignment="1" applyFont="1">
      <alignment horizontal="right" vertical="center"/>
    </xf>
    <xf borderId="29" fillId="0" fontId="51" numFmtId="0" xfId="0" applyAlignment="1" applyBorder="1" applyFont="1">
      <alignment horizontal="right" shrinkToFit="0" vertical="center" wrapText="1"/>
    </xf>
    <xf borderId="59" fillId="0" fontId="51" numFmtId="2" xfId="0" applyAlignment="1" applyBorder="1" applyFont="1" applyNumberFormat="1">
      <alignment horizontal="center" vertical="center"/>
    </xf>
    <xf borderId="53" fillId="24" fontId="56" numFmtId="0" xfId="0" applyAlignment="1" applyBorder="1" applyFont="1">
      <alignment horizontal="center" vertical="center"/>
    </xf>
    <xf borderId="29" fillId="24" fontId="57" numFmtId="2" xfId="0" applyAlignment="1" applyBorder="1" applyFont="1" applyNumberFormat="1">
      <alignment horizontal="center" vertical="center"/>
    </xf>
    <xf borderId="0" fillId="0" fontId="58" numFmtId="0" xfId="0" applyAlignment="1" applyFont="1">
      <alignment horizontal="left" shrinkToFit="0" vertical="center" wrapText="1"/>
    </xf>
    <xf borderId="61" fillId="0" fontId="59" numFmtId="0" xfId="0" applyAlignment="1" applyBorder="1" applyFont="1">
      <alignment horizontal="left" vertical="center"/>
    </xf>
    <xf borderId="62" fillId="0" fontId="44" numFmtId="0" xfId="0" applyAlignment="1" applyBorder="1" applyFont="1">
      <alignment horizontal="right" vertical="center"/>
    </xf>
    <xf borderId="63" fillId="0" fontId="44" numFmtId="0" xfId="0" applyAlignment="1" applyBorder="1" applyFont="1">
      <alignment horizontal="right" vertical="center"/>
    </xf>
    <xf borderId="21" fillId="24" fontId="60" numFmtId="164" xfId="0" applyAlignment="1" applyBorder="1" applyFont="1" applyNumberFormat="1">
      <alignment horizontal="center" vertical="center"/>
    </xf>
    <xf borderId="64" fillId="0" fontId="44" numFmtId="0" xfId="0" applyAlignment="1" applyBorder="1" applyFont="1">
      <alignment horizontal="left" vertical="center"/>
    </xf>
    <xf borderId="65" fillId="0" fontId="44" numFmtId="0" xfId="0" applyAlignment="1" applyBorder="1" applyFont="1">
      <alignment horizontal="right" vertical="center"/>
    </xf>
    <xf borderId="66" fillId="0" fontId="44" numFmtId="0" xfId="0" applyAlignment="1" applyBorder="1" applyFont="1">
      <alignment horizontal="right" vertical="center"/>
    </xf>
    <xf borderId="6" fillId="0" fontId="25" numFmtId="164" xfId="0" applyAlignment="1" applyBorder="1" applyFont="1" applyNumberFormat="1">
      <alignment horizontal="right" vertical="center"/>
    </xf>
    <xf borderId="11" fillId="0" fontId="25" numFmtId="164" xfId="0" applyAlignment="1" applyBorder="1" applyFont="1" applyNumberFormat="1">
      <alignment horizontal="left" vertical="center"/>
    </xf>
    <xf borderId="61" fillId="0" fontId="61" numFmtId="0" xfId="0" applyAlignment="1" applyBorder="1" applyFont="1">
      <alignment horizontal="left" vertical="center"/>
    </xf>
    <xf borderId="63" fillId="0" fontId="62" numFmtId="0" xfId="0" applyAlignment="1" applyBorder="1" applyFont="1">
      <alignment horizontal="right" vertical="center"/>
    </xf>
    <xf borderId="6" fillId="0" fontId="25" numFmtId="9" xfId="0" applyAlignment="1" applyBorder="1" applyFont="1" applyNumberFormat="1">
      <alignment horizontal="right" vertical="center"/>
    </xf>
    <xf borderId="67" fillId="0" fontId="44" numFmtId="0" xfId="0" applyAlignment="1" applyBorder="1" applyFont="1">
      <alignment horizontal="right" vertical="center"/>
    </xf>
    <xf borderId="68" fillId="0" fontId="44" numFmtId="0" xfId="0" applyAlignment="1" applyBorder="1" applyFont="1">
      <alignment horizontal="right" vertical="center"/>
    </xf>
    <xf borderId="11" fillId="0" fontId="49" numFmtId="0" xfId="0" applyAlignment="1" applyBorder="1" applyFont="1">
      <alignment horizontal="left" vertical="center"/>
    </xf>
    <xf borderId="0" fillId="0" fontId="63" numFmtId="0" xfId="0" applyAlignment="1" applyFont="1">
      <alignment horizontal="left" vertical="center"/>
    </xf>
  </cellXfs>
  <cellStyles count="1">
    <cellStyle xfId="0" name="Normal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-9525</xdr:colOff>
      <xdr:row>9</xdr:row>
      <xdr:rowOff>9525</xdr:rowOff>
    </xdr:from>
    <xdr:ext cx="6886575" cy="352425"/>
    <xdr:grpSp>
      <xdr:nvGrpSpPr>
        <xdr:cNvPr id="2" name="Shape 2"/>
        <xdr:cNvGrpSpPr/>
      </xdr:nvGrpSpPr>
      <xdr:grpSpPr>
        <a:xfrm>
          <a:off x="1921763" y="3627600"/>
          <a:ext cx="6848475" cy="304800"/>
          <a:chOff x="1921763" y="3627600"/>
          <a:chExt cx="6848475" cy="304800"/>
        </a:xfrm>
      </xdr:grpSpPr>
      <xdr:cxnSp>
        <xdr:nvCxnSpPr>
          <xdr:cNvPr id="3" name="Shape 3"/>
          <xdr:cNvCxnSpPr/>
        </xdr:nvCxnSpPr>
        <xdr:spPr>
          <a:xfrm rot="10800000">
            <a:off x="1921763" y="3627600"/>
            <a:ext cx="6848475" cy="304800"/>
          </a:xfrm>
          <a:prstGeom prst="bentConnector3">
            <a:avLst>
              <a:gd fmla="val 50000" name="adj1"/>
            </a:avLst>
          </a:prstGeom>
          <a:noFill/>
          <a:ln cap="flat" cmpd="sng" w="41275">
            <a:solidFill>
              <a:schemeClr val="accent6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6</xdr:col>
      <xdr:colOff>9525</xdr:colOff>
      <xdr:row>15</xdr:row>
      <xdr:rowOff>19050</xdr:rowOff>
    </xdr:from>
    <xdr:ext cx="15297150" cy="400050"/>
    <xdr:sp>
      <xdr:nvSpPr>
        <xdr:cNvPr id="4" name="Shape 4"/>
        <xdr:cNvSpPr/>
      </xdr:nvSpPr>
      <xdr:spPr>
        <a:xfrm rot="-5400000">
          <a:off x="5256337" y="-3849525"/>
          <a:ext cx="179326" cy="15259050"/>
        </a:xfrm>
        <a:prstGeom prst="leftBrace">
          <a:avLst>
            <a:gd fmla="val 8333" name="adj1"/>
            <a:gd fmla="val 49888" name="adj2"/>
          </a:avLst>
        </a:prstGeom>
        <a:noFill/>
        <a:ln cap="flat" cmpd="sng" w="41275">
          <a:solidFill>
            <a:schemeClr val="accent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0</xdr:colOff>
      <xdr:row>16</xdr:row>
      <xdr:rowOff>19050</xdr:rowOff>
    </xdr:from>
    <xdr:ext cx="14678025" cy="428625"/>
    <xdr:grpSp>
      <xdr:nvGrpSpPr>
        <xdr:cNvPr id="2" name="Shape 2"/>
        <xdr:cNvGrpSpPr/>
      </xdr:nvGrpSpPr>
      <xdr:grpSpPr>
        <a:xfrm>
          <a:off x="0" y="3579975"/>
          <a:ext cx="10692000" cy="400050"/>
          <a:chOff x="0" y="3579975"/>
          <a:chExt cx="10692000" cy="400050"/>
        </a:xfrm>
      </xdr:grpSpPr>
      <xdr:cxnSp>
        <xdr:nvCxnSpPr>
          <xdr:cNvPr id="5" name="Shape 5"/>
          <xdr:cNvCxnSpPr/>
        </xdr:nvCxnSpPr>
        <xdr:spPr>
          <a:xfrm flipH="1">
            <a:off x="0" y="3579975"/>
            <a:ext cx="10692000" cy="400050"/>
          </a:xfrm>
          <a:prstGeom prst="bentConnector3">
            <a:avLst>
              <a:gd fmla="val 50000" name="adj1"/>
            </a:avLst>
          </a:prstGeom>
          <a:noFill/>
          <a:ln cap="flat" cmpd="sng" w="41275">
            <a:solidFill>
              <a:schemeClr val="accent6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95250</xdr:colOff>
      <xdr:row>0</xdr:row>
      <xdr:rowOff>66675</xdr:rowOff>
    </xdr:from>
    <xdr:ext cx="26384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</xdr:colOff>
      <xdr:row>0</xdr:row>
      <xdr:rowOff>66675</xdr:rowOff>
    </xdr:from>
    <xdr:ext cx="26384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-9525</xdr:colOff>
      <xdr:row>5</xdr:row>
      <xdr:rowOff>190500</xdr:rowOff>
    </xdr:from>
    <xdr:ext cx="9410700" cy="266700"/>
    <xdr:grpSp>
      <xdr:nvGrpSpPr>
        <xdr:cNvPr id="2" name="Shape 2"/>
        <xdr:cNvGrpSpPr/>
      </xdr:nvGrpSpPr>
      <xdr:grpSpPr>
        <a:xfrm>
          <a:off x="664463" y="3665700"/>
          <a:ext cx="9363075" cy="228600"/>
          <a:chOff x="664463" y="3665700"/>
          <a:chExt cx="9363075" cy="228600"/>
        </a:xfrm>
      </xdr:grpSpPr>
      <xdr:cxnSp>
        <xdr:nvCxnSpPr>
          <xdr:cNvPr id="6" name="Shape 6"/>
          <xdr:cNvCxnSpPr/>
        </xdr:nvCxnSpPr>
        <xdr:spPr>
          <a:xfrm flipH="1">
            <a:off x="664463" y="3665700"/>
            <a:ext cx="9363075" cy="228600"/>
          </a:xfrm>
          <a:prstGeom prst="bentConnector3">
            <a:avLst>
              <a:gd fmla="val 55370" name="adj1"/>
            </a:avLst>
          </a:prstGeom>
          <a:noFill/>
          <a:ln cap="flat" cmpd="sng" w="41275">
            <a:solidFill>
              <a:schemeClr val="accent6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771525</xdr:colOff>
      <xdr:row>0</xdr:row>
      <xdr:rowOff>142875</xdr:rowOff>
    </xdr:from>
    <xdr:ext cx="2543175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361950</xdr:colOff>
      <xdr:row>8</xdr:row>
      <xdr:rowOff>85725</xdr:rowOff>
    </xdr:from>
    <xdr:ext cx="438150" cy="295275"/>
    <xdr:sp>
      <xdr:nvSpPr>
        <xdr:cNvPr id="7" name="Shape 7"/>
        <xdr:cNvSpPr/>
      </xdr:nvSpPr>
      <xdr:spPr>
        <a:xfrm rot="-9587342">
          <a:off x="5150738" y="3694275"/>
          <a:ext cx="39052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19050</xdr:colOff>
      <xdr:row>25</xdr:row>
      <xdr:rowOff>9525</xdr:rowOff>
    </xdr:from>
    <xdr:ext cx="457200" cy="180975"/>
    <xdr:sp>
      <xdr:nvSpPr>
        <xdr:cNvPr id="8" name="Shape 8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19050</xdr:colOff>
      <xdr:row>28</xdr:row>
      <xdr:rowOff>9525</xdr:rowOff>
    </xdr:from>
    <xdr:ext cx="457200" cy="180975"/>
    <xdr:sp>
      <xdr:nvSpPr>
        <xdr:cNvPr id="8" name="Shape 8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66675</xdr:colOff>
      <xdr:row>15</xdr:row>
      <xdr:rowOff>0</xdr:rowOff>
    </xdr:from>
    <xdr:ext cx="457200" cy="180975"/>
    <xdr:sp>
      <xdr:nvSpPr>
        <xdr:cNvPr id="8" name="Shape 8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66675</xdr:colOff>
      <xdr:row>16</xdr:row>
      <xdr:rowOff>19050</xdr:rowOff>
    </xdr:from>
    <xdr:ext cx="457200" cy="180975"/>
    <xdr:sp>
      <xdr:nvSpPr>
        <xdr:cNvPr id="9" name="Shape 9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57150</xdr:colOff>
      <xdr:row>5</xdr:row>
      <xdr:rowOff>0</xdr:rowOff>
    </xdr:from>
    <xdr:ext cx="457200" cy="180975"/>
    <xdr:sp>
      <xdr:nvSpPr>
        <xdr:cNvPr id="10" name="Shape 10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57150</xdr:colOff>
      <xdr:row>6</xdr:row>
      <xdr:rowOff>19050</xdr:rowOff>
    </xdr:from>
    <xdr:ext cx="457200" cy="180975"/>
    <xdr:sp>
      <xdr:nvSpPr>
        <xdr:cNvPr id="8" name="Shape 8"/>
        <xdr:cNvSpPr/>
      </xdr:nvSpPr>
      <xdr:spPr>
        <a:xfrm rot="10800000">
          <a:off x="5122163" y="3694275"/>
          <a:ext cx="447675" cy="171450"/>
        </a:xfrm>
        <a:prstGeom prst="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266700</xdr:colOff>
      <xdr:row>0</xdr:row>
      <xdr:rowOff>0</xdr:rowOff>
    </xdr:from>
    <xdr:ext cx="2124075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600075</xdr:colOff>
      <xdr:row>28</xdr:row>
      <xdr:rowOff>28575</xdr:rowOff>
    </xdr:from>
    <xdr:ext cx="257175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0</xdr:row>
      <xdr:rowOff>38100</xdr:rowOff>
    </xdr:from>
    <xdr:ext cx="261937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476250</xdr:colOff>
      <xdr:row>48</xdr:row>
      <xdr:rowOff>76200</xdr:rowOff>
    </xdr:from>
    <xdr:ext cx="542925" cy="114300"/>
    <xdr:sp>
      <xdr:nvSpPr>
        <xdr:cNvPr id="11" name="Shape 11"/>
        <xdr:cNvSpPr/>
      </xdr:nvSpPr>
      <xdr:spPr>
        <a:xfrm>
          <a:off x="5079300" y="3727613"/>
          <a:ext cx="533400" cy="104775"/>
        </a:xfrm>
        <a:prstGeom prst="striped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476250</xdr:colOff>
      <xdr:row>49</xdr:row>
      <xdr:rowOff>66675</xdr:rowOff>
    </xdr:from>
    <xdr:ext cx="542925" cy="114300"/>
    <xdr:sp>
      <xdr:nvSpPr>
        <xdr:cNvPr id="11" name="Shape 11"/>
        <xdr:cNvSpPr/>
      </xdr:nvSpPr>
      <xdr:spPr>
        <a:xfrm>
          <a:off x="5079300" y="3727613"/>
          <a:ext cx="533400" cy="104775"/>
        </a:xfrm>
        <a:prstGeom prst="stripedRigh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46</xdr:row>
      <xdr:rowOff>171450</xdr:rowOff>
    </xdr:from>
    <xdr:ext cx="1657350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43</xdr:row>
      <xdr:rowOff>38100</xdr:rowOff>
    </xdr:from>
    <xdr:ext cx="2200275" cy="3905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2.44"/>
    <col customWidth="1" min="2" max="2" width="14.11"/>
    <col customWidth="1" min="3" max="3" width="10.78"/>
    <col customWidth="1" min="4" max="4" width="39.44"/>
    <col customWidth="1" min="5" max="5" width="20.44"/>
    <col customWidth="1" min="6" max="6" width="10.78"/>
    <col customWidth="1" min="7" max="7" width="44.44"/>
    <col customWidth="1" min="8" max="8" width="19.11"/>
    <col customWidth="1" min="9" max="11" width="18.78"/>
    <col customWidth="1" min="12" max="14" width="20.33"/>
    <col customWidth="1" min="15" max="26" width="10.78"/>
  </cols>
  <sheetData>
    <row r="1" ht="15.7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 t="s">
        <v>0</v>
      </c>
      <c r="B4" s="4"/>
      <c r="C4" s="4"/>
      <c r="D4" s="4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1"/>
      <c r="C5" s="1"/>
      <c r="D5" s="1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7" t="s">
        <v>1</v>
      </c>
      <c r="B6" s="8"/>
      <c r="C6" s="1"/>
      <c r="D6" s="9" t="s">
        <v>2</v>
      </c>
      <c r="E6" s="10">
        <f>B7</f>
        <v>400000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1" t="s">
        <v>2</v>
      </c>
      <c r="B7" s="12">
        <v>400000.0</v>
      </c>
      <c r="C7" s="1"/>
      <c r="D7" s="9" t="s">
        <v>3</v>
      </c>
      <c r="E7" s="10">
        <f>B9</f>
        <v>3500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1.5" customHeight="1">
      <c r="A8" s="13" t="s">
        <v>4</v>
      </c>
      <c r="B8" s="14">
        <v>7.0</v>
      </c>
      <c r="C8" s="1"/>
      <c r="D8" s="9" t="s">
        <v>5</v>
      </c>
      <c r="E8" s="10">
        <f>B13</f>
        <v>70000</v>
      </c>
      <c r="F8" s="1"/>
      <c r="G8" s="15" t="s">
        <v>6</v>
      </c>
      <c r="H8" s="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1.5" customHeight="1">
      <c r="A9" s="13" t="s">
        <v>7</v>
      </c>
      <c r="B9" s="17">
        <v>3500.0</v>
      </c>
      <c r="C9" s="1"/>
      <c r="D9" s="18" t="s">
        <v>8</v>
      </c>
      <c r="E9" s="10">
        <f>B10*B8</f>
        <v>26131</v>
      </c>
      <c r="F9" s="1"/>
      <c r="G9" s="19" t="s">
        <v>9</v>
      </c>
      <c r="H9" s="20">
        <f>B7*0.7</f>
        <v>280000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13" t="s">
        <v>10</v>
      </c>
      <c r="B10" s="21">
        <v>3733.0</v>
      </c>
      <c r="C10" s="1"/>
      <c r="D10" s="9" t="s">
        <v>11</v>
      </c>
      <c r="E10" s="10">
        <f>B8*(B11+B12+B15)</f>
        <v>5950</v>
      </c>
      <c r="F10" s="1"/>
      <c r="G10" s="19" t="s">
        <v>12</v>
      </c>
      <c r="H10" s="22">
        <f>(((H9*0.02)/6)+(H9*0.01))</f>
        <v>3733.333333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A11" s="13" t="s">
        <v>13</v>
      </c>
      <c r="B11" s="17">
        <v>500.0</v>
      </c>
      <c r="C11" s="1"/>
      <c r="D11" s="9" t="s">
        <v>14</v>
      </c>
      <c r="E11" s="10">
        <f>E8*B14</f>
        <v>0</v>
      </c>
      <c r="F11" s="1"/>
      <c r="G11" s="23"/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1.5" customHeight="1">
      <c r="A12" s="13" t="s">
        <v>15</v>
      </c>
      <c r="B12" s="17">
        <v>200.0</v>
      </c>
      <c r="C12" s="1"/>
      <c r="D12" s="9" t="s">
        <v>16</v>
      </c>
      <c r="E12" s="10">
        <f>E6*B16</f>
        <v>16000</v>
      </c>
      <c r="F12" s="1"/>
      <c r="G12" s="23"/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1.5" customHeight="1">
      <c r="A13" s="13" t="s">
        <v>17</v>
      </c>
      <c r="B13" s="17">
        <v>70000.0</v>
      </c>
      <c r="C13" s="1"/>
      <c r="D13" s="9" t="s">
        <v>18</v>
      </c>
      <c r="E13" s="10">
        <f t="shared" ref="E13:E14" si="1">B17</f>
        <v>5200</v>
      </c>
      <c r="F13" s="1"/>
      <c r="G13" s="25" t="s">
        <v>19</v>
      </c>
      <c r="H13" s="25">
        <v>6.0</v>
      </c>
      <c r="I13" s="25">
        <v>7.0</v>
      </c>
      <c r="J13" s="25">
        <v>8.0</v>
      </c>
      <c r="K13" s="25">
        <v>9.0</v>
      </c>
      <c r="L13" s="25">
        <v>10.0</v>
      </c>
      <c r="M13" s="25">
        <v>11.0</v>
      </c>
      <c r="N13" s="25">
        <v>12.0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1.5" customHeight="1">
      <c r="A14" s="13" t="s">
        <v>20</v>
      </c>
      <c r="B14" s="26">
        <v>0.0</v>
      </c>
      <c r="C14" s="1"/>
      <c r="D14" s="27" t="s">
        <v>21</v>
      </c>
      <c r="E14" s="28">
        <f t="shared" si="1"/>
        <v>70000</v>
      </c>
      <c r="F14" s="1"/>
      <c r="G14" s="29" t="s">
        <v>22</v>
      </c>
      <c r="H14" s="30">
        <f>(B7*0.033333)*6</f>
        <v>79999.2</v>
      </c>
      <c r="I14" s="30">
        <f>(B7*0.033333)*7</f>
        <v>93332.4</v>
      </c>
      <c r="J14" s="30">
        <f>(B7*0.033333)*8</f>
        <v>106665.6</v>
      </c>
      <c r="K14" s="30">
        <f>(B7*0.033333)*9</f>
        <v>119998.8</v>
      </c>
      <c r="L14" s="30">
        <f>(B7*0.033333)*10</f>
        <v>133332</v>
      </c>
      <c r="M14" s="30">
        <f>(B7*0.033333)*11</f>
        <v>146665.2</v>
      </c>
      <c r="N14" s="30">
        <f>(B7*0.033333)*12</f>
        <v>159998.4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1.5" customHeight="1">
      <c r="A15" s="13" t="s">
        <v>23</v>
      </c>
      <c r="B15" s="17">
        <v>150.0</v>
      </c>
      <c r="C15" s="1"/>
      <c r="D15" s="31" t="s">
        <v>24</v>
      </c>
      <c r="E15" s="32">
        <f>SUM(E7:E14)</f>
        <v>196781</v>
      </c>
      <c r="F15" s="1"/>
      <c r="G15" s="33" t="s">
        <v>25</v>
      </c>
      <c r="H15" s="30">
        <f>(B7*0.025)*6</f>
        <v>60000</v>
      </c>
      <c r="I15" s="30">
        <f>(B7*0.025)*7</f>
        <v>70000</v>
      </c>
      <c r="J15" s="30">
        <f>(B7*0.025)*8</f>
        <v>80000</v>
      </c>
      <c r="K15" s="30">
        <f>(B7*0.025)*9</f>
        <v>90000</v>
      </c>
      <c r="L15" s="30">
        <f>(B7*0.025)*10</f>
        <v>100000</v>
      </c>
      <c r="M15" s="30">
        <f>(B7*0.025)*11</f>
        <v>110000</v>
      </c>
      <c r="N15" s="30">
        <f>(B7*0.025)*12</f>
        <v>120000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1.5" customHeight="1">
      <c r="A16" s="13" t="s">
        <v>26</v>
      </c>
      <c r="B16" s="34">
        <v>0.04</v>
      </c>
      <c r="C16" s="1"/>
      <c r="D16" s="35" t="s">
        <v>27</v>
      </c>
      <c r="E16" s="36">
        <f>E6-E15</f>
        <v>203219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1.5" customHeight="1">
      <c r="A17" s="13" t="s">
        <v>28</v>
      </c>
      <c r="B17" s="17">
        <v>5200.0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1.5" customHeight="1">
      <c r="A18" s="13" t="s">
        <v>29</v>
      </c>
      <c r="B18" s="21">
        <v>70000.0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7.5" customHeight="1">
      <c r="A20" s="37" t="s">
        <v>30</v>
      </c>
      <c r="B20" s="38" t="s">
        <v>31</v>
      </c>
      <c r="C20" s="39"/>
      <c r="D20" s="39"/>
      <c r="E20" s="4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4.25" customHeight="1">
      <c r="A21" s="41" t="s">
        <v>2</v>
      </c>
      <c r="B21" s="42" t="s">
        <v>32</v>
      </c>
      <c r="C21" s="43"/>
      <c r="D21" s="43"/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4.25" customHeight="1">
      <c r="A22" s="41" t="s">
        <v>33</v>
      </c>
      <c r="B22" s="42" t="s">
        <v>34</v>
      </c>
      <c r="C22" s="43"/>
      <c r="D22" s="43"/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4.25" customHeight="1">
      <c r="A23" s="41" t="s">
        <v>7</v>
      </c>
      <c r="B23" s="42" t="s">
        <v>35</v>
      </c>
      <c r="C23" s="43"/>
      <c r="D23" s="43"/>
      <c r="E23" s="1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4.25" customHeight="1">
      <c r="A24" s="41" t="s">
        <v>8</v>
      </c>
      <c r="B24" s="42" t="s">
        <v>36</v>
      </c>
      <c r="C24" s="43"/>
      <c r="D24" s="43"/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4.25" customHeight="1">
      <c r="A25" s="41" t="s">
        <v>13</v>
      </c>
      <c r="B25" s="42" t="s">
        <v>37</v>
      </c>
      <c r="C25" s="43"/>
      <c r="D25" s="43"/>
      <c r="E25" s="1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4.25" customHeight="1">
      <c r="A26" s="41" t="s">
        <v>15</v>
      </c>
      <c r="B26" s="42" t="s">
        <v>38</v>
      </c>
      <c r="C26" s="43"/>
      <c r="D26" s="43"/>
      <c r="E26" s="1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4.25" customHeight="1">
      <c r="A27" s="41" t="s">
        <v>5</v>
      </c>
      <c r="B27" s="42" t="s">
        <v>39</v>
      </c>
      <c r="C27" s="43"/>
      <c r="D27" s="43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4.25" customHeight="1">
      <c r="A28" s="41" t="s">
        <v>14</v>
      </c>
      <c r="B28" s="42" t="s">
        <v>40</v>
      </c>
      <c r="C28" s="43"/>
      <c r="D28" s="43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4.25" customHeight="1">
      <c r="A29" s="41" t="s">
        <v>41</v>
      </c>
      <c r="B29" s="42" t="s">
        <v>42</v>
      </c>
      <c r="C29" s="43"/>
      <c r="D29" s="43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4.25" customHeight="1">
      <c r="A30" s="41" t="s">
        <v>26</v>
      </c>
      <c r="B30" s="42" t="s">
        <v>43</v>
      </c>
      <c r="C30" s="43"/>
      <c r="D30" s="43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4.25" customHeight="1">
      <c r="A31" s="41" t="s">
        <v>44</v>
      </c>
      <c r="B31" s="42" t="s">
        <v>45</v>
      </c>
      <c r="C31" s="43"/>
      <c r="D31" s="43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4.25" customHeight="1">
      <c r="A32" s="41" t="s">
        <v>29</v>
      </c>
      <c r="B32" s="42" t="s">
        <v>46</v>
      </c>
      <c r="C32" s="43"/>
      <c r="D32" s="43"/>
      <c r="E32" s="1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4:E4"/>
    <mergeCell ref="A6:B6"/>
    <mergeCell ref="G8:H8"/>
    <mergeCell ref="B20:E20"/>
    <mergeCell ref="B21:E21"/>
    <mergeCell ref="B22:E22"/>
    <mergeCell ref="B23:E23"/>
    <mergeCell ref="B31:E31"/>
    <mergeCell ref="B32:E32"/>
    <mergeCell ref="B24:E24"/>
    <mergeCell ref="B25:E25"/>
    <mergeCell ref="B26:E26"/>
    <mergeCell ref="B27:E27"/>
    <mergeCell ref="B28:E28"/>
    <mergeCell ref="B29:E29"/>
    <mergeCell ref="B30:E30"/>
  </mergeCells>
  <dataValidations>
    <dataValidation type="decimal" allowBlank="1" showErrorMessage="1" sqref="B16">
      <formula1>0.025</formula1>
      <formula2>0.07</formula2>
    </dataValidation>
    <dataValidation type="decimal" allowBlank="1" showErrorMessage="1" sqref="B14">
      <formula1>0.0</formula1>
      <formula2>0.35</formula2>
    </dataValidation>
    <dataValidation type="decimal" allowBlank="1" showErrorMessage="1" sqref="B8">
      <formula1>1.0</formula1>
      <formula2>24.0</formula2>
    </dataValidation>
  </dataValidations>
  <printOptions/>
  <pageMargins bottom="0.75" footer="0.0" header="0.0" left="0.7" right="0.7" top="0.75"/>
  <pageSetup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42.44"/>
    <col customWidth="1" min="3" max="3" width="14.11"/>
    <col customWidth="1" min="4" max="4" width="10.78"/>
    <col customWidth="1" min="5" max="5" width="49.11"/>
    <col customWidth="1" min="6" max="6" width="20.44"/>
    <col customWidth="1" min="7" max="26" width="10.78"/>
  </cols>
  <sheetData>
    <row r="1" ht="15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44" t="s">
        <v>47</v>
      </c>
      <c r="C4" s="43"/>
      <c r="D4" s="43"/>
      <c r="E4" s="43"/>
      <c r="F4" s="1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1"/>
      <c r="C5" s="1"/>
      <c r="D5" s="1"/>
      <c r="E5" s="1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1"/>
      <c r="B6" s="45" t="s">
        <v>1</v>
      </c>
      <c r="C6" s="16"/>
      <c r="D6" s="1"/>
      <c r="E6" s="9" t="s">
        <v>2</v>
      </c>
      <c r="F6" s="46">
        <f>C7</f>
        <v>300000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"/>
      <c r="B7" s="47" t="s">
        <v>2</v>
      </c>
      <c r="C7" s="12">
        <v>300000.0</v>
      </c>
      <c r="D7" s="1"/>
      <c r="E7" s="9" t="s">
        <v>3</v>
      </c>
      <c r="F7" s="46">
        <f>C9</f>
        <v>3000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1.5" customHeight="1">
      <c r="A8" s="1"/>
      <c r="B8" s="48" t="s">
        <v>4</v>
      </c>
      <c r="C8" s="14">
        <v>6.0</v>
      </c>
      <c r="D8" s="1"/>
      <c r="E8" s="9" t="s">
        <v>5</v>
      </c>
      <c r="F8" s="46">
        <f>C13</f>
        <v>40000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1.5" customHeight="1">
      <c r="A9" s="1"/>
      <c r="B9" s="48" t="s">
        <v>7</v>
      </c>
      <c r="C9" s="17">
        <v>3000.0</v>
      </c>
      <c r="D9" s="1"/>
      <c r="E9" s="18" t="s">
        <v>8</v>
      </c>
      <c r="F9" s="46">
        <f>C10*C8</f>
        <v>9000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1"/>
      <c r="B10" s="48" t="s">
        <v>10</v>
      </c>
      <c r="C10" s="17">
        <v>1500.0</v>
      </c>
      <c r="D10" s="1"/>
      <c r="E10" s="9" t="s">
        <v>11</v>
      </c>
      <c r="F10" s="46">
        <f>C8*(C11+C12+C15)</f>
        <v>5100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A11" s="1"/>
      <c r="B11" s="48" t="s">
        <v>13</v>
      </c>
      <c r="C11" s="17">
        <v>500.0</v>
      </c>
      <c r="D11" s="1"/>
      <c r="E11" s="9" t="s">
        <v>14</v>
      </c>
      <c r="F11" s="46">
        <f>F8*C14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1.5" customHeight="1">
      <c r="A12" s="1"/>
      <c r="B12" s="48" t="s">
        <v>15</v>
      </c>
      <c r="C12" s="17">
        <v>200.0</v>
      </c>
      <c r="D12" s="1"/>
      <c r="E12" s="9" t="s">
        <v>16</v>
      </c>
      <c r="F12" s="46">
        <f>F6*C16</f>
        <v>12000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1.5" customHeight="1">
      <c r="A13" s="1"/>
      <c r="B13" s="48" t="s">
        <v>17</v>
      </c>
      <c r="C13" s="17">
        <v>40000.0</v>
      </c>
      <c r="D13" s="1"/>
      <c r="E13" s="9" t="s">
        <v>18</v>
      </c>
      <c r="F13" s="46">
        <f>C17</f>
        <v>4000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1.5" customHeight="1">
      <c r="A14" s="1"/>
      <c r="B14" s="48" t="s">
        <v>20</v>
      </c>
      <c r="C14" s="26">
        <v>0.0</v>
      </c>
      <c r="D14" s="1"/>
      <c r="E14" s="27" t="s">
        <v>48</v>
      </c>
      <c r="F14" s="49">
        <f t="shared" ref="F14:F15" si="1">C19</f>
        <v>45000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1.5" customHeight="1">
      <c r="A15" s="1"/>
      <c r="B15" s="48" t="s">
        <v>23</v>
      </c>
      <c r="C15" s="17">
        <v>150.0</v>
      </c>
      <c r="D15" s="1"/>
      <c r="E15" s="27" t="s">
        <v>49</v>
      </c>
      <c r="F15" s="49">
        <f t="shared" si="1"/>
        <v>60000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1.5" customHeight="1">
      <c r="A16" s="1"/>
      <c r="B16" s="48" t="s">
        <v>26</v>
      </c>
      <c r="C16" s="34">
        <v>0.04</v>
      </c>
      <c r="D16" s="1"/>
      <c r="E16" s="50" t="s">
        <v>50</v>
      </c>
      <c r="F16" s="51">
        <f>C18</f>
        <v>25000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1.5" customHeight="1">
      <c r="A17" s="1"/>
      <c r="B17" s="48" t="s">
        <v>28</v>
      </c>
      <c r="C17" s="17">
        <v>4000.0</v>
      </c>
      <c r="D17" s="1"/>
      <c r="E17" s="35" t="s">
        <v>51</v>
      </c>
      <c r="F17" s="52">
        <f>F6-(F7+F8+F9+F10+F11+F12+F13+F14+F16)</f>
        <v>156900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1.5" customHeight="1">
      <c r="A18" s="1"/>
      <c r="B18" s="48" t="s">
        <v>50</v>
      </c>
      <c r="C18" s="17">
        <v>25000.0</v>
      </c>
      <c r="D18" s="1"/>
      <c r="E18" s="35" t="s">
        <v>52</v>
      </c>
      <c r="F18" s="52">
        <f>F6-(F7+F8+F9+F10+F11+F12+F13+F15+F16)</f>
        <v>141900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1.5" customHeight="1">
      <c r="A19" s="1"/>
      <c r="B19" s="13" t="s">
        <v>53</v>
      </c>
      <c r="C19" s="53">
        <f>C7*0.15</f>
        <v>45000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13" t="s">
        <v>54</v>
      </c>
      <c r="C20" s="54">
        <f>C7*0.2</f>
        <v>60000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F4"/>
    <mergeCell ref="B6:C6"/>
  </mergeCells>
  <dataValidations>
    <dataValidation type="decimal" allowBlank="1" showErrorMessage="1" sqref="C16">
      <formula1>0.025</formula1>
      <formula2>0.07</formula2>
    </dataValidation>
    <dataValidation type="decimal" allowBlank="1" showErrorMessage="1" sqref="C14">
      <formula1>0.0</formula1>
      <formula2>0.35</formula2>
    </dataValidation>
    <dataValidation type="decimal" allowBlank="1" showErrorMessage="1" sqref="C8">
      <formula1>1.0</formula1>
      <formula2>24.0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5.33"/>
    <col customWidth="1" min="2" max="2" width="12.67"/>
    <col customWidth="1" min="3" max="3" width="2.78"/>
    <col customWidth="1" min="4" max="4" width="33.11"/>
    <col customWidth="1" min="5" max="5" width="13.11"/>
    <col customWidth="1" min="6" max="6" width="10.78"/>
    <col customWidth="1" min="7" max="7" width="40.11"/>
    <col customWidth="1" min="8" max="8" width="10.78"/>
    <col customWidth="1" min="9" max="9" width="39.67"/>
    <col customWidth="1" min="10" max="10" width="19.33"/>
    <col customWidth="1" min="11" max="26" width="10.78"/>
  </cols>
  <sheetData>
    <row r="1" ht="56.25" customHeight="1">
      <c r="A1" s="55"/>
      <c r="B1" s="56"/>
      <c r="C1" s="56"/>
      <c r="D1" s="56"/>
      <c r="E1" s="56"/>
      <c r="F1" s="56"/>
      <c r="G1" s="5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58" t="s">
        <v>55</v>
      </c>
      <c r="B2" s="4"/>
      <c r="C2" s="4"/>
      <c r="D2" s="4"/>
      <c r="E2" s="4"/>
      <c r="F2" s="4"/>
      <c r="G2" s="5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7" t="s">
        <v>1</v>
      </c>
      <c r="B3" s="8"/>
      <c r="C3" s="1"/>
      <c r="D3" s="60"/>
      <c r="F3" s="1"/>
      <c r="G3" s="6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62" t="s">
        <v>56</v>
      </c>
      <c r="B4" s="12">
        <v>143000.0</v>
      </c>
      <c r="C4" s="1"/>
      <c r="D4" s="63" t="s">
        <v>57</v>
      </c>
      <c r="E4" s="64">
        <f>B4</f>
        <v>143000</v>
      </c>
      <c r="F4" s="65"/>
      <c r="G4" s="61"/>
      <c r="H4" s="1"/>
      <c r="I4" s="15" t="s">
        <v>6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1.5" customHeight="1">
      <c r="A5" s="66" t="s">
        <v>4</v>
      </c>
      <c r="B5" s="14">
        <v>6.0</v>
      </c>
      <c r="C5" s="1"/>
      <c r="D5" s="67" t="s">
        <v>58</v>
      </c>
      <c r="E5" s="68">
        <f>B6</f>
        <v>1000</v>
      </c>
      <c r="F5" s="65"/>
      <c r="G5" s="61"/>
      <c r="H5" s="1"/>
      <c r="I5" s="19" t="s">
        <v>9</v>
      </c>
      <c r="J5" s="20">
        <f>B4*0.7</f>
        <v>100100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66" t="s">
        <v>7</v>
      </c>
      <c r="B6" s="17">
        <v>1000.0</v>
      </c>
      <c r="C6" s="1"/>
      <c r="D6" s="63" t="s">
        <v>59</v>
      </c>
      <c r="E6" s="64">
        <f>B10</f>
        <v>30000</v>
      </c>
      <c r="F6" s="65"/>
      <c r="G6" s="61"/>
      <c r="H6" s="1"/>
      <c r="I6" s="19" t="s">
        <v>60</v>
      </c>
      <c r="J6" s="22">
        <f>(((J5*0.02)/6)+(J5*0.01))</f>
        <v>1334.666667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66" t="s">
        <v>10</v>
      </c>
      <c r="B7" s="21">
        <v>1335.0</v>
      </c>
      <c r="C7" s="1"/>
      <c r="D7" s="63" t="s">
        <v>61</v>
      </c>
      <c r="E7" s="64">
        <f>B7*B5</f>
        <v>8010</v>
      </c>
      <c r="F7" s="65"/>
      <c r="G7" s="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1.5" customHeight="1">
      <c r="A8" s="66" t="s">
        <v>13</v>
      </c>
      <c r="B8" s="17">
        <v>700.0</v>
      </c>
      <c r="C8" s="1"/>
      <c r="D8" s="63" t="s">
        <v>62</v>
      </c>
      <c r="E8" s="64">
        <f>(B5*(B8+B9+B11))+(B12)</f>
        <v>7980</v>
      </c>
      <c r="F8" s="65"/>
      <c r="G8" s="6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1.5" customHeight="1">
      <c r="A9" s="66" t="s">
        <v>15</v>
      </c>
      <c r="B9" s="17">
        <v>80.0</v>
      </c>
      <c r="C9" s="1"/>
      <c r="D9" s="69"/>
      <c r="E9" s="70"/>
      <c r="F9" s="1"/>
      <c r="G9" s="6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66" t="s">
        <v>63</v>
      </c>
      <c r="B10" s="17">
        <v>30000.0</v>
      </c>
      <c r="C10" s="1"/>
      <c r="D10" s="71" t="s">
        <v>64</v>
      </c>
      <c r="E10" s="72">
        <f>(E4*0.75)-E5-E6-E7-E8</f>
        <v>60260</v>
      </c>
      <c r="F10" s="73" t="s">
        <v>65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A11" s="66" t="s">
        <v>23</v>
      </c>
      <c r="B11" s="17">
        <v>300.0</v>
      </c>
      <c r="C11" s="1"/>
      <c r="D11" s="74" t="s">
        <v>66</v>
      </c>
      <c r="E11" s="75">
        <f>(E4*0.8)-E5-E6-E7-E8</f>
        <v>67410</v>
      </c>
      <c r="F11" s="76" t="s">
        <v>67</v>
      </c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1.5" customHeight="1">
      <c r="A12" s="66" t="s">
        <v>28</v>
      </c>
      <c r="B12" s="17">
        <v>1500.0</v>
      </c>
      <c r="C12" s="1"/>
      <c r="D12" s="77" t="s">
        <v>68</v>
      </c>
      <c r="E12" s="78">
        <f>(E4*0.85)-E5-E6-E7-E8</f>
        <v>74560</v>
      </c>
      <c r="F12" s="79" t="s">
        <v>69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1.5" customHeight="1">
      <c r="A13" s="80"/>
      <c r="B13" s="81"/>
      <c r="C13" s="1"/>
      <c r="D13" s="1"/>
      <c r="E13" s="82"/>
      <c r="F13" s="1"/>
      <c r="G13" s="6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9.75" customHeight="1">
      <c r="A14" s="83" t="s">
        <v>30</v>
      </c>
      <c r="B14" s="84" t="s">
        <v>31</v>
      </c>
      <c r="C14" s="4"/>
      <c r="D14" s="4"/>
      <c r="E14" s="4"/>
      <c r="F14" s="4"/>
      <c r="G14" s="5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9.75" customHeight="1">
      <c r="A15" s="85" t="s">
        <v>2</v>
      </c>
      <c r="B15" s="86" t="s">
        <v>32</v>
      </c>
      <c r="C15" s="43"/>
      <c r="D15" s="43"/>
      <c r="E15" s="43"/>
      <c r="F15" s="43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44.25" customHeight="1">
      <c r="A16" s="85" t="s">
        <v>33</v>
      </c>
      <c r="B16" s="86" t="s">
        <v>34</v>
      </c>
      <c r="C16" s="43"/>
      <c r="D16" s="43"/>
      <c r="E16" s="43"/>
      <c r="F16" s="43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44.25" customHeight="1">
      <c r="A17" s="85" t="s">
        <v>7</v>
      </c>
      <c r="B17" s="86" t="s">
        <v>35</v>
      </c>
      <c r="C17" s="43"/>
      <c r="D17" s="43"/>
      <c r="E17" s="43"/>
      <c r="F17" s="43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4.25" customHeight="1">
      <c r="A18" s="85" t="s">
        <v>8</v>
      </c>
      <c r="B18" s="86" t="s">
        <v>36</v>
      </c>
      <c r="C18" s="43"/>
      <c r="D18" s="43"/>
      <c r="E18" s="43"/>
      <c r="F18" s="43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4.25" customHeight="1">
      <c r="A19" s="85" t="s">
        <v>13</v>
      </c>
      <c r="B19" s="86" t="s">
        <v>70</v>
      </c>
      <c r="C19" s="43"/>
      <c r="D19" s="43"/>
      <c r="E19" s="43"/>
      <c r="F19" s="43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4.25" customHeight="1">
      <c r="A20" s="85" t="s">
        <v>15</v>
      </c>
      <c r="B20" s="86" t="s">
        <v>71</v>
      </c>
      <c r="C20" s="43"/>
      <c r="D20" s="43"/>
      <c r="E20" s="43"/>
      <c r="F20" s="43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4.25" customHeight="1">
      <c r="A21" s="85" t="s">
        <v>5</v>
      </c>
      <c r="B21" s="86" t="s">
        <v>72</v>
      </c>
      <c r="C21" s="43"/>
      <c r="D21" s="43"/>
      <c r="E21" s="43"/>
      <c r="F21" s="43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4.25" customHeight="1">
      <c r="A22" s="85" t="s">
        <v>41</v>
      </c>
      <c r="B22" s="86" t="s">
        <v>42</v>
      </c>
      <c r="C22" s="43"/>
      <c r="D22" s="43"/>
      <c r="E22" s="43"/>
      <c r="F22" s="43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4.25" customHeight="1">
      <c r="A23" s="85" t="s">
        <v>73</v>
      </c>
      <c r="B23" s="86" t="s">
        <v>74</v>
      </c>
      <c r="C23" s="43"/>
      <c r="D23" s="43"/>
      <c r="E23" s="43"/>
      <c r="F23" s="43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1"/>
      <c r="C24" s="1"/>
      <c r="D24" s="1"/>
      <c r="E24" s="8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1"/>
      <c r="C25" s="1"/>
      <c r="D25" s="1"/>
      <c r="E25" s="8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1"/>
      <c r="C26" s="1"/>
      <c r="D26" s="1"/>
      <c r="E26" s="8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1"/>
      <c r="C27" s="1"/>
      <c r="D27" s="1"/>
      <c r="E27" s="8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1"/>
      <c r="C28" s="1"/>
      <c r="D28" s="1"/>
      <c r="E28" s="8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1"/>
      <c r="C29" s="1"/>
      <c r="D29" s="1"/>
      <c r="E29" s="8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1"/>
      <c r="C30" s="1"/>
      <c r="D30" s="1"/>
      <c r="E30" s="8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"/>
      <c r="C31" s="1"/>
      <c r="D31" s="1"/>
      <c r="E31" s="8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1"/>
      <c r="C32" s="1"/>
      <c r="D32" s="1"/>
      <c r="E32" s="8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1"/>
      <c r="C33" s="1"/>
      <c r="D33" s="1"/>
      <c r="E33" s="8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1"/>
      <c r="D34" s="1"/>
      <c r="E34" s="8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1"/>
      <c r="D35" s="1"/>
      <c r="E35" s="8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1"/>
      <c r="D36" s="1"/>
      <c r="E36" s="8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1"/>
      <c r="D37" s="1"/>
      <c r="E37" s="8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1"/>
      <c r="D38" s="1"/>
      <c r="E38" s="8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8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1"/>
      <c r="D40" s="1"/>
      <c r="E40" s="8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1"/>
      <c r="D41" s="1"/>
      <c r="E41" s="8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8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8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8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8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8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8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8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8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8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8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8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8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8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1"/>
      <c r="D55" s="1"/>
      <c r="E55" s="8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1"/>
      <c r="D56" s="1"/>
      <c r="E56" s="8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1"/>
      <c r="E57" s="8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1"/>
      <c r="D58" s="1"/>
      <c r="E58" s="8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1"/>
      <c r="D59" s="1"/>
      <c r="E59" s="8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1"/>
      <c r="D60" s="1"/>
      <c r="E60" s="8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1"/>
      <c r="D61" s="1"/>
      <c r="E61" s="8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8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8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8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8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8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8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8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8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8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8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8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8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8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8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8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8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8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8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8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8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8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8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8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8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8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8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8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8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8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8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8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8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8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8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8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8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8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8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8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8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8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8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8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8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8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8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8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8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8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8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8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8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8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8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8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8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8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8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8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8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8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8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8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8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8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8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8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8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8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8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8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8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8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8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8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8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8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8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8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8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8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8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8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8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8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8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8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8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8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8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8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8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8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8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8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8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8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8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8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8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8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8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8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8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8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8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8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8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8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8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8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8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8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8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8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8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8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8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8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8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8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8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8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8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8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8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8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8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8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8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8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8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8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8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8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8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8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8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8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8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8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8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8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8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8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8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8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8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8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8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8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8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8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8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8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8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8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8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8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8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8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8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1"/>
      <c r="D224" s="1"/>
      <c r="E224" s="8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1"/>
      <c r="D225" s="1"/>
      <c r="E225" s="8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1"/>
      <c r="D226" s="1"/>
      <c r="E226" s="8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1"/>
      <c r="D227" s="1"/>
      <c r="E227" s="8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1"/>
      <c r="D228" s="1"/>
      <c r="E228" s="8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1"/>
      <c r="D229" s="1"/>
      <c r="E229" s="8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1"/>
      <c r="D230" s="1"/>
      <c r="E230" s="8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1"/>
      <c r="D231" s="1"/>
      <c r="E231" s="8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1"/>
      <c r="D232" s="1"/>
      <c r="E232" s="8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1"/>
      <c r="D233" s="1"/>
      <c r="E233" s="8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1"/>
      <c r="D234" s="1"/>
      <c r="E234" s="8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1"/>
      <c r="D235" s="1"/>
      <c r="E235" s="8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1"/>
      <c r="D236" s="1"/>
      <c r="E236" s="8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1"/>
      <c r="D237" s="1"/>
      <c r="E237" s="8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1"/>
      <c r="D238" s="1"/>
      <c r="E238" s="8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1"/>
      <c r="D239" s="1"/>
      <c r="E239" s="8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1"/>
      <c r="D240" s="1"/>
      <c r="E240" s="8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1"/>
      <c r="D241" s="1"/>
      <c r="E241" s="8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1"/>
      <c r="D242" s="1"/>
      <c r="E242" s="8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1"/>
      <c r="D243" s="1"/>
      <c r="E243" s="8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1"/>
      <c r="D244" s="1"/>
      <c r="E244" s="8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1"/>
      <c r="D245" s="1"/>
      <c r="E245" s="8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1"/>
      <c r="D246" s="1"/>
      <c r="E246" s="8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1"/>
      <c r="D247" s="1"/>
      <c r="E247" s="8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1"/>
      <c r="D248" s="1"/>
      <c r="E248" s="8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1"/>
      <c r="D249" s="1"/>
      <c r="E249" s="8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1"/>
      <c r="D250" s="1"/>
      <c r="E250" s="8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1"/>
      <c r="D251" s="1"/>
      <c r="E251" s="8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1"/>
      <c r="D252" s="1"/>
      <c r="E252" s="8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1"/>
      <c r="D253" s="1"/>
      <c r="E253" s="8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1"/>
      <c r="D254" s="1"/>
      <c r="E254" s="8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1"/>
      <c r="D255" s="1"/>
      <c r="E255" s="8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1"/>
      <c r="D256" s="1"/>
      <c r="E256" s="8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1"/>
      <c r="D257" s="1"/>
      <c r="E257" s="8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1"/>
      <c r="D258" s="1"/>
      <c r="E258" s="8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1"/>
      <c r="D259" s="1"/>
      <c r="E259" s="8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1"/>
      <c r="D260" s="1"/>
      <c r="E260" s="8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1"/>
      <c r="D261" s="1"/>
      <c r="E261" s="8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1"/>
      <c r="D262" s="1"/>
      <c r="E262" s="8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1"/>
      <c r="D263" s="1"/>
      <c r="E263" s="8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1"/>
      <c r="D264" s="1"/>
      <c r="E264" s="8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1"/>
      <c r="D265" s="1"/>
      <c r="E265" s="8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1"/>
      <c r="D266" s="1"/>
      <c r="E266" s="8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1"/>
      <c r="D267" s="1"/>
      <c r="E267" s="8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1"/>
      <c r="D268" s="1"/>
      <c r="E268" s="8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1"/>
      <c r="D269" s="1"/>
      <c r="E269" s="8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1"/>
      <c r="D270" s="1"/>
      <c r="E270" s="8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1"/>
      <c r="D271" s="1"/>
      <c r="E271" s="8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1"/>
      <c r="D272" s="1"/>
      <c r="E272" s="8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1"/>
      <c r="D273" s="1"/>
      <c r="E273" s="8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1"/>
      <c r="D274" s="1"/>
      <c r="E274" s="8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1"/>
      <c r="D275" s="1"/>
      <c r="E275" s="8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1"/>
      <c r="D276" s="1"/>
      <c r="E276" s="8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1"/>
      <c r="D277" s="1"/>
      <c r="E277" s="8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1"/>
      <c r="D278" s="1"/>
      <c r="E278" s="8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1"/>
      <c r="D279" s="1"/>
      <c r="E279" s="8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1"/>
      <c r="D280" s="1"/>
      <c r="E280" s="8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1"/>
      <c r="D281" s="1"/>
      <c r="E281" s="8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1"/>
      <c r="D282" s="1"/>
      <c r="E282" s="8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1"/>
      <c r="D283" s="1"/>
      <c r="E283" s="8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1"/>
      <c r="D284" s="1"/>
      <c r="E284" s="8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1"/>
      <c r="D285" s="1"/>
      <c r="E285" s="8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1"/>
      <c r="D286" s="1"/>
      <c r="E286" s="8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1"/>
      <c r="D287" s="1"/>
      <c r="E287" s="8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1"/>
      <c r="D288" s="1"/>
      <c r="E288" s="8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1"/>
      <c r="D289" s="1"/>
      <c r="E289" s="8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1"/>
      <c r="D290" s="1"/>
      <c r="E290" s="8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1"/>
      <c r="D291" s="1"/>
      <c r="E291" s="8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1"/>
      <c r="D292" s="1"/>
      <c r="E292" s="8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1"/>
      <c r="D293" s="1"/>
      <c r="E293" s="8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1"/>
      <c r="D294" s="1"/>
      <c r="E294" s="8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1"/>
      <c r="D295" s="1"/>
      <c r="E295" s="8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1"/>
      <c r="D296" s="1"/>
      <c r="E296" s="8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1"/>
      <c r="D297" s="1"/>
      <c r="E297" s="8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1"/>
      <c r="D298" s="1"/>
      <c r="E298" s="8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1"/>
      <c r="D299" s="1"/>
      <c r="E299" s="8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1"/>
      <c r="D300" s="1"/>
      <c r="E300" s="8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1"/>
      <c r="D301" s="1"/>
      <c r="E301" s="8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1"/>
      <c r="D302" s="1"/>
      <c r="E302" s="8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1"/>
      <c r="D303" s="1"/>
      <c r="E303" s="8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1"/>
      <c r="D304" s="1"/>
      <c r="E304" s="8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1"/>
      <c r="D305" s="1"/>
      <c r="E305" s="8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1"/>
      <c r="D306" s="1"/>
      <c r="E306" s="8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1"/>
      <c r="D307" s="1"/>
      <c r="E307" s="8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1"/>
      <c r="D308" s="1"/>
      <c r="E308" s="8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1"/>
      <c r="D309" s="1"/>
      <c r="E309" s="8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1"/>
      <c r="D310" s="1"/>
      <c r="E310" s="8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1"/>
      <c r="D311" s="1"/>
      <c r="E311" s="8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1"/>
      <c r="D312" s="1"/>
      <c r="E312" s="8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1"/>
      <c r="D313" s="1"/>
      <c r="E313" s="8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1"/>
      <c r="D314" s="1"/>
      <c r="E314" s="8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1"/>
      <c r="D315" s="1"/>
      <c r="E315" s="8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1"/>
      <c r="D316" s="1"/>
      <c r="E316" s="8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1"/>
      <c r="D317" s="1"/>
      <c r="E317" s="8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1"/>
      <c r="D318" s="1"/>
      <c r="E318" s="8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1"/>
      <c r="D319" s="1"/>
      <c r="E319" s="8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1"/>
      <c r="D320" s="1"/>
      <c r="E320" s="8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1"/>
      <c r="D321" s="1"/>
      <c r="E321" s="8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1"/>
      <c r="D322" s="1"/>
      <c r="E322" s="8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1"/>
      <c r="D323" s="1"/>
      <c r="E323" s="8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1"/>
      <c r="D324" s="1"/>
      <c r="E324" s="8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1"/>
      <c r="D325" s="1"/>
      <c r="E325" s="8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1"/>
      <c r="D326" s="1"/>
      <c r="E326" s="8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1"/>
      <c r="D327" s="1"/>
      <c r="E327" s="8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1"/>
      <c r="D328" s="1"/>
      <c r="E328" s="8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1"/>
      <c r="D329" s="1"/>
      <c r="E329" s="8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1"/>
      <c r="D330" s="1"/>
      <c r="E330" s="8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1"/>
      <c r="D331" s="1"/>
      <c r="E331" s="8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1"/>
      <c r="D332" s="1"/>
      <c r="E332" s="8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1"/>
      <c r="D333" s="1"/>
      <c r="E333" s="8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1"/>
      <c r="D334" s="1"/>
      <c r="E334" s="8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1"/>
      <c r="D335" s="1"/>
      <c r="E335" s="8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1"/>
      <c r="D336" s="1"/>
      <c r="E336" s="8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1"/>
      <c r="D337" s="1"/>
      <c r="E337" s="8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1"/>
      <c r="D338" s="1"/>
      <c r="E338" s="8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1"/>
      <c r="D339" s="1"/>
      <c r="E339" s="8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1"/>
      <c r="D340" s="1"/>
      <c r="E340" s="8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1"/>
      <c r="D341" s="1"/>
      <c r="E341" s="8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1"/>
      <c r="D342" s="1"/>
      <c r="E342" s="8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1"/>
      <c r="D343" s="1"/>
      <c r="E343" s="8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1"/>
      <c r="D344" s="1"/>
      <c r="E344" s="8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1"/>
      <c r="D345" s="1"/>
      <c r="E345" s="8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1"/>
      <c r="D346" s="1"/>
      <c r="E346" s="8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1"/>
      <c r="D347" s="1"/>
      <c r="E347" s="8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1"/>
      <c r="D348" s="1"/>
      <c r="E348" s="8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1"/>
      <c r="D349" s="1"/>
      <c r="E349" s="8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1"/>
      <c r="D350" s="1"/>
      <c r="E350" s="8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1"/>
      <c r="D351" s="1"/>
      <c r="E351" s="8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1"/>
      <c r="D352" s="1"/>
      <c r="E352" s="8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1"/>
      <c r="D353" s="1"/>
      <c r="E353" s="8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1"/>
      <c r="D354" s="1"/>
      <c r="E354" s="8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1"/>
      <c r="D355" s="1"/>
      <c r="E355" s="8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1"/>
      <c r="D356" s="1"/>
      <c r="E356" s="8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1"/>
      <c r="D357" s="1"/>
      <c r="E357" s="8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1"/>
      <c r="D358" s="1"/>
      <c r="E358" s="8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1"/>
      <c r="D359" s="1"/>
      <c r="E359" s="8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1"/>
      <c r="D360" s="1"/>
      <c r="E360" s="8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1"/>
      <c r="D361" s="1"/>
      <c r="E361" s="8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1"/>
      <c r="D362" s="1"/>
      <c r="E362" s="8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1"/>
      <c r="D363" s="1"/>
      <c r="E363" s="8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1"/>
      <c r="D364" s="1"/>
      <c r="E364" s="8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1"/>
      <c r="D365" s="1"/>
      <c r="E365" s="8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1"/>
      <c r="D366" s="1"/>
      <c r="E366" s="8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1"/>
      <c r="D367" s="1"/>
      <c r="E367" s="8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1"/>
      <c r="D368" s="1"/>
      <c r="E368" s="8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1"/>
      <c r="D369" s="1"/>
      <c r="E369" s="8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1"/>
      <c r="D370" s="1"/>
      <c r="E370" s="8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1"/>
      <c r="D371" s="1"/>
      <c r="E371" s="8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1"/>
      <c r="D372" s="1"/>
      <c r="E372" s="8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1"/>
      <c r="D373" s="1"/>
      <c r="E373" s="8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1"/>
      <c r="D374" s="1"/>
      <c r="E374" s="8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1"/>
      <c r="D375" s="1"/>
      <c r="E375" s="8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1"/>
      <c r="D376" s="1"/>
      <c r="E376" s="8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1"/>
      <c r="D377" s="1"/>
      <c r="E377" s="8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1"/>
      <c r="D378" s="1"/>
      <c r="E378" s="8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1"/>
      <c r="D379" s="1"/>
      <c r="E379" s="8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1"/>
      <c r="D380" s="1"/>
      <c r="E380" s="8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1"/>
      <c r="D381" s="1"/>
      <c r="E381" s="8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1"/>
      <c r="D382" s="1"/>
      <c r="E382" s="8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1"/>
      <c r="D383" s="1"/>
      <c r="E383" s="8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1"/>
      <c r="D384" s="1"/>
      <c r="E384" s="8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1"/>
      <c r="D385" s="1"/>
      <c r="E385" s="8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1"/>
      <c r="D386" s="1"/>
      <c r="E386" s="8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1"/>
      <c r="D387" s="1"/>
      <c r="E387" s="8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1"/>
      <c r="D388" s="1"/>
      <c r="E388" s="8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1"/>
      <c r="D389" s="1"/>
      <c r="E389" s="8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1"/>
      <c r="D390" s="1"/>
      <c r="E390" s="8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1"/>
      <c r="D391" s="1"/>
      <c r="E391" s="8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1"/>
      <c r="D392" s="1"/>
      <c r="E392" s="8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1"/>
      <c r="D393" s="1"/>
      <c r="E393" s="8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1"/>
      <c r="D394" s="1"/>
      <c r="E394" s="8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1"/>
      <c r="D395" s="1"/>
      <c r="E395" s="8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1"/>
      <c r="D396" s="1"/>
      <c r="E396" s="8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1"/>
      <c r="D397" s="1"/>
      <c r="E397" s="8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1"/>
      <c r="D398" s="1"/>
      <c r="E398" s="8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1"/>
      <c r="D399" s="1"/>
      <c r="E399" s="8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1"/>
      <c r="D400" s="1"/>
      <c r="E400" s="8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1"/>
      <c r="D401" s="1"/>
      <c r="E401" s="8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1"/>
      <c r="D402" s="1"/>
      <c r="E402" s="8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1"/>
      <c r="D403" s="1"/>
      <c r="E403" s="8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1"/>
      <c r="D404" s="1"/>
      <c r="E404" s="8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1"/>
      <c r="D405" s="1"/>
      <c r="E405" s="8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1"/>
      <c r="D406" s="1"/>
      <c r="E406" s="8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1"/>
      <c r="D407" s="1"/>
      <c r="E407" s="8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1"/>
      <c r="D408" s="1"/>
      <c r="E408" s="8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1"/>
      <c r="D409" s="1"/>
      <c r="E409" s="8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1"/>
      <c r="D410" s="1"/>
      <c r="E410" s="8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1"/>
      <c r="D411" s="1"/>
      <c r="E411" s="8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1"/>
      <c r="D412" s="1"/>
      <c r="E412" s="8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1"/>
      <c r="D413" s="1"/>
      <c r="E413" s="8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1"/>
      <c r="D414" s="1"/>
      <c r="E414" s="8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1"/>
      <c r="D415" s="1"/>
      <c r="E415" s="8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1"/>
      <c r="D416" s="1"/>
      <c r="E416" s="8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1"/>
      <c r="D417" s="1"/>
      <c r="E417" s="8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1"/>
      <c r="D418" s="1"/>
      <c r="E418" s="8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1"/>
      <c r="D419" s="1"/>
      <c r="E419" s="8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1"/>
      <c r="D420" s="1"/>
      <c r="E420" s="8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1"/>
      <c r="D421" s="1"/>
      <c r="E421" s="8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1"/>
      <c r="D422" s="1"/>
      <c r="E422" s="8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1"/>
      <c r="D423" s="1"/>
      <c r="E423" s="8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1"/>
      <c r="D424" s="1"/>
      <c r="E424" s="8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1"/>
      <c r="D425" s="1"/>
      <c r="E425" s="8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1"/>
      <c r="D426" s="1"/>
      <c r="E426" s="8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1"/>
      <c r="D427" s="1"/>
      <c r="E427" s="8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1"/>
      <c r="D428" s="1"/>
      <c r="E428" s="8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1"/>
      <c r="D429" s="1"/>
      <c r="E429" s="8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1"/>
      <c r="D430" s="1"/>
      <c r="E430" s="8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1"/>
      <c r="D431" s="1"/>
      <c r="E431" s="8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1"/>
      <c r="D432" s="1"/>
      <c r="E432" s="8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1"/>
      <c r="D433" s="1"/>
      <c r="E433" s="8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1"/>
      <c r="D434" s="1"/>
      <c r="E434" s="8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1"/>
      <c r="D435" s="1"/>
      <c r="E435" s="8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1"/>
      <c r="D436" s="1"/>
      <c r="E436" s="8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1"/>
      <c r="D437" s="1"/>
      <c r="E437" s="8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1"/>
      <c r="D438" s="1"/>
      <c r="E438" s="8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1"/>
      <c r="D439" s="1"/>
      <c r="E439" s="8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1"/>
      <c r="D440" s="1"/>
      <c r="E440" s="8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1"/>
      <c r="D441" s="1"/>
      <c r="E441" s="8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1"/>
      <c r="D442" s="1"/>
      <c r="E442" s="8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1"/>
      <c r="D443" s="1"/>
      <c r="E443" s="8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1"/>
      <c r="D444" s="1"/>
      <c r="E444" s="8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1"/>
      <c r="D445" s="1"/>
      <c r="E445" s="8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1"/>
      <c r="D446" s="1"/>
      <c r="E446" s="8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1"/>
      <c r="D447" s="1"/>
      <c r="E447" s="8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1"/>
      <c r="D448" s="1"/>
      <c r="E448" s="8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1"/>
      <c r="D449" s="1"/>
      <c r="E449" s="8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1"/>
      <c r="D450" s="1"/>
      <c r="E450" s="8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1"/>
      <c r="D451" s="1"/>
      <c r="E451" s="8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1"/>
      <c r="D452" s="1"/>
      <c r="E452" s="8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1"/>
      <c r="D453" s="1"/>
      <c r="E453" s="8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1"/>
      <c r="D454" s="1"/>
      <c r="E454" s="8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1"/>
      <c r="D455" s="1"/>
      <c r="E455" s="8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1"/>
      <c r="D456" s="1"/>
      <c r="E456" s="8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1"/>
      <c r="D457" s="1"/>
      <c r="E457" s="8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1"/>
      <c r="D458" s="1"/>
      <c r="E458" s="8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1"/>
      <c r="D459" s="1"/>
      <c r="E459" s="8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1"/>
      <c r="D460" s="1"/>
      <c r="E460" s="8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1"/>
      <c r="D461" s="1"/>
      <c r="E461" s="8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1"/>
      <c r="D462" s="1"/>
      <c r="E462" s="8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1"/>
      <c r="D463" s="1"/>
      <c r="E463" s="8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1"/>
      <c r="D464" s="1"/>
      <c r="E464" s="8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1"/>
      <c r="D465" s="1"/>
      <c r="E465" s="8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1"/>
      <c r="D466" s="1"/>
      <c r="E466" s="8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1"/>
      <c r="D467" s="1"/>
      <c r="E467" s="8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1"/>
      <c r="D468" s="1"/>
      <c r="E468" s="8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1"/>
      <c r="D469" s="1"/>
      <c r="E469" s="8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1"/>
      <c r="D470" s="1"/>
      <c r="E470" s="8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1"/>
      <c r="D471" s="1"/>
      <c r="E471" s="8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1"/>
      <c r="D472" s="1"/>
      <c r="E472" s="8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1"/>
      <c r="D473" s="1"/>
      <c r="E473" s="8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1"/>
      <c r="D474" s="1"/>
      <c r="E474" s="8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1"/>
      <c r="D475" s="1"/>
      <c r="E475" s="8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1"/>
      <c r="D476" s="1"/>
      <c r="E476" s="8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1"/>
      <c r="D477" s="1"/>
      <c r="E477" s="8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1"/>
      <c r="D478" s="1"/>
      <c r="E478" s="8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1"/>
      <c r="D479" s="1"/>
      <c r="E479" s="8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1"/>
      <c r="D480" s="1"/>
      <c r="E480" s="8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1"/>
      <c r="D481" s="1"/>
      <c r="E481" s="8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1"/>
      <c r="D482" s="1"/>
      <c r="E482" s="8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1"/>
      <c r="D483" s="1"/>
      <c r="E483" s="8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1"/>
      <c r="D484" s="1"/>
      <c r="E484" s="8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1"/>
      <c r="D485" s="1"/>
      <c r="E485" s="8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1"/>
      <c r="D486" s="1"/>
      <c r="E486" s="8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1"/>
      <c r="D487" s="1"/>
      <c r="E487" s="8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1"/>
      <c r="D488" s="1"/>
      <c r="E488" s="8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1"/>
      <c r="D489" s="1"/>
      <c r="E489" s="8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1"/>
      <c r="D490" s="1"/>
      <c r="E490" s="8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1"/>
      <c r="D491" s="1"/>
      <c r="E491" s="8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1"/>
      <c r="D492" s="1"/>
      <c r="E492" s="8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1"/>
      <c r="D493" s="1"/>
      <c r="E493" s="8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1"/>
      <c r="D494" s="1"/>
      <c r="E494" s="8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1"/>
      <c r="D495" s="1"/>
      <c r="E495" s="8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1"/>
      <c r="D496" s="1"/>
      <c r="E496" s="8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1"/>
      <c r="D497" s="1"/>
      <c r="E497" s="8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1"/>
      <c r="D498" s="1"/>
      <c r="E498" s="8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1"/>
      <c r="D499" s="1"/>
      <c r="E499" s="8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1"/>
      <c r="D500" s="1"/>
      <c r="E500" s="8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1"/>
      <c r="D501" s="1"/>
      <c r="E501" s="8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1"/>
      <c r="D502" s="1"/>
      <c r="E502" s="8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1"/>
      <c r="D503" s="1"/>
      <c r="E503" s="8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1"/>
      <c r="D504" s="1"/>
      <c r="E504" s="8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1"/>
      <c r="D505" s="1"/>
      <c r="E505" s="8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1"/>
      <c r="D506" s="1"/>
      <c r="E506" s="8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1"/>
      <c r="D507" s="1"/>
      <c r="E507" s="8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1"/>
      <c r="D508" s="1"/>
      <c r="E508" s="8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1"/>
      <c r="D509" s="1"/>
      <c r="E509" s="8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1"/>
      <c r="D510" s="1"/>
      <c r="E510" s="8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1"/>
      <c r="D511" s="1"/>
      <c r="E511" s="8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1"/>
      <c r="D512" s="1"/>
      <c r="E512" s="8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1"/>
      <c r="D513" s="1"/>
      <c r="E513" s="8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1"/>
      <c r="D514" s="1"/>
      <c r="E514" s="8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1"/>
      <c r="D515" s="1"/>
      <c r="E515" s="8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1"/>
      <c r="D516" s="1"/>
      <c r="E516" s="8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1"/>
      <c r="D517" s="1"/>
      <c r="E517" s="8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1"/>
      <c r="D518" s="1"/>
      <c r="E518" s="8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1"/>
      <c r="D519" s="1"/>
      <c r="E519" s="8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1"/>
      <c r="D520" s="1"/>
      <c r="E520" s="8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1"/>
      <c r="D521" s="1"/>
      <c r="E521" s="8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1"/>
      <c r="D522" s="1"/>
      <c r="E522" s="8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1"/>
      <c r="D523" s="1"/>
      <c r="E523" s="8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1"/>
      <c r="D524" s="1"/>
      <c r="E524" s="8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1"/>
      <c r="D525" s="1"/>
      <c r="E525" s="8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1"/>
      <c r="D526" s="1"/>
      <c r="E526" s="8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1"/>
      <c r="D527" s="1"/>
      <c r="E527" s="8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1"/>
      <c r="D528" s="1"/>
      <c r="E528" s="8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1"/>
      <c r="D529" s="1"/>
      <c r="E529" s="8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1"/>
      <c r="D530" s="1"/>
      <c r="E530" s="8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1"/>
      <c r="D531" s="1"/>
      <c r="E531" s="8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1"/>
      <c r="D532" s="1"/>
      <c r="E532" s="8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1"/>
      <c r="D533" s="1"/>
      <c r="E533" s="8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1"/>
      <c r="D534" s="1"/>
      <c r="E534" s="8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1"/>
      <c r="D535" s="1"/>
      <c r="E535" s="8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1"/>
      <c r="D536" s="1"/>
      <c r="E536" s="8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1"/>
      <c r="D537" s="1"/>
      <c r="E537" s="8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1"/>
      <c r="D538" s="1"/>
      <c r="E538" s="8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1"/>
      <c r="D539" s="1"/>
      <c r="E539" s="8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1"/>
      <c r="D540" s="1"/>
      <c r="E540" s="8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1"/>
      <c r="D541" s="1"/>
      <c r="E541" s="8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1"/>
      <c r="D542" s="1"/>
      <c r="E542" s="8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1"/>
      <c r="D543" s="1"/>
      <c r="E543" s="8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1"/>
      <c r="D544" s="1"/>
      <c r="E544" s="8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1"/>
      <c r="D545" s="1"/>
      <c r="E545" s="8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1"/>
      <c r="D546" s="1"/>
      <c r="E546" s="8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1"/>
      <c r="D547" s="1"/>
      <c r="E547" s="8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1"/>
      <c r="D548" s="1"/>
      <c r="E548" s="8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1"/>
      <c r="D549" s="1"/>
      <c r="E549" s="8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1"/>
      <c r="D550" s="1"/>
      <c r="E550" s="8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1"/>
      <c r="D551" s="1"/>
      <c r="E551" s="8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1"/>
      <c r="D552" s="1"/>
      <c r="E552" s="8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1"/>
      <c r="D553" s="1"/>
      <c r="E553" s="8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1"/>
      <c r="D554" s="1"/>
      <c r="E554" s="8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1"/>
      <c r="D555" s="1"/>
      <c r="E555" s="8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1"/>
      <c r="D556" s="1"/>
      <c r="E556" s="8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1"/>
      <c r="D557" s="1"/>
      <c r="E557" s="8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1"/>
      <c r="D558" s="1"/>
      <c r="E558" s="8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1"/>
      <c r="D559" s="1"/>
      <c r="E559" s="8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1"/>
      <c r="D560" s="1"/>
      <c r="E560" s="8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1"/>
      <c r="D561" s="1"/>
      <c r="E561" s="8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1"/>
      <c r="D562" s="1"/>
      <c r="E562" s="8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1"/>
      <c r="D563" s="1"/>
      <c r="E563" s="8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1"/>
      <c r="D564" s="1"/>
      <c r="E564" s="8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1"/>
      <c r="D565" s="1"/>
      <c r="E565" s="8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1"/>
      <c r="D566" s="1"/>
      <c r="E566" s="8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1"/>
      <c r="D567" s="1"/>
      <c r="E567" s="8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1"/>
      <c r="D568" s="1"/>
      <c r="E568" s="8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1"/>
      <c r="D569" s="1"/>
      <c r="E569" s="8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1"/>
      <c r="D570" s="1"/>
      <c r="E570" s="8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1"/>
      <c r="D571" s="1"/>
      <c r="E571" s="8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1"/>
      <c r="D572" s="1"/>
      <c r="E572" s="8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1"/>
      <c r="D573" s="1"/>
      <c r="E573" s="8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1"/>
      <c r="D574" s="1"/>
      <c r="E574" s="8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1"/>
      <c r="D575" s="1"/>
      <c r="E575" s="8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1"/>
      <c r="D576" s="1"/>
      <c r="E576" s="8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1"/>
      <c r="D577" s="1"/>
      <c r="E577" s="8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1"/>
      <c r="D578" s="1"/>
      <c r="E578" s="8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1"/>
      <c r="D579" s="1"/>
      <c r="E579" s="8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1"/>
      <c r="D580" s="1"/>
      <c r="E580" s="8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1"/>
      <c r="D581" s="1"/>
      <c r="E581" s="8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1"/>
      <c r="D582" s="1"/>
      <c r="E582" s="8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1"/>
      <c r="D583" s="1"/>
      <c r="E583" s="8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1"/>
      <c r="D584" s="1"/>
      <c r="E584" s="8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1"/>
      <c r="D585" s="1"/>
      <c r="E585" s="8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1"/>
      <c r="D586" s="1"/>
      <c r="E586" s="8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1"/>
      <c r="D587" s="1"/>
      <c r="E587" s="8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1"/>
      <c r="D588" s="1"/>
      <c r="E588" s="8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1"/>
      <c r="D589" s="1"/>
      <c r="E589" s="8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1"/>
      <c r="D590" s="1"/>
      <c r="E590" s="8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1"/>
      <c r="D591" s="1"/>
      <c r="E591" s="8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1"/>
      <c r="D592" s="1"/>
      <c r="E592" s="8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1"/>
      <c r="D593" s="1"/>
      <c r="E593" s="8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1"/>
      <c r="D594" s="1"/>
      <c r="E594" s="8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1"/>
      <c r="D595" s="1"/>
      <c r="E595" s="8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1"/>
      <c r="D596" s="1"/>
      <c r="E596" s="8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1"/>
      <c r="D597" s="1"/>
      <c r="E597" s="8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1"/>
      <c r="D598" s="1"/>
      <c r="E598" s="8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1"/>
      <c r="D599" s="1"/>
      <c r="E599" s="8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1"/>
      <c r="D600" s="1"/>
      <c r="E600" s="8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1"/>
      <c r="D601" s="1"/>
      <c r="E601" s="8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1"/>
      <c r="D602" s="1"/>
      <c r="E602" s="8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1"/>
      <c r="D603" s="1"/>
      <c r="E603" s="8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1"/>
      <c r="D604" s="1"/>
      <c r="E604" s="8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1"/>
      <c r="D605" s="1"/>
      <c r="E605" s="8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1"/>
      <c r="D606" s="1"/>
      <c r="E606" s="8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1"/>
      <c r="D607" s="1"/>
      <c r="E607" s="8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1"/>
      <c r="D608" s="1"/>
      <c r="E608" s="8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1"/>
      <c r="D609" s="1"/>
      <c r="E609" s="8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1"/>
      <c r="D610" s="1"/>
      <c r="E610" s="8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1"/>
      <c r="D611" s="1"/>
      <c r="E611" s="8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1"/>
      <c r="D612" s="1"/>
      <c r="E612" s="8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1"/>
      <c r="D613" s="1"/>
      <c r="E613" s="8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1"/>
      <c r="D614" s="1"/>
      <c r="E614" s="8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1"/>
      <c r="D615" s="1"/>
      <c r="E615" s="8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1"/>
      <c r="D616" s="1"/>
      <c r="E616" s="8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1"/>
      <c r="D617" s="1"/>
      <c r="E617" s="8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1"/>
      <c r="D618" s="1"/>
      <c r="E618" s="8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1"/>
      <c r="D619" s="1"/>
      <c r="E619" s="8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1"/>
      <c r="D620" s="1"/>
      <c r="E620" s="8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1"/>
      <c r="D621" s="1"/>
      <c r="E621" s="8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1"/>
      <c r="D622" s="1"/>
      <c r="E622" s="8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1"/>
      <c r="D623" s="1"/>
      <c r="E623" s="8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1"/>
      <c r="D624" s="1"/>
      <c r="E624" s="8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1"/>
      <c r="D625" s="1"/>
      <c r="E625" s="8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1"/>
      <c r="D626" s="1"/>
      <c r="E626" s="8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1"/>
      <c r="D627" s="1"/>
      <c r="E627" s="8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1"/>
      <c r="D628" s="1"/>
      <c r="E628" s="8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1"/>
      <c r="D629" s="1"/>
      <c r="E629" s="8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1"/>
      <c r="D630" s="1"/>
      <c r="E630" s="8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1"/>
      <c r="D631" s="1"/>
      <c r="E631" s="8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1"/>
      <c r="D632" s="1"/>
      <c r="E632" s="8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1"/>
      <c r="D633" s="1"/>
      <c r="E633" s="8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1"/>
      <c r="D634" s="1"/>
      <c r="E634" s="8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1"/>
      <c r="D635" s="1"/>
      <c r="E635" s="8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1"/>
      <c r="D636" s="1"/>
      <c r="E636" s="8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1"/>
      <c r="D637" s="1"/>
      <c r="E637" s="8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1"/>
      <c r="D638" s="1"/>
      <c r="E638" s="8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1"/>
      <c r="D639" s="1"/>
      <c r="E639" s="8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1"/>
      <c r="D640" s="1"/>
      <c r="E640" s="8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1"/>
      <c r="D641" s="1"/>
      <c r="E641" s="8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1"/>
      <c r="D642" s="1"/>
      <c r="E642" s="8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1"/>
      <c r="D643" s="1"/>
      <c r="E643" s="8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1"/>
      <c r="D644" s="1"/>
      <c r="E644" s="8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1"/>
      <c r="D645" s="1"/>
      <c r="E645" s="8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1"/>
      <c r="D646" s="1"/>
      <c r="E646" s="8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1"/>
      <c r="D647" s="1"/>
      <c r="E647" s="8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1"/>
      <c r="D648" s="1"/>
      <c r="E648" s="8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1"/>
      <c r="D649" s="1"/>
      <c r="E649" s="8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1"/>
      <c r="D650" s="1"/>
      <c r="E650" s="8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1"/>
      <c r="D651" s="1"/>
      <c r="E651" s="8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1"/>
      <c r="D652" s="1"/>
      <c r="E652" s="8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1"/>
      <c r="D653" s="1"/>
      <c r="E653" s="8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1"/>
      <c r="D654" s="1"/>
      <c r="E654" s="8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1"/>
      <c r="D655" s="1"/>
      <c r="E655" s="8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1"/>
      <c r="D656" s="1"/>
      <c r="E656" s="8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1"/>
      <c r="D657" s="1"/>
      <c r="E657" s="8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1"/>
      <c r="D658" s="1"/>
      <c r="E658" s="8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1"/>
      <c r="D659" s="1"/>
      <c r="E659" s="8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1"/>
      <c r="D660" s="1"/>
      <c r="E660" s="8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1"/>
      <c r="D661" s="1"/>
      <c r="E661" s="8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1"/>
      <c r="D662" s="1"/>
      <c r="E662" s="8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1"/>
      <c r="D663" s="1"/>
      <c r="E663" s="8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1"/>
      <c r="D664" s="1"/>
      <c r="E664" s="8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1"/>
      <c r="D665" s="1"/>
      <c r="E665" s="8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1"/>
      <c r="D666" s="1"/>
      <c r="E666" s="8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1"/>
      <c r="D667" s="1"/>
      <c r="E667" s="8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1"/>
      <c r="D668" s="1"/>
      <c r="E668" s="8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1"/>
      <c r="D669" s="1"/>
      <c r="E669" s="8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1"/>
      <c r="D670" s="1"/>
      <c r="E670" s="8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1"/>
      <c r="D671" s="1"/>
      <c r="E671" s="8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1"/>
      <c r="D672" s="1"/>
      <c r="E672" s="8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1"/>
      <c r="D673" s="1"/>
      <c r="E673" s="8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1"/>
      <c r="D674" s="1"/>
      <c r="E674" s="8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1"/>
      <c r="D675" s="1"/>
      <c r="E675" s="8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1"/>
      <c r="D676" s="1"/>
      <c r="E676" s="8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1"/>
      <c r="D677" s="1"/>
      <c r="E677" s="8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1"/>
      <c r="D678" s="1"/>
      <c r="E678" s="8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1"/>
      <c r="D679" s="1"/>
      <c r="E679" s="8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1"/>
      <c r="D680" s="1"/>
      <c r="E680" s="8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1"/>
      <c r="D681" s="1"/>
      <c r="E681" s="8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1"/>
      <c r="D682" s="1"/>
      <c r="E682" s="8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1"/>
      <c r="D683" s="1"/>
      <c r="E683" s="8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1"/>
      <c r="D684" s="1"/>
      <c r="E684" s="8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1"/>
      <c r="D685" s="1"/>
      <c r="E685" s="8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1"/>
      <c r="D686" s="1"/>
      <c r="E686" s="8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1"/>
      <c r="D687" s="1"/>
      <c r="E687" s="8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1"/>
      <c r="D688" s="1"/>
      <c r="E688" s="8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1"/>
      <c r="D689" s="1"/>
      <c r="E689" s="8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1"/>
      <c r="D690" s="1"/>
      <c r="E690" s="8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1"/>
      <c r="D691" s="1"/>
      <c r="E691" s="8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1"/>
      <c r="D692" s="1"/>
      <c r="E692" s="8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1"/>
      <c r="D693" s="1"/>
      <c r="E693" s="8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1"/>
      <c r="D694" s="1"/>
      <c r="E694" s="8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1"/>
      <c r="D695" s="1"/>
      <c r="E695" s="8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1"/>
      <c r="D696" s="1"/>
      <c r="E696" s="8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1"/>
      <c r="D697" s="1"/>
      <c r="E697" s="8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1"/>
      <c r="D698" s="1"/>
      <c r="E698" s="8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1"/>
      <c r="D699" s="1"/>
      <c r="E699" s="8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1"/>
      <c r="D700" s="1"/>
      <c r="E700" s="8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1"/>
      <c r="D701" s="1"/>
      <c r="E701" s="8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1"/>
      <c r="D702" s="1"/>
      <c r="E702" s="8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1"/>
      <c r="D703" s="1"/>
      <c r="E703" s="8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1"/>
      <c r="D704" s="1"/>
      <c r="E704" s="8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1"/>
      <c r="D705" s="1"/>
      <c r="E705" s="8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1"/>
      <c r="D706" s="1"/>
      <c r="E706" s="8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1"/>
      <c r="D707" s="1"/>
      <c r="E707" s="8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1"/>
      <c r="D708" s="1"/>
      <c r="E708" s="8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1"/>
      <c r="D709" s="1"/>
      <c r="E709" s="8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1"/>
      <c r="D710" s="1"/>
      <c r="E710" s="8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1"/>
      <c r="D711" s="1"/>
      <c r="E711" s="8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1"/>
      <c r="D712" s="1"/>
      <c r="E712" s="8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1"/>
      <c r="D713" s="1"/>
      <c r="E713" s="8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1"/>
      <c r="D714" s="1"/>
      <c r="E714" s="8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1"/>
      <c r="D715" s="1"/>
      <c r="E715" s="8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1"/>
      <c r="D716" s="1"/>
      <c r="E716" s="8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1"/>
      <c r="D717" s="1"/>
      <c r="E717" s="8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1"/>
      <c r="D718" s="1"/>
      <c r="E718" s="8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1"/>
      <c r="D719" s="1"/>
      <c r="E719" s="8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1"/>
      <c r="D720" s="1"/>
      <c r="E720" s="8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1"/>
      <c r="D721" s="1"/>
      <c r="E721" s="8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1"/>
      <c r="D722" s="1"/>
      <c r="E722" s="8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1"/>
      <c r="D723" s="1"/>
      <c r="E723" s="8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1"/>
      <c r="D724" s="1"/>
      <c r="E724" s="8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1"/>
      <c r="D725" s="1"/>
      <c r="E725" s="8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1"/>
      <c r="D726" s="1"/>
      <c r="E726" s="8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1"/>
      <c r="D727" s="1"/>
      <c r="E727" s="8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1"/>
      <c r="D728" s="1"/>
      <c r="E728" s="8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1"/>
      <c r="D729" s="1"/>
      <c r="E729" s="8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1"/>
      <c r="D730" s="1"/>
      <c r="E730" s="8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1"/>
      <c r="D731" s="1"/>
      <c r="E731" s="8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1"/>
      <c r="D732" s="1"/>
      <c r="E732" s="8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1"/>
      <c r="D733" s="1"/>
      <c r="E733" s="8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1"/>
      <c r="D734" s="1"/>
      <c r="E734" s="8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1"/>
      <c r="D735" s="1"/>
      <c r="E735" s="8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1"/>
      <c r="D736" s="1"/>
      <c r="E736" s="8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1"/>
      <c r="D737" s="1"/>
      <c r="E737" s="8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1"/>
      <c r="D738" s="1"/>
      <c r="E738" s="8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1"/>
      <c r="D739" s="1"/>
      <c r="E739" s="8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1"/>
      <c r="D740" s="1"/>
      <c r="E740" s="8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1"/>
      <c r="D741" s="1"/>
      <c r="E741" s="8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1"/>
      <c r="D742" s="1"/>
      <c r="E742" s="8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1"/>
      <c r="D743" s="1"/>
      <c r="E743" s="8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1"/>
      <c r="D744" s="1"/>
      <c r="E744" s="8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1"/>
      <c r="D745" s="1"/>
      <c r="E745" s="8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1"/>
      <c r="D746" s="1"/>
      <c r="E746" s="8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1"/>
      <c r="D747" s="1"/>
      <c r="E747" s="8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1"/>
      <c r="D748" s="1"/>
      <c r="E748" s="8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1"/>
      <c r="D749" s="1"/>
      <c r="E749" s="8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1"/>
      <c r="D750" s="1"/>
      <c r="E750" s="8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1"/>
      <c r="D751" s="1"/>
      <c r="E751" s="8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1"/>
      <c r="D752" s="1"/>
      <c r="E752" s="8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1"/>
      <c r="D753" s="1"/>
      <c r="E753" s="8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1"/>
      <c r="D754" s="1"/>
      <c r="E754" s="8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1"/>
      <c r="D755" s="1"/>
      <c r="E755" s="8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1"/>
      <c r="D756" s="1"/>
      <c r="E756" s="8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1"/>
      <c r="D757" s="1"/>
      <c r="E757" s="8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1"/>
      <c r="D758" s="1"/>
      <c r="E758" s="8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1"/>
      <c r="D759" s="1"/>
      <c r="E759" s="8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1"/>
      <c r="D760" s="1"/>
      <c r="E760" s="8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1"/>
      <c r="D761" s="1"/>
      <c r="E761" s="8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1"/>
      <c r="D762" s="1"/>
      <c r="E762" s="8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1"/>
      <c r="D763" s="1"/>
      <c r="E763" s="8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1"/>
      <c r="D764" s="1"/>
      <c r="E764" s="8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1"/>
      <c r="D765" s="1"/>
      <c r="E765" s="8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1"/>
      <c r="D766" s="1"/>
      <c r="E766" s="8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1"/>
      <c r="D767" s="1"/>
      <c r="E767" s="8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1"/>
      <c r="D768" s="1"/>
      <c r="E768" s="8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1"/>
      <c r="D769" s="1"/>
      <c r="E769" s="8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1"/>
      <c r="D770" s="1"/>
      <c r="E770" s="8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1"/>
      <c r="D771" s="1"/>
      <c r="E771" s="8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1"/>
      <c r="D772" s="1"/>
      <c r="E772" s="8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1"/>
      <c r="D773" s="1"/>
      <c r="E773" s="8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1"/>
      <c r="D774" s="1"/>
      <c r="E774" s="8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1"/>
      <c r="D775" s="1"/>
      <c r="E775" s="8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1"/>
      <c r="D776" s="1"/>
      <c r="E776" s="8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1"/>
      <c r="D777" s="1"/>
      <c r="E777" s="8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1"/>
      <c r="D778" s="1"/>
      <c r="E778" s="8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1"/>
      <c r="D779" s="1"/>
      <c r="E779" s="8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1"/>
      <c r="D780" s="1"/>
      <c r="E780" s="8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1"/>
      <c r="D781" s="1"/>
      <c r="E781" s="8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1"/>
      <c r="D782" s="1"/>
      <c r="E782" s="8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1"/>
      <c r="D783" s="1"/>
      <c r="E783" s="8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1"/>
      <c r="D784" s="1"/>
      <c r="E784" s="8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1"/>
      <c r="D785" s="1"/>
      <c r="E785" s="8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1"/>
      <c r="D786" s="1"/>
      <c r="E786" s="8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1"/>
      <c r="D787" s="1"/>
      <c r="E787" s="8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1"/>
      <c r="D788" s="1"/>
      <c r="E788" s="8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1"/>
      <c r="D789" s="1"/>
      <c r="E789" s="8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1"/>
      <c r="D790" s="1"/>
      <c r="E790" s="8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1"/>
      <c r="D791" s="1"/>
      <c r="E791" s="8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1"/>
      <c r="D792" s="1"/>
      <c r="E792" s="8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1"/>
      <c r="D793" s="1"/>
      <c r="E793" s="8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1"/>
      <c r="D794" s="1"/>
      <c r="E794" s="8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1"/>
      <c r="D795" s="1"/>
      <c r="E795" s="8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1"/>
      <c r="D796" s="1"/>
      <c r="E796" s="8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1"/>
      <c r="D797" s="1"/>
      <c r="E797" s="8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1"/>
      <c r="D798" s="1"/>
      <c r="E798" s="8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1"/>
      <c r="D799" s="1"/>
      <c r="E799" s="8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1"/>
      <c r="D800" s="1"/>
      <c r="E800" s="8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1"/>
      <c r="D801" s="1"/>
      <c r="E801" s="8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1"/>
      <c r="D802" s="1"/>
      <c r="E802" s="8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1"/>
      <c r="D803" s="1"/>
      <c r="E803" s="8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1"/>
      <c r="D804" s="1"/>
      <c r="E804" s="8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1"/>
      <c r="D805" s="1"/>
      <c r="E805" s="8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1"/>
      <c r="D806" s="1"/>
      <c r="E806" s="8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1"/>
      <c r="D807" s="1"/>
      <c r="E807" s="8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1"/>
      <c r="D808" s="1"/>
      <c r="E808" s="8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1"/>
      <c r="D809" s="1"/>
      <c r="E809" s="8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1"/>
      <c r="D810" s="1"/>
      <c r="E810" s="8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1"/>
      <c r="D811" s="1"/>
      <c r="E811" s="8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1"/>
      <c r="D812" s="1"/>
      <c r="E812" s="8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1"/>
      <c r="D813" s="1"/>
      <c r="E813" s="8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1"/>
      <c r="D814" s="1"/>
      <c r="E814" s="8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1"/>
      <c r="D815" s="1"/>
      <c r="E815" s="8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1"/>
      <c r="D816" s="1"/>
      <c r="E816" s="8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1"/>
      <c r="D817" s="1"/>
      <c r="E817" s="8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1"/>
      <c r="D818" s="1"/>
      <c r="E818" s="8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1"/>
      <c r="D819" s="1"/>
      <c r="E819" s="8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1"/>
      <c r="D820" s="1"/>
      <c r="E820" s="8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1"/>
      <c r="D821" s="1"/>
      <c r="E821" s="8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1"/>
      <c r="D822" s="1"/>
      <c r="E822" s="8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1"/>
      <c r="D823" s="1"/>
      <c r="E823" s="8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1"/>
      <c r="D824" s="1"/>
      <c r="E824" s="8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1"/>
      <c r="D825" s="1"/>
      <c r="E825" s="8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1"/>
      <c r="D826" s="1"/>
      <c r="E826" s="8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1"/>
      <c r="D827" s="1"/>
      <c r="E827" s="8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1"/>
      <c r="D828" s="1"/>
      <c r="E828" s="8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1"/>
      <c r="D829" s="1"/>
      <c r="E829" s="8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1"/>
      <c r="D830" s="1"/>
      <c r="E830" s="8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1"/>
      <c r="D831" s="1"/>
      <c r="E831" s="8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1"/>
      <c r="D832" s="1"/>
      <c r="E832" s="8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1"/>
      <c r="D833" s="1"/>
      <c r="E833" s="8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1"/>
      <c r="D834" s="1"/>
      <c r="E834" s="8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1"/>
      <c r="D835" s="1"/>
      <c r="E835" s="8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1"/>
      <c r="D836" s="1"/>
      <c r="E836" s="8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1"/>
      <c r="D837" s="1"/>
      <c r="E837" s="8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1"/>
      <c r="D838" s="1"/>
      <c r="E838" s="8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1"/>
      <c r="D839" s="1"/>
      <c r="E839" s="8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1"/>
      <c r="D840" s="1"/>
      <c r="E840" s="8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1"/>
      <c r="D841" s="1"/>
      <c r="E841" s="8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1"/>
      <c r="D842" s="1"/>
      <c r="E842" s="8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1"/>
      <c r="D843" s="1"/>
      <c r="E843" s="8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1"/>
      <c r="D844" s="1"/>
      <c r="E844" s="8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1"/>
      <c r="D845" s="1"/>
      <c r="E845" s="8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1"/>
      <c r="D846" s="1"/>
      <c r="E846" s="8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1"/>
      <c r="D847" s="1"/>
      <c r="E847" s="8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1"/>
      <c r="D848" s="1"/>
      <c r="E848" s="8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1"/>
      <c r="D849" s="1"/>
      <c r="E849" s="8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1"/>
      <c r="D850" s="1"/>
      <c r="E850" s="8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1"/>
      <c r="D851" s="1"/>
      <c r="E851" s="8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1"/>
      <c r="D852" s="1"/>
      <c r="E852" s="8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1"/>
      <c r="D853" s="1"/>
      <c r="E853" s="8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1"/>
      <c r="D854" s="1"/>
      <c r="E854" s="8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1"/>
      <c r="D855" s="1"/>
      <c r="E855" s="8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1"/>
      <c r="D856" s="1"/>
      <c r="E856" s="8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1"/>
      <c r="D857" s="1"/>
      <c r="E857" s="8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1"/>
      <c r="D858" s="1"/>
      <c r="E858" s="8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1"/>
      <c r="D859" s="1"/>
      <c r="E859" s="8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1"/>
      <c r="D860" s="1"/>
      <c r="E860" s="8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1"/>
      <c r="D861" s="1"/>
      <c r="E861" s="8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1"/>
      <c r="D862" s="1"/>
      <c r="E862" s="8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1"/>
      <c r="D863" s="1"/>
      <c r="E863" s="8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1"/>
      <c r="D864" s="1"/>
      <c r="E864" s="8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1"/>
      <c r="D865" s="1"/>
      <c r="E865" s="8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1"/>
      <c r="D866" s="1"/>
      <c r="E866" s="8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1"/>
      <c r="D867" s="1"/>
      <c r="E867" s="8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1"/>
      <c r="D868" s="1"/>
      <c r="E868" s="8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1"/>
      <c r="D869" s="1"/>
      <c r="E869" s="8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1"/>
      <c r="D870" s="1"/>
      <c r="E870" s="8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1"/>
      <c r="D871" s="1"/>
      <c r="E871" s="8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1"/>
      <c r="D872" s="1"/>
      <c r="E872" s="8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1"/>
      <c r="D873" s="1"/>
      <c r="E873" s="8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1"/>
      <c r="D874" s="1"/>
      <c r="E874" s="8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1"/>
      <c r="D875" s="1"/>
      <c r="E875" s="8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1"/>
      <c r="D876" s="1"/>
      <c r="E876" s="8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1"/>
      <c r="D877" s="1"/>
      <c r="E877" s="8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1"/>
      <c r="D878" s="1"/>
      <c r="E878" s="8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1"/>
      <c r="D879" s="1"/>
      <c r="E879" s="8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1"/>
      <c r="D880" s="1"/>
      <c r="E880" s="8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1"/>
      <c r="D881" s="1"/>
      <c r="E881" s="8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1"/>
      <c r="D882" s="1"/>
      <c r="E882" s="8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1"/>
      <c r="D883" s="1"/>
      <c r="E883" s="8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1"/>
      <c r="D884" s="1"/>
      <c r="E884" s="8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1"/>
      <c r="D885" s="1"/>
      <c r="E885" s="8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1"/>
      <c r="D886" s="1"/>
      <c r="E886" s="8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1"/>
      <c r="D887" s="1"/>
      <c r="E887" s="8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1"/>
      <c r="D888" s="1"/>
      <c r="E888" s="8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1"/>
      <c r="D889" s="1"/>
      <c r="E889" s="8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1"/>
      <c r="D890" s="1"/>
      <c r="E890" s="8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1"/>
      <c r="D891" s="1"/>
      <c r="E891" s="8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1"/>
      <c r="D892" s="1"/>
      <c r="E892" s="8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1"/>
      <c r="D893" s="1"/>
      <c r="E893" s="8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1"/>
      <c r="D894" s="1"/>
      <c r="E894" s="8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1"/>
      <c r="D895" s="1"/>
      <c r="E895" s="8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1"/>
      <c r="D896" s="1"/>
      <c r="E896" s="8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1"/>
      <c r="D897" s="1"/>
      <c r="E897" s="8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1"/>
      <c r="D898" s="1"/>
      <c r="E898" s="8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1"/>
      <c r="D899" s="1"/>
      <c r="E899" s="8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1"/>
      <c r="D900" s="1"/>
      <c r="E900" s="8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1"/>
      <c r="D901" s="1"/>
      <c r="E901" s="8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1"/>
      <c r="D902" s="1"/>
      <c r="E902" s="8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1"/>
      <c r="D903" s="1"/>
      <c r="E903" s="8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1"/>
      <c r="D904" s="1"/>
      <c r="E904" s="8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1"/>
      <c r="D905" s="1"/>
      <c r="E905" s="8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1"/>
      <c r="D906" s="1"/>
      <c r="E906" s="8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1"/>
      <c r="D907" s="1"/>
      <c r="E907" s="8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1"/>
      <c r="D908" s="1"/>
      <c r="E908" s="8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1"/>
      <c r="D909" s="1"/>
      <c r="E909" s="8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1"/>
      <c r="D910" s="1"/>
      <c r="E910" s="8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1"/>
      <c r="D911" s="1"/>
      <c r="E911" s="8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1"/>
      <c r="D912" s="1"/>
      <c r="E912" s="8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1"/>
      <c r="D913" s="1"/>
      <c r="E913" s="8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1"/>
      <c r="D914" s="1"/>
      <c r="E914" s="8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1"/>
      <c r="D915" s="1"/>
      <c r="E915" s="8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1"/>
      <c r="D916" s="1"/>
      <c r="E916" s="8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1"/>
      <c r="D917" s="1"/>
      <c r="E917" s="8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1"/>
      <c r="D918" s="1"/>
      <c r="E918" s="8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1"/>
      <c r="D919" s="1"/>
      <c r="E919" s="8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1"/>
      <c r="D920" s="1"/>
      <c r="E920" s="8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1"/>
      <c r="D921" s="1"/>
      <c r="E921" s="8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1"/>
      <c r="D922" s="1"/>
      <c r="E922" s="8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1"/>
      <c r="D923" s="1"/>
      <c r="E923" s="8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1"/>
      <c r="D924" s="1"/>
      <c r="E924" s="8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1"/>
      <c r="D925" s="1"/>
      <c r="E925" s="8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1"/>
      <c r="D926" s="1"/>
      <c r="E926" s="8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1"/>
      <c r="D927" s="1"/>
      <c r="E927" s="8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1"/>
      <c r="D928" s="1"/>
      <c r="E928" s="8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1"/>
      <c r="D929" s="1"/>
      <c r="E929" s="8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1"/>
      <c r="D930" s="1"/>
      <c r="E930" s="8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1"/>
      <c r="D931" s="1"/>
      <c r="E931" s="8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1"/>
      <c r="D932" s="1"/>
      <c r="E932" s="8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1"/>
      <c r="D933" s="1"/>
      <c r="E933" s="8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1"/>
      <c r="D934" s="1"/>
      <c r="E934" s="8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1"/>
      <c r="D935" s="1"/>
      <c r="E935" s="8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1"/>
      <c r="D936" s="1"/>
      <c r="E936" s="8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1"/>
      <c r="D937" s="1"/>
      <c r="E937" s="8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1"/>
      <c r="D938" s="1"/>
      <c r="E938" s="8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1"/>
      <c r="D939" s="1"/>
      <c r="E939" s="8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1"/>
      <c r="D940" s="1"/>
      <c r="E940" s="8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1"/>
      <c r="D941" s="1"/>
      <c r="E941" s="8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1"/>
      <c r="D942" s="1"/>
      <c r="E942" s="8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1"/>
      <c r="D943" s="1"/>
      <c r="E943" s="8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1"/>
      <c r="D944" s="1"/>
      <c r="E944" s="8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1"/>
      <c r="D945" s="1"/>
      <c r="E945" s="8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1"/>
      <c r="D946" s="1"/>
      <c r="E946" s="8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1"/>
      <c r="D947" s="1"/>
      <c r="E947" s="8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1"/>
      <c r="D948" s="1"/>
      <c r="E948" s="8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1"/>
      <c r="D949" s="1"/>
      <c r="E949" s="8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1"/>
      <c r="D950" s="1"/>
      <c r="E950" s="8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1"/>
      <c r="D951" s="1"/>
      <c r="E951" s="8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1"/>
      <c r="D952" s="1"/>
      <c r="E952" s="8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1"/>
      <c r="D953" s="1"/>
      <c r="E953" s="8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1"/>
      <c r="D954" s="1"/>
      <c r="E954" s="8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1"/>
      <c r="D955" s="1"/>
      <c r="E955" s="8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1"/>
      <c r="D956" s="1"/>
      <c r="E956" s="8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1"/>
      <c r="D957" s="1"/>
      <c r="E957" s="8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1"/>
      <c r="D958" s="1"/>
      <c r="E958" s="8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1"/>
      <c r="D959" s="1"/>
      <c r="E959" s="8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1"/>
      <c r="D960" s="1"/>
      <c r="E960" s="8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1"/>
      <c r="D961" s="1"/>
      <c r="E961" s="8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1"/>
      <c r="D962" s="1"/>
      <c r="E962" s="8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1"/>
      <c r="D963" s="1"/>
      <c r="E963" s="8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1"/>
      <c r="D964" s="1"/>
      <c r="E964" s="8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1"/>
      <c r="D965" s="1"/>
      <c r="E965" s="8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1"/>
      <c r="D966" s="1"/>
      <c r="E966" s="8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1"/>
      <c r="D967" s="1"/>
      <c r="E967" s="8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1"/>
      <c r="D968" s="1"/>
      <c r="E968" s="8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1"/>
      <c r="D969" s="1"/>
      <c r="E969" s="8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1"/>
      <c r="D970" s="1"/>
      <c r="E970" s="8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1"/>
      <c r="D971" s="1"/>
      <c r="E971" s="8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1"/>
      <c r="D972" s="1"/>
      <c r="E972" s="8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1"/>
      <c r="D973" s="1"/>
      <c r="E973" s="8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1"/>
      <c r="D974" s="1"/>
      <c r="E974" s="8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1"/>
      <c r="D975" s="1"/>
      <c r="E975" s="8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1"/>
      <c r="D976" s="1"/>
      <c r="E976" s="8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1"/>
      <c r="D977" s="1"/>
      <c r="E977" s="8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1"/>
      <c r="D978" s="1"/>
      <c r="E978" s="8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1"/>
      <c r="D979" s="1"/>
      <c r="E979" s="8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1"/>
      <c r="D980" s="1"/>
      <c r="E980" s="8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1"/>
      <c r="D981" s="1"/>
      <c r="E981" s="8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1"/>
      <c r="D982" s="1"/>
      <c r="E982" s="8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1"/>
      <c r="D983" s="1"/>
      <c r="E983" s="8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1"/>
      <c r="D984" s="1"/>
      <c r="E984" s="8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1"/>
      <c r="D985" s="1"/>
      <c r="E985" s="8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1"/>
      <c r="D986" s="1"/>
      <c r="E986" s="8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1"/>
      <c r="D987" s="1"/>
      <c r="E987" s="8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1"/>
      <c r="D988" s="1"/>
      <c r="E988" s="8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1"/>
      <c r="D989" s="1"/>
      <c r="E989" s="8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1"/>
      <c r="D990" s="1"/>
      <c r="E990" s="8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1"/>
      <c r="D991" s="1"/>
      <c r="E991" s="8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1"/>
      <c r="D992" s="1"/>
      <c r="E992" s="8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1"/>
      <c r="D993" s="1"/>
      <c r="E993" s="8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1"/>
      <c r="D994" s="1"/>
      <c r="E994" s="8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1"/>
      <c r="B995" s="1"/>
      <c r="C995" s="1"/>
      <c r="D995" s="1"/>
      <c r="E995" s="8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1.0" customHeight="1">
      <c r="A996" s="1"/>
      <c r="B996" s="1"/>
      <c r="C996" s="1"/>
      <c r="D996" s="1"/>
      <c r="E996" s="8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1.0" customHeight="1">
      <c r="A997" s="1"/>
      <c r="B997" s="1"/>
      <c r="C997" s="1"/>
      <c r="D997" s="1"/>
      <c r="E997" s="8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1.0" customHeight="1">
      <c r="A998" s="1"/>
      <c r="B998" s="1"/>
      <c r="C998" s="1"/>
      <c r="D998" s="1"/>
      <c r="E998" s="8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1.0" customHeight="1">
      <c r="A999" s="1"/>
      <c r="B999" s="1"/>
      <c r="C999" s="1"/>
      <c r="D999" s="1"/>
      <c r="E999" s="8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1.0" customHeight="1">
      <c r="A1000" s="1"/>
      <c r="B1000" s="1"/>
      <c r="C1000" s="1"/>
      <c r="D1000" s="1"/>
      <c r="E1000" s="8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A1:G1"/>
    <mergeCell ref="A2:G2"/>
    <mergeCell ref="A3:B3"/>
    <mergeCell ref="D3:E3"/>
    <mergeCell ref="I4:J4"/>
    <mergeCell ref="F10:G10"/>
    <mergeCell ref="F11:G11"/>
    <mergeCell ref="B20:G20"/>
    <mergeCell ref="B21:G21"/>
    <mergeCell ref="B22:G22"/>
    <mergeCell ref="B23:G23"/>
    <mergeCell ref="F12:G12"/>
    <mergeCell ref="B14:G14"/>
    <mergeCell ref="B15:G15"/>
    <mergeCell ref="B16:G16"/>
    <mergeCell ref="B17:G17"/>
    <mergeCell ref="B18:G18"/>
    <mergeCell ref="B19:G19"/>
  </mergeCells>
  <dataValidations>
    <dataValidation type="decimal" allowBlank="1" showErrorMessage="1" sqref="B5">
      <formula1>1.0</formula1>
      <formula2>24.0</formula2>
    </dataValidation>
  </dataValidations>
  <printOptions/>
  <pageMargins bottom="0.75" footer="0.0" header="0.0" left="0.7" right="0.7" top="0.75"/>
  <pageSetup scale="41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4.67"/>
    <col customWidth="1" min="2" max="2" width="11.67"/>
    <col customWidth="1" min="3" max="3" width="4.11"/>
    <col customWidth="1" min="4" max="4" width="24.44"/>
    <col customWidth="1" min="5" max="5" width="10.67"/>
    <col customWidth="1" min="6" max="6" width="6.44"/>
    <col customWidth="1" min="7" max="7" width="25.33"/>
    <col customWidth="1" min="8" max="8" width="10.11"/>
    <col customWidth="1" min="9" max="26" width="8.78"/>
  </cols>
  <sheetData>
    <row r="1">
      <c r="A1" s="87" t="s">
        <v>1</v>
      </c>
      <c r="B1" s="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>
      <c r="A2" s="89" t="s">
        <v>75</v>
      </c>
      <c r="B2" s="90"/>
      <c r="C2" s="88"/>
      <c r="D2" s="88"/>
      <c r="E2" s="88"/>
      <c r="F2" s="88"/>
      <c r="G2" s="91" t="s">
        <v>76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>
      <c r="A3" s="92" t="s">
        <v>77</v>
      </c>
      <c r="B3" s="93">
        <v>125000.0</v>
      </c>
      <c r="C3" s="88"/>
      <c r="D3" s="94" t="s">
        <v>78</v>
      </c>
      <c r="E3" s="95">
        <f>IF(B8&lt;B9*B10,B8,B9*B10)</f>
        <v>262500</v>
      </c>
      <c r="F3" s="88"/>
      <c r="G3" s="96" t="s">
        <v>79</v>
      </c>
      <c r="H3" s="97">
        <f>E11-E16</f>
        <v>31200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>
      <c r="A4" s="98" t="s">
        <v>80</v>
      </c>
      <c r="B4" s="93">
        <v>5000.0</v>
      </c>
      <c r="C4" s="88"/>
      <c r="D4" s="94" t="s">
        <v>81</v>
      </c>
      <c r="E4" s="99">
        <f>B8-E3</f>
        <v>4500</v>
      </c>
      <c r="F4" s="88"/>
      <c r="G4" s="96" t="s">
        <v>82</v>
      </c>
      <c r="H4" s="97">
        <f>H3/12</f>
        <v>2600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>
      <c r="A5" s="98" t="s">
        <v>59</v>
      </c>
      <c r="B5" s="93">
        <v>110000.0</v>
      </c>
      <c r="C5" s="88"/>
      <c r="D5" s="94" t="s">
        <v>83</v>
      </c>
      <c r="E5" s="100">
        <f>-PMT((B11/12),(B12*12),E3)</f>
        <v>1764.083894</v>
      </c>
      <c r="F5" s="88"/>
      <c r="G5" s="96" t="s">
        <v>84</v>
      </c>
      <c r="H5" s="97">
        <f>-(PMT(B11/12,B12*12,E3))</f>
        <v>1764.083894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>
      <c r="A6" s="98" t="s">
        <v>85</v>
      </c>
      <c r="B6" s="93">
        <v>22000.0</v>
      </c>
      <c r="C6" s="88"/>
      <c r="D6" s="94" t="s">
        <v>86</v>
      </c>
      <c r="E6" s="100">
        <f>+B12*12</f>
        <v>360</v>
      </c>
      <c r="F6" s="88"/>
      <c r="G6" s="101" t="s">
        <v>87</v>
      </c>
      <c r="H6" s="102">
        <f>B15-(H5+(E16/12))</f>
        <v>835.916106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>
      <c r="A7" s="98" t="s">
        <v>62</v>
      </c>
      <c r="B7" s="93">
        <v>5000.0</v>
      </c>
      <c r="C7" s="88"/>
      <c r="D7" s="94"/>
      <c r="E7" s="103"/>
      <c r="F7" s="88"/>
      <c r="G7" s="101" t="s">
        <v>88</v>
      </c>
      <c r="H7" s="104">
        <f>IF(E4&gt;0,(H3-E5*12)/E4,"Infinite!")</f>
        <v>2.229109616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>
      <c r="A8" s="105" t="s">
        <v>89</v>
      </c>
      <c r="B8" s="100">
        <f>SUM(B3:B7)</f>
        <v>267000</v>
      </c>
      <c r="C8" s="88"/>
      <c r="D8" s="106" t="s">
        <v>90</v>
      </c>
      <c r="E8" s="88"/>
      <c r="F8" s="88"/>
      <c r="G8" s="96" t="s">
        <v>91</v>
      </c>
      <c r="H8" s="107">
        <f>H3/(B3+B4+B5+B6+B7)</f>
        <v>0.1168539326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>
      <c r="A9" s="98" t="s">
        <v>57</v>
      </c>
      <c r="B9" s="93">
        <v>350000.0</v>
      </c>
      <c r="C9" s="88"/>
      <c r="D9" s="108">
        <f>(B9-B8)/B9</f>
        <v>0.2371428571</v>
      </c>
      <c r="E9" s="88"/>
      <c r="F9" s="88"/>
      <c r="G9" s="88"/>
      <c r="H9" s="109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>
      <c r="A10" s="92" t="s">
        <v>92</v>
      </c>
      <c r="B10" s="110">
        <v>0.75</v>
      </c>
      <c r="C10" s="88"/>
      <c r="D10" s="88"/>
      <c r="E10" s="88"/>
      <c r="F10" s="88"/>
      <c r="G10" s="111" t="s">
        <v>93</v>
      </c>
      <c r="H10" s="112">
        <f>(H4-E5)*12</f>
        <v>10030.99327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>
      <c r="A11" s="92" t="s">
        <v>94</v>
      </c>
      <c r="B11" s="110">
        <v>0.071</v>
      </c>
      <c r="C11" s="88"/>
      <c r="D11" s="113" t="s">
        <v>95</v>
      </c>
      <c r="E11" s="114">
        <f>B15*12</f>
        <v>38400</v>
      </c>
      <c r="F11" s="88"/>
      <c r="G11" s="111" t="s">
        <v>96</v>
      </c>
      <c r="H11" s="112">
        <f>H4-E5</f>
        <v>835.916106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>
      <c r="A12" s="92" t="s">
        <v>97</v>
      </c>
      <c r="B12" s="115">
        <v>30.0</v>
      </c>
      <c r="C12" s="88"/>
      <c r="D12" s="88"/>
      <c r="E12" s="103"/>
      <c r="F12" s="88"/>
      <c r="G12" s="88"/>
      <c r="H12" s="109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>
      <c r="A13" s="116"/>
      <c r="B13" s="117"/>
      <c r="C13" s="88"/>
      <c r="D13" s="96" t="s">
        <v>98</v>
      </c>
      <c r="E13" s="118">
        <f t="shared" ref="E13:E14" si="1">B20*12</f>
        <v>0</v>
      </c>
      <c r="F13" s="88"/>
      <c r="G13" s="96" t="s">
        <v>99</v>
      </c>
      <c r="H13" s="119">
        <f>IF(E4&gt;0,1/H7,"No $$ Down!")</f>
        <v>0.448609612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>
      <c r="A14" s="89" t="s">
        <v>100</v>
      </c>
      <c r="B14" s="90"/>
      <c r="C14" s="88"/>
      <c r="D14" s="96" t="s">
        <v>101</v>
      </c>
      <c r="E14" s="118">
        <f t="shared" si="1"/>
        <v>0</v>
      </c>
      <c r="F14" s="88"/>
      <c r="G14" s="96" t="s">
        <v>102</v>
      </c>
      <c r="H14" s="120">
        <f>((+E5*12)+E16)/E11</f>
        <v>0.7387762169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>
      <c r="A15" s="121" t="s">
        <v>103</v>
      </c>
      <c r="B15" s="122">
        <v>3200.0</v>
      </c>
      <c r="C15" s="88"/>
      <c r="D15" s="88"/>
      <c r="E15" s="103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>
      <c r="A16" s="116"/>
      <c r="B16" s="90"/>
      <c r="C16" s="88"/>
      <c r="D16" s="123" t="s">
        <v>104</v>
      </c>
      <c r="E16" s="114">
        <f>SUM(B18:B19)+SUM(E13:E14)</f>
        <v>7200</v>
      </c>
      <c r="F16" s="88"/>
      <c r="G16" s="124" t="s">
        <v>105</v>
      </c>
      <c r="H16" s="125">
        <f>H3/(E5*12)</f>
        <v>1.473852808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>
      <c r="A17" s="89" t="s">
        <v>106</v>
      </c>
      <c r="B17" s="90"/>
      <c r="C17" s="88"/>
      <c r="D17" s="123" t="s">
        <v>107</v>
      </c>
      <c r="E17" s="88"/>
      <c r="F17" s="88"/>
      <c r="G17" s="126" t="s">
        <v>108</v>
      </c>
      <c r="H17" s="127">
        <f>(H5+(E16/12))/B15</f>
        <v>0.7387762169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>
      <c r="A18" s="92" t="s">
        <v>109</v>
      </c>
      <c r="B18" s="128">
        <v>6000.0</v>
      </c>
      <c r="C18" s="88"/>
      <c r="D18" s="129"/>
      <c r="E18" s="88"/>
      <c r="F18" s="88"/>
      <c r="G18" s="130" t="s">
        <v>110</v>
      </c>
      <c r="H18" s="131">
        <f>B15/(((B18+B19)/12)+B20+E5)</f>
        <v>1.353589865</v>
      </c>
      <c r="I18" s="132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>
      <c r="A19" s="92" t="s">
        <v>111</v>
      </c>
      <c r="B19" s="128">
        <v>1200.0</v>
      </c>
      <c r="C19" s="88"/>
      <c r="D19" s="88"/>
      <c r="E19" s="88"/>
      <c r="F19" s="88"/>
      <c r="G19" s="88"/>
      <c r="H19" s="88"/>
      <c r="I19" s="132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>
      <c r="A20" s="92" t="s">
        <v>112</v>
      </c>
      <c r="B20" s="128">
        <v>0.0</v>
      </c>
      <c r="C20" s="88"/>
      <c r="D20" s="133" t="s">
        <v>113</v>
      </c>
      <c r="E20" s="43"/>
      <c r="F20" s="43"/>
      <c r="G20" s="16"/>
      <c r="H20" s="1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ht="15.75" customHeight="1">
      <c r="A21" s="92" t="s">
        <v>114</v>
      </c>
      <c r="B21" s="128">
        <v>0.0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ht="15.75" customHeight="1">
      <c r="A22" s="92" t="s">
        <v>115</v>
      </c>
      <c r="B22" s="134">
        <v>0.03</v>
      </c>
      <c r="C22" s="135"/>
      <c r="D22" s="136" t="s">
        <v>116</v>
      </c>
      <c r="E22" s="136"/>
      <c r="F22" s="136"/>
      <c r="G22" s="136"/>
      <c r="H22" s="136"/>
      <c r="I22" s="135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ht="15.75" customHeight="1">
      <c r="A23" s="92" t="s">
        <v>16</v>
      </c>
      <c r="B23" s="134">
        <v>0.065</v>
      </c>
      <c r="C23" s="135"/>
      <c r="D23" s="137" t="s">
        <v>117</v>
      </c>
      <c r="E23" s="138">
        <f>B15</f>
        <v>3200</v>
      </c>
      <c r="F23" s="1"/>
      <c r="G23" s="139" t="s">
        <v>118</v>
      </c>
      <c r="H23" s="140">
        <f>(E25*30)*E24</f>
        <v>5100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15.75" customHeight="1">
      <c r="A24" s="89" t="s">
        <v>119</v>
      </c>
      <c r="B24" s="90"/>
      <c r="C24" s="135"/>
      <c r="D24" s="141" t="s">
        <v>120</v>
      </c>
      <c r="E24" s="142">
        <v>0.68</v>
      </c>
      <c r="F24" s="1"/>
      <c r="G24" s="143" t="s">
        <v>121</v>
      </c>
      <c r="H24" s="144">
        <f>H23-(H23*E27)</f>
        <v>4080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ht="15.75" customHeight="1">
      <c r="A25" s="92" t="s">
        <v>122</v>
      </c>
      <c r="B25" s="115" t="s">
        <v>123</v>
      </c>
      <c r="C25" s="88"/>
      <c r="D25" s="141" t="s">
        <v>124</v>
      </c>
      <c r="E25" s="145">
        <v>250.0</v>
      </c>
      <c r="F25" s="1"/>
      <c r="G25" s="143" t="s">
        <v>125</v>
      </c>
      <c r="H25" s="144">
        <f>H24-E26</f>
        <v>1715.916106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15.75" customHeight="1">
      <c r="A26" s="92" t="s">
        <v>126</v>
      </c>
      <c r="B26" s="115" t="s">
        <v>127</v>
      </c>
      <c r="C26" s="88"/>
      <c r="D26" s="141" t="s">
        <v>128</v>
      </c>
      <c r="E26" s="146">
        <f>E23-H6</f>
        <v>2364.083894</v>
      </c>
      <c r="F26" s="1"/>
      <c r="G26" s="147" t="s">
        <v>129</v>
      </c>
      <c r="H26" s="148">
        <f>H25-E28</f>
        <v>1115.916106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ht="15.75" customHeight="1">
      <c r="A27" s="92" t="s">
        <v>130</v>
      </c>
      <c r="B27" s="115">
        <v>1000.0</v>
      </c>
      <c r="C27" s="88"/>
      <c r="D27" s="141" t="s">
        <v>131</v>
      </c>
      <c r="E27" s="149">
        <v>0.2</v>
      </c>
      <c r="F27" s="1"/>
      <c r="G27" s="1"/>
      <c r="H27" s="1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15.75" customHeight="1">
      <c r="A28" s="92" t="s">
        <v>132</v>
      </c>
      <c r="B28" s="115">
        <v>3.0</v>
      </c>
      <c r="C28" s="88"/>
      <c r="D28" s="141" t="s">
        <v>133</v>
      </c>
      <c r="E28" s="145">
        <v>600.0</v>
      </c>
      <c r="F28" s="1"/>
      <c r="G28" s="1"/>
      <c r="H28" s="1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ht="15.75" customHeight="1">
      <c r="A29" s="92" t="s">
        <v>134</v>
      </c>
      <c r="B29" s="115">
        <v>1.0</v>
      </c>
      <c r="C29" s="88"/>
      <c r="D29" s="147" t="s">
        <v>135</v>
      </c>
      <c r="E29" s="150">
        <f>H6</f>
        <v>835.916106</v>
      </c>
      <c r="F29" s="1"/>
      <c r="G29" s="1"/>
      <c r="H29" s="1"/>
      <c r="I29" s="135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15.75" customHeight="1">
      <c r="A30" s="135"/>
      <c r="B30" s="151"/>
      <c r="C30" s="88"/>
      <c r="D30" s="141" t="s">
        <v>136</v>
      </c>
      <c r="E30" s="152">
        <f>H16</f>
        <v>1.473852808</v>
      </c>
      <c r="F30" s="1"/>
      <c r="G30" s="1"/>
      <c r="H30" s="1"/>
      <c r="I30" s="135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ht="15.75" customHeight="1">
      <c r="A31" s="92" t="s">
        <v>137</v>
      </c>
      <c r="B31" s="153">
        <v>44927.0</v>
      </c>
      <c r="C31" s="88"/>
      <c r="D31" s="135"/>
      <c r="E31" s="135"/>
      <c r="F31" s="135"/>
      <c r="G31" s="154" t="s">
        <v>138</v>
      </c>
      <c r="H31" s="88"/>
      <c r="I31" s="135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ht="19.5" customHeight="1">
      <c r="A32" s="92" t="s">
        <v>139</v>
      </c>
      <c r="B32" s="115">
        <v>0.0</v>
      </c>
      <c r="C32" s="88"/>
      <c r="D32" s="135"/>
      <c r="E32" s="135"/>
      <c r="F32" s="135"/>
      <c r="G32" s="88"/>
      <c r="H32" s="88"/>
      <c r="I32" s="135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ht="15.75" customHeight="1">
      <c r="A33" s="116"/>
      <c r="B33" s="90"/>
      <c r="C33" s="88"/>
      <c r="D33" s="135"/>
      <c r="E33" s="135"/>
      <c r="F33" s="135"/>
      <c r="G33" s="88"/>
      <c r="H33" s="88"/>
      <c r="I33" s="135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ht="15.75" customHeight="1">
      <c r="A34" s="116"/>
      <c r="B34" s="151"/>
      <c r="C34" s="135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15.75" customHeight="1">
      <c r="A35" s="88"/>
      <c r="B35" s="151"/>
      <c r="C35" s="135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ht="15.75" customHeight="1">
      <c r="A36" s="88"/>
      <c r="B36" s="90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ht="15.75" customHeight="1">
      <c r="A37" s="88"/>
      <c r="B37" s="90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ht="15.75" customHeight="1">
      <c r="A38" s="88"/>
      <c r="B38" s="9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ht="15.75" customHeight="1">
      <c r="A39" s="88"/>
      <c r="B39" s="9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ht="15.75" customHeight="1">
      <c r="A40" s="88"/>
      <c r="B40" s="9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ht="15.75" customHeight="1">
      <c r="A41" s="88"/>
      <c r="B41" s="9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ht="15.75" customHeight="1">
      <c r="A42" s="88"/>
      <c r="B42" s="90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ht="15.75" customHeight="1">
      <c r="A43" s="135"/>
      <c r="B43" s="15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ht="15.75" customHeight="1">
      <c r="A44" s="135"/>
      <c r="B44" s="151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ht="15.75" customHeight="1">
      <c r="A45" s="135"/>
      <c r="B45" s="151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ht="15.75" customHeight="1">
      <c r="A46" s="135"/>
      <c r="B46" s="15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ht="15.75" customHeight="1">
      <c r="A47" s="135"/>
      <c r="B47" s="15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ht="15.75" customHeight="1">
      <c r="A48" s="135"/>
      <c r="B48" s="15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ht="15.75" customHeight="1">
      <c r="A49" s="135"/>
      <c r="B49" s="15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ht="15.75" customHeight="1">
      <c r="A50" s="135"/>
      <c r="B50" s="151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ht="15.75" customHeight="1">
      <c r="A51" s="135"/>
      <c r="B51" s="151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ht="15.75" customHeight="1">
      <c r="A52" s="135"/>
      <c r="B52" s="151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ht="15.75" customHeight="1">
      <c r="A53" s="88"/>
      <c r="B53" s="90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ht="15.75" customHeight="1">
      <c r="A54" s="88"/>
      <c r="B54" s="90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ht="15.75" customHeight="1">
      <c r="A55" s="88"/>
      <c r="B55" s="90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ht="15.75" customHeight="1">
      <c r="A56" s="88"/>
      <c r="B56" s="90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ht="15.75" customHeight="1">
      <c r="A57" s="88"/>
      <c r="B57" s="90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ht="15.75" customHeight="1">
      <c r="A58" s="88"/>
      <c r="B58" s="9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ht="15.75" customHeight="1">
      <c r="A59" s="88"/>
      <c r="B59" s="90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ht="15.75" customHeight="1">
      <c r="A60" s="88"/>
      <c r="B60" s="90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ht="15.75" customHeight="1">
      <c r="A61" s="88"/>
      <c r="B61" s="90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ht="15.75" customHeight="1">
      <c r="A62" s="88"/>
      <c r="B62" s="90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ht="15.75" customHeight="1">
      <c r="A63" s="88"/>
      <c r="B63" s="90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ht="15.75" customHeight="1">
      <c r="A64" s="88"/>
      <c r="B64" s="90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ht="15.75" customHeight="1">
      <c r="A65" s="88"/>
      <c r="B65" s="90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ht="15.75" customHeight="1">
      <c r="A66" s="88"/>
      <c r="B66" s="90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ht="15.75" customHeight="1">
      <c r="A67" s="88"/>
      <c r="B67" s="90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ht="15.75" customHeight="1">
      <c r="A68" s="88"/>
      <c r="B68" s="90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ht="15.75" customHeight="1">
      <c r="A69" s="88"/>
      <c r="B69" s="90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ht="15.75" customHeight="1">
      <c r="A70" s="88"/>
      <c r="B70" s="90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ht="15.75" customHeight="1">
      <c r="A71" s="88"/>
      <c r="B71" s="90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ht="15.75" customHeight="1">
      <c r="A72" s="88"/>
      <c r="B72" s="90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ht="15.75" customHeight="1">
      <c r="A73" s="88"/>
      <c r="B73" s="90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ht="15.75" customHeight="1">
      <c r="A74" s="88"/>
      <c r="B74" s="90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ht="15.75" customHeight="1">
      <c r="A75" s="88"/>
      <c r="B75" s="90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ht="15.75" customHeight="1">
      <c r="A76" s="88"/>
      <c r="B76" s="90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ht="15.75" customHeight="1">
      <c r="A77" s="88"/>
      <c r="B77" s="90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ht="15.75" customHeight="1">
      <c r="A78" s="88"/>
      <c r="B78" s="90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ht="15.75" customHeight="1">
      <c r="A79" s="88"/>
      <c r="B79" s="90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ht="15.75" customHeight="1">
      <c r="A80" s="88"/>
      <c r="B80" s="90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ht="15.75" customHeight="1">
      <c r="A81" s="88"/>
      <c r="B81" s="90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ht="15.75" customHeight="1">
      <c r="A82" s="88"/>
      <c r="B82" s="90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ht="15.75" customHeight="1">
      <c r="A83" s="88"/>
      <c r="B83" s="90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ht="15.75" customHeight="1">
      <c r="A84" s="88"/>
      <c r="B84" s="90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ht="15.75" customHeight="1">
      <c r="A85" s="88"/>
      <c r="B85" s="90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ht="15.75" customHeight="1">
      <c r="A86" s="88"/>
      <c r="B86" s="90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ht="15.75" customHeight="1">
      <c r="A87" s="88"/>
      <c r="B87" s="90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ht="15.75" customHeight="1">
      <c r="A88" s="88"/>
      <c r="B88" s="90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ht="15.75" customHeight="1">
      <c r="A89" s="88"/>
      <c r="B89" s="90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ht="15.75" customHeight="1">
      <c r="A90" s="88"/>
      <c r="B90" s="90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ht="15.75" customHeight="1">
      <c r="A91" s="88"/>
      <c r="B91" s="90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ht="15.75" customHeight="1">
      <c r="A92" s="88"/>
      <c r="B92" s="90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ht="15.75" customHeight="1">
      <c r="A93" s="88"/>
      <c r="B93" s="90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ht="15.75" customHeight="1">
      <c r="A94" s="88"/>
      <c r="B94" s="90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ht="15.75" customHeight="1">
      <c r="A95" s="88"/>
      <c r="B95" s="90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ht="15.75" customHeight="1">
      <c r="A96" s="88"/>
      <c r="B96" s="90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ht="15.75" customHeight="1">
      <c r="A97" s="88"/>
      <c r="B97" s="90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ht="15.75" customHeight="1">
      <c r="A98" s="88"/>
      <c r="B98" s="90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ht="15.75" customHeight="1">
      <c r="A99" s="88"/>
      <c r="B99" s="90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ht="15.75" customHeight="1">
      <c r="A100" s="88"/>
      <c r="B100" s="90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ht="15.75" customHeight="1">
      <c r="A101" s="88"/>
      <c r="B101" s="90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ht="15.75" customHeight="1">
      <c r="A102" s="88"/>
      <c r="B102" s="90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ht="15.75" customHeight="1">
      <c r="A103" s="88"/>
      <c r="B103" s="90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ht="15.75" customHeight="1">
      <c r="A104" s="88"/>
      <c r="B104" s="90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ht="15.75" customHeight="1">
      <c r="A105" s="88"/>
      <c r="B105" s="90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ht="15.75" customHeight="1">
      <c r="A106" s="88"/>
      <c r="B106" s="90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ht="15.75" customHeight="1">
      <c r="A107" s="88"/>
      <c r="B107" s="90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ht="15.75" customHeight="1">
      <c r="A108" s="88"/>
      <c r="B108" s="90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ht="15.75" customHeight="1">
      <c r="A109" s="88"/>
      <c r="B109" s="90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ht="15.75" customHeight="1">
      <c r="A110" s="88"/>
      <c r="B110" s="90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ht="15.75" customHeight="1">
      <c r="A111" s="88"/>
      <c r="B111" s="90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ht="15.75" customHeight="1">
      <c r="A112" s="88"/>
      <c r="B112" s="90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ht="15.75" customHeight="1">
      <c r="A113" s="88"/>
      <c r="B113" s="90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ht="15.75" customHeight="1">
      <c r="A114" s="88"/>
      <c r="B114" s="90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ht="15.75" customHeight="1">
      <c r="A115" s="88"/>
      <c r="B115" s="90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ht="15.75" customHeight="1">
      <c r="A116" s="88"/>
      <c r="B116" s="90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ht="15.75" customHeight="1">
      <c r="A117" s="88"/>
      <c r="B117" s="90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ht="15.75" customHeight="1">
      <c r="A118" s="88"/>
      <c r="B118" s="90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ht="15.75" customHeight="1">
      <c r="A119" s="88"/>
      <c r="B119" s="90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ht="15.75" customHeight="1">
      <c r="A120" s="88"/>
      <c r="B120" s="90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ht="15.75" customHeight="1">
      <c r="A121" s="88"/>
      <c r="B121" s="90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ht="15.75" customHeight="1">
      <c r="A122" s="88"/>
      <c r="B122" s="90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ht="15.75" customHeight="1">
      <c r="A123" s="88"/>
      <c r="B123" s="90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ht="15.75" customHeight="1">
      <c r="A124" s="88"/>
      <c r="B124" s="90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ht="15.75" customHeight="1">
      <c r="A125" s="88"/>
      <c r="B125" s="90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ht="15.75" customHeight="1">
      <c r="A126" s="88"/>
      <c r="B126" s="90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ht="15.75" customHeight="1">
      <c r="A127" s="88"/>
      <c r="B127" s="90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ht="15.75" customHeight="1">
      <c r="A128" s="88"/>
      <c r="B128" s="90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ht="15.75" customHeight="1">
      <c r="A129" s="88"/>
      <c r="B129" s="90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ht="15.75" customHeight="1">
      <c r="A130" s="88"/>
      <c r="B130" s="90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ht="15.75" customHeight="1">
      <c r="A131" s="88"/>
      <c r="B131" s="90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ht="15.75" customHeight="1">
      <c r="A132" s="88"/>
      <c r="B132" s="90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ht="15.75" customHeight="1">
      <c r="A133" s="88"/>
      <c r="B133" s="90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ht="15.75" customHeight="1">
      <c r="A134" s="88"/>
      <c r="B134" s="90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ht="15.75" customHeight="1">
      <c r="A135" s="88"/>
      <c r="B135" s="90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ht="15.75" customHeight="1">
      <c r="A136" s="88"/>
      <c r="B136" s="90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ht="15.75" customHeight="1">
      <c r="A137" s="88"/>
      <c r="B137" s="90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ht="15.75" customHeight="1">
      <c r="A138" s="88"/>
      <c r="B138" s="90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ht="15.75" customHeight="1">
      <c r="A139" s="88"/>
      <c r="B139" s="90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ht="15.75" customHeight="1">
      <c r="A140" s="88"/>
      <c r="B140" s="90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ht="15.75" customHeight="1">
      <c r="A141" s="88"/>
      <c r="B141" s="90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ht="15.75" customHeight="1">
      <c r="A142" s="88"/>
      <c r="B142" s="90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ht="15.75" customHeight="1">
      <c r="A143" s="88"/>
      <c r="B143" s="90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ht="15.75" customHeight="1">
      <c r="A144" s="88"/>
      <c r="B144" s="90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ht="15.75" customHeight="1">
      <c r="A145" s="88"/>
      <c r="B145" s="90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ht="15.75" customHeight="1">
      <c r="A146" s="88"/>
      <c r="B146" s="90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ht="15.75" customHeight="1">
      <c r="A147" s="88"/>
      <c r="B147" s="90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ht="15.75" customHeight="1">
      <c r="A148" s="88"/>
      <c r="B148" s="90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ht="15.75" customHeight="1">
      <c r="A149" s="88"/>
      <c r="B149" s="90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ht="15.75" customHeight="1">
      <c r="A150" s="88"/>
      <c r="B150" s="90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ht="15.75" customHeight="1">
      <c r="A151" s="88"/>
      <c r="B151" s="90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ht="15.75" customHeight="1">
      <c r="A152" s="88"/>
      <c r="B152" s="90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ht="15.75" customHeight="1">
      <c r="A153" s="88"/>
      <c r="B153" s="90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ht="15.75" customHeight="1">
      <c r="A154" s="88"/>
      <c r="B154" s="90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ht="15.75" customHeight="1">
      <c r="A155" s="88"/>
      <c r="B155" s="90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ht="15.75" customHeight="1">
      <c r="A156" s="88"/>
      <c r="B156" s="90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ht="15.75" customHeight="1">
      <c r="A157" s="88"/>
      <c r="B157" s="90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ht="15.75" customHeight="1">
      <c r="A158" s="88"/>
      <c r="B158" s="90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ht="15.75" customHeight="1">
      <c r="A159" s="88"/>
      <c r="B159" s="90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ht="15.75" customHeight="1">
      <c r="A160" s="88"/>
      <c r="B160" s="90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ht="15.75" customHeight="1">
      <c r="A161" s="88"/>
      <c r="B161" s="90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ht="15.75" customHeight="1">
      <c r="A162" s="88"/>
      <c r="B162" s="90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ht="15.75" customHeight="1">
      <c r="A163" s="88"/>
      <c r="B163" s="90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ht="15.75" customHeight="1">
      <c r="A164" s="88"/>
      <c r="B164" s="90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ht="15.75" customHeight="1">
      <c r="A165" s="88"/>
      <c r="B165" s="90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ht="15.75" customHeight="1">
      <c r="A166" s="88"/>
      <c r="B166" s="90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ht="15.75" customHeight="1">
      <c r="A167" s="88"/>
      <c r="B167" s="90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ht="15.75" customHeight="1">
      <c r="A168" s="88"/>
      <c r="B168" s="90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ht="15.75" customHeight="1">
      <c r="A169" s="88"/>
      <c r="B169" s="90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ht="15.75" customHeight="1">
      <c r="A170" s="88"/>
      <c r="B170" s="90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ht="15.75" customHeight="1">
      <c r="A171" s="88"/>
      <c r="B171" s="90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ht="15.75" customHeight="1">
      <c r="A172" s="88"/>
      <c r="B172" s="90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ht="15.75" customHeight="1">
      <c r="A173" s="88"/>
      <c r="B173" s="90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ht="15.75" customHeight="1">
      <c r="A174" s="88"/>
      <c r="B174" s="90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ht="15.75" customHeight="1">
      <c r="A175" s="88"/>
      <c r="B175" s="90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ht="15.75" customHeight="1">
      <c r="A176" s="88"/>
      <c r="B176" s="90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ht="15.75" customHeight="1">
      <c r="A177" s="88"/>
      <c r="B177" s="90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ht="15.75" customHeight="1">
      <c r="A178" s="88"/>
      <c r="B178" s="90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ht="15.75" customHeight="1">
      <c r="A179" s="88"/>
      <c r="B179" s="90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ht="15.75" customHeight="1">
      <c r="A180" s="88"/>
      <c r="B180" s="90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ht="15.75" customHeight="1">
      <c r="A181" s="88"/>
      <c r="B181" s="90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ht="15.75" customHeight="1">
      <c r="A182" s="88"/>
      <c r="B182" s="90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ht="15.75" customHeight="1">
      <c r="A183" s="88"/>
      <c r="B183" s="90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ht="15.75" customHeight="1">
      <c r="A184" s="88"/>
      <c r="B184" s="90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ht="15.75" customHeight="1">
      <c r="A185" s="88"/>
      <c r="B185" s="90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ht="15.75" customHeight="1">
      <c r="A186" s="88"/>
      <c r="B186" s="90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ht="15.75" customHeight="1">
      <c r="A187" s="88"/>
      <c r="B187" s="90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ht="15.75" customHeight="1">
      <c r="A188" s="88"/>
      <c r="B188" s="90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ht="15.75" customHeight="1">
      <c r="A189" s="88"/>
      <c r="B189" s="90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ht="15.75" customHeight="1">
      <c r="A190" s="88"/>
      <c r="B190" s="90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ht="15.75" customHeight="1">
      <c r="A191" s="88"/>
      <c r="B191" s="90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ht="15.75" customHeight="1">
      <c r="A192" s="88"/>
      <c r="B192" s="90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ht="15.75" customHeight="1">
      <c r="A193" s="88"/>
      <c r="B193" s="90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ht="15.75" customHeight="1">
      <c r="A194" s="88"/>
      <c r="B194" s="90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ht="15.75" customHeight="1">
      <c r="A195" s="88"/>
      <c r="B195" s="90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ht="15.75" customHeight="1">
      <c r="A196" s="88"/>
      <c r="B196" s="90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ht="15.75" customHeight="1">
      <c r="A197" s="88"/>
      <c r="B197" s="90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ht="15.75" customHeight="1">
      <c r="A198" s="88"/>
      <c r="B198" s="90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ht="15.75" customHeight="1">
      <c r="A199" s="88"/>
      <c r="B199" s="90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ht="15.75" customHeight="1">
      <c r="A200" s="88"/>
      <c r="B200" s="90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ht="15.75" customHeight="1">
      <c r="A201" s="88"/>
      <c r="B201" s="90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ht="15.75" customHeight="1">
      <c r="A202" s="88"/>
      <c r="B202" s="90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ht="15.75" customHeight="1">
      <c r="A203" s="88"/>
      <c r="B203" s="90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ht="15.75" customHeight="1">
      <c r="A204" s="88"/>
      <c r="B204" s="90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ht="15.75" customHeight="1">
      <c r="A205" s="88"/>
      <c r="B205" s="90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ht="15.75" customHeight="1">
      <c r="A206" s="88"/>
      <c r="B206" s="90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ht="15.75" customHeight="1">
      <c r="A207" s="88"/>
      <c r="B207" s="90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ht="15.75" customHeight="1">
      <c r="A208" s="88"/>
      <c r="B208" s="90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ht="15.75" customHeight="1">
      <c r="A209" s="88"/>
      <c r="B209" s="90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ht="15.75" customHeight="1">
      <c r="A210" s="88"/>
      <c r="B210" s="90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ht="15.75" customHeight="1">
      <c r="A211" s="88"/>
      <c r="B211" s="90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ht="15.75" customHeight="1">
      <c r="A212" s="88"/>
      <c r="B212" s="90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ht="15.75" customHeight="1">
      <c r="A213" s="88"/>
      <c r="B213" s="90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ht="15.75" customHeight="1">
      <c r="A214" s="88"/>
      <c r="B214" s="90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ht="15.75" customHeight="1">
      <c r="A215" s="88"/>
      <c r="B215" s="90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ht="15.75" customHeight="1">
      <c r="A216" s="88"/>
      <c r="B216" s="90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ht="15.75" customHeight="1">
      <c r="A217" s="88"/>
      <c r="B217" s="90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ht="15.75" customHeight="1">
      <c r="A218" s="88"/>
      <c r="B218" s="90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ht="15.75" customHeight="1">
      <c r="A219" s="88"/>
      <c r="B219" s="90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ht="15.75" customHeight="1">
      <c r="A220" s="88"/>
      <c r="B220" s="90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ht="15.75" customHeight="1">
      <c r="A221" s="88"/>
      <c r="B221" s="90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ht="15.75" customHeight="1">
      <c r="A222" s="88"/>
      <c r="B222" s="90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ht="15.75" customHeight="1">
      <c r="A223" s="88"/>
      <c r="B223" s="90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ht="15.75" customHeight="1">
      <c r="A224" s="88"/>
      <c r="B224" s="90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ht="15.75" customHeight="1">
      <c r="A225" s="88"/>
      <c r="B225" s="90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ht="15.75" customHeight="1">
      <c r="A226" s="88"/>
      <c r="B226" s="90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ht="15.75" customHeight="1">
      <c r="A227" s="88"/>
      <c r="B227" s="90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ht="15.75" customHeight="1">
      <c r="A228" s="88"/>
      <c r="B228" s="90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ht="15.75" customHeight="1">
      <c r="A229" s="88"/>
      <c r="B229" s="90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ht="15.75" customHeight="1">
      <c r="A230" s="88"/>
      <c r="B230" s="90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ht="15.75" customHeight="1">
      <c r="A231" s="88"/>
      <c r="B231" s="90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ht="15.75" customHeight="1">
      <c r="A232" s="88"/>
      <c r="B232" s="90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ht="15.75" customHeight="1">
      <c r="A233" s="88"/>
      <c r="B233" s="90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ht="15.75" customHeight="1">
      <c r="A234" s="88"/>
      <c r="B234" s="90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ht="15.75" customHeight="1">
      <c r="A235" s="88"/>
      <c r="B235" s="90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ht="15.75" customHeight="1">
      <c r="A236" s="88"/>
      <c r="B236" s="90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ht="15.75" customHeight="1">
      <c r="A237" s="88"/>
      <c r="B237" s="90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ht="15.75" customHeight="1">
      <c r="A238" s="88"/>
      <c r="B238" s="90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ht="15.75" customHeight="1">
      <c r="A239" s="88"/>
      <c r="B239" s="90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ht="15.75" customHeight="1">
      <c r="A240" s="88"/>
      <c r="B240" s="90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ht="15.75" customHeight="1">
      <c r="A241" s="88"/>
      <c r="B241" s="90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ht="15.75" customHeight="1">
      <c r="A242" s="88"/>
      <c r="B242" s="90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ht="15.75" customHeight="1">
      <c r="A243" s="88"/>
      <c r="B243" s="90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ht="15.75" customHeight="1">
      <c r="A244" s="88"/>
      <c r="B244" s="90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ht="15.75" customHeight="1">
      <c r="A245" s="88"/>
      <c r="B245" s="90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ht="15.75" customHeight="1">
      <c r="A246" s="88"/>
      <c r="B246" s="90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ht="15.75" customHeight="1">
      <c r="A247" s="88"/>
      <c r="B247" s="90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ht="15.75" customHeight="1">
      <c r="A248" s="88"/>
      <c r="B248" s="90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ht="15.75" customHeight="1">
      <c r="A249" s="88"/>
      <c r="B249" s="90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ht="15.75" customHeight="1">
      <c r="A250" s="88"/>
      <c r="B250" s="90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ht="15.75" customHeight="1">
      <c r="A251" s="88"/>
      <c r="B251" s="90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ht="15.75" customHeight="1">
      <c r="A252" s="88"/>
      <c r="B252" s="90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ht="15.75" customHeight="1">
      <c r="A253" s="88"/>
      <c r="B253" s="90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ht="15.75" customHeight="1">
      <c r="A254" s="88"/>
      <c r="B254" s="90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ht="15.75" customHeight="1">
      <c r="A255" s="88"/>
      <c r="B255" s="90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ht="15.75" customHeight="1">
      <c r="A256" s="88"/>
      <c r="B256" s="90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ht="15.75" customHeight="1">
      <c r="A257" s="88"/>
      <c r="B257" s="90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ht="15.75" customHeight="1">
      <c r="A258" s="88"/>
      <c r="B258" s="90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ht="15.75" customHeight="1">
      <c r="A259" s="88"/>
      <c r="B259" s="90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ht="15.75" customHeight="1">
      <c r="A260" s="88"/>
      <c r="B260" s="90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ht="15.75" customHeight="1">
      <c r="A261" s="88"/>
      <c r="B261" s="90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ht="15.75" customHeight="1">
      <c r="A262" s="88"/>
      <c r="B262" s="90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ht="15.75" customHeight="1">
      <c r="A263" s="88"/>
      <c r="B263" s="90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ht="15.75" customHeight="1">
      <c r="A264" s="88"/>
      <c r="B264" s="90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ht="15.75" customHeight="1">
      <c r="A265" s="88"/>
      <c r="B265" s="90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ht="15.75" customHeight="1">
      <c r="A266" s="88"/>
      <c r="B266" s="90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ht="15.75" customHeight="1">
      <c r="A267" s="88"/>
      <c r="B267" s="90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ht="15.75" customHeight="1">
      <c r="A268" s="88"/>
      <c r="B268" s="90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ht="15.75" customHeight="1">
      <c r="A269" s="88"/>
      <c r="B269" s="90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ht="15.75" customHeight="1">
      <c r="A270" s="88"/>
      <c r="B270" s="90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ht="15.75" customHeight="1">
      <c r="A271" s="88"/>
      <c r="B271" s="90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ht="15.75" customHeight="1">
      <c r="A272" s="88"/>
      <c r="B272" s="90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ht="15.75" customHeight="1">
      <c r="A273" s="88"/>
      <c r="B273" s="90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ht="15.75" customHeight="1">
      <c r="A274" s="88"/>
      <c r="B274" s="90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ht="15.75" customHeight="1">
      <c r="A275" s="88"/>
      <c r="B275" s="90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ht="15.75" customHeight="1">
      <c r="A276" s="88"/>
      <c r="B276" s="90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ht="15.75" customHeight="1">
      <c r="A277" s="88"/>
      <c r="B277" s="90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ht="15.75" customHeight="1">
      <c r="A278" s="88"/>
      <c r="B278" s="90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ht="15.75" customHeight="1">
      <c r="A279" s="88"/>
      <c r="B279" s="90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ht="15.75" customHeight="1">
      <c r="A280" s="88"/>
      <c r="B280" s="90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ht="15.75" customHeight="1">
      <c r="A281" s="88"/>
      <c r="B281" s="90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ht="15.75" customHeight="1">
      <c r="A282" s="88"/>
      <c r="B282" s="90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ht="15.75" customHeight="1">
      <c r="A283" s="88"/>
      <c r="B283" s="90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ht="15.75" customHeight="1">
      <c r="A284" s="88"/>
      <c r="B284" s="90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ht="15.75" customHeight="1">
      <c r="A285" s="88"/>
      <c r="B285" s="90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ht="15.75" customHeight="1">
      <c r="A286" s="88"/>
      <c r="B286" s="90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ht="15.75" customHeight="1">
      <c r="A287" s="88"/>
      <c r="B287" s="90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ht="15.75" customHeight="1">
      <c r="A288" s="88"/>
      <c r="B288" s="90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ht="15.75" customHeight="1">
      <c r="A289" s="88"/>
      <c r="B289" s="90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ht="15.75" customHeight="1">
      <c r="A290" s="88"/>
      <c r="B290" s="90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ht="15.75" customHeight="1">
      <c r="A291" s="88"/>
      <c r="B291" s="90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ht="15.75" customHeight="1">
      <c r="A292" s="88"/>
      <c r="B292" s="90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ht="15.75" customHeight="1">
      <c r="A293" s="88"/>
      <c r="B293" s="90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ht="15.75" customHeight="1">
      <c r="A294" s="88"/>
      <c r="B294" s="90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ht="15.75" customHeight="1">
      <c r="A295" s="88"/>
      <c r="B295" s="90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ht="15.75" customHeight="1">
      <c r="A296" s="88"/>
      <c r="B296" s="90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ht="15.75" customHeight="1">
      <c r="A297" s="88"/>
      <c r="B297" s="90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ht="15.75" customHeight="1">
      <c r="A298" s="88"/>
      <c r="B298" s="90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ht="15.75" customHeight="1">
      <c r="A299" s="88"/>
      <c r="B299" s="90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ht="15.75" customHeight="1">
      <c r="A300" s="88"/>
      <c r="B300" s="90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ht="15.75" customHeight="1">
      <c r="A301" s="88"/>
      <c r="B301" s="90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ht="15.75" customHeight="1">
      <c r="A302" s="88"/>
      <c r="B302" s="90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ht="15.75" customHeight="1">
      <c r="A303" s="88"/>
      <c r="B303" s="90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ht="15.75" customHeight="1">
      <c r="A304" s="88"/>
      <c r="B304" s="90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ht="15.75" customHeight="1">
      <c r="A305" s="88"/>
      <c r="B305" s="90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ht="15.75" customHeight="1">
      <c r="A306" s="88"/>
      <c r="B306" s="90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ht="15.75" customHeight="1">
      <c r="A307" s="88"/>
      <c r="B307" s="90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ht="15.75" customHeight="1">
      <c r="A308" s="88"/>
      <c r="B308" s="90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ht="15.75" customHeight="1">
      <c r="A309" s="88"/>
      <c r="B309" s="90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ht="15.75" customHeight="1">
      <c r="A310" s="88"/>
      <c r="B310" s="90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ht="15.75" customHeight="1">
      <c r="A311" s="88"/>
      <c r="B311" s="90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ht="15.75" customHeight="1">
      <c r="A312" s="88"/>
      <c r="B312" s="90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5.75" customHeight="1">
      <c r="A313" s="88"/>
      <c r="B313" s="90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ht="15.75" customHeight="1">
      <c r="A314" s="88"/>
      <c r="B314" s="90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ht="15.75" customHeight="1">
      <c r="A315" s="88"/>
      <c r="B315" s="90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ht="15.75" customHeight="1">
      <c r="A316" s="88"/>
      <c r="B316" s="90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ht="15.75" customHeight="1">
      <c r="A317" s="88"/>
      <c r="B317" s="90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ht="15.75" customHeight="1">
      <c r="A318" s="88"/>
      <c r="B318" s="90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ht="15.75" customHeight="1">
      <c r="A319" s="88"/>
      <c r="B319" s="90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ht="15.75" customHeight="1">
      <c r="A320" s="88"/>
      <c r="B320" s="90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ht="15.75" customHeight="1">
      <c r="A321" s="88"/>
      <c r="B321" s="90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ht="15.75" customHeight="1">
      <c r="A322" s="88"/>
      <c r="B322" s="90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ht="15.75" customHeight="1">
      <c r="A323" s="88"/>
      <c r="B323" s="90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ht="15.75" customHeight="1">
      <c r="A324" s="88"/>
      <c r="B324" s="90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ht="15.75" customHeight="1">
      <c r="A325" s="88"/>
      <c r="B325" s="90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ht="15.75" customHeight="1">
      <c r="A326" s="88"/>
      <c r="B326" s="90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ht="15.75" customHeight="1">
      <c r="A327" s="88"/>
      <c r="B327" s="90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ht="15.75" customHeight="1">
      <c r="A328" s="88"/>
      <c r="B328" s="90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ht="15.75" customHeight="1">
      <c r="A329" s="88"/>
      <c r="B329" s="90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ht="15.75" customHeight="1">
      <c r="A330" s="88"/>
      <c r="B330" s="90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ht="15.75" customHeight="1">
      <c r="A331" s="88"/>
      <c r="B331" s="90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ht="15.75" customHeight="1">
      <c r="A332" s="88"/>
      <c r="B332" s="90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ht="15.75" customHeight="1">
      <c r="A333" s="88"/>
      <c r="B333" s="90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ht="15.75" customHeight="1">
      <c r="A334" s="88"/>
      <c r="B334" s="90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ht="15.75" customHeight="1">
      <c r="A335" s="88"/>
      <c r="B335" s="90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ht="15.75" customHeight="1">
      <c r="A336" s="88"/>
      <c r="B336" s="90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ht="15.75" customHeight="1">
      <c r="A337" s="88"/>
      <c r="B337" s="90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ht="15.75" customHeight="1">
      <c r="A338" s="88"/>
      <c r="B338" s="90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ht="15.75" customHeight="1">
      <c r="A339" s="88"/>
      <c r="B339" s="90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ht="15.75" customHeight="1">
      <c r="A340" s="88"/>
      <c r="B340" s="90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ht="15.75" customHeight="1">
      <c r="A341" s="88"/>
      <c r="B341" s="90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ht="15.75" customHeight="1">
      <c r="A342" s="88"/>
      <c r="B342" s="90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ht="15.75" customHeight="1">
      <c r="A343" s="88"/>
      <c r="B343" s="90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ht="15.75" customHeight="1">
      <c r="A344" s="88"/>
      <c r="B344" s="90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ht="15.75" customHeight="1">
      <c r="A345" s="88"/>
      <c r="B345" s="90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ht="15.75" customHeight="1">
      <c r="A346" s="88"/>
      <c r="B346" s="90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ht="15.75" customHeight="1">
      <c r="A347" s="88"/>
      <c r="B347" s="90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ht="15.75" customHeight="1">
      <c r="A348" s="88"/>
      <c r="B348" s="90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ht="15.75" customHeight="1">
      <c r="A349" s="88"/>
      <c r="B349" s="90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ht="15.75" customHeight="1">
      <c r="A350" s="88"/>
      <c r="B350" s="90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ht="15.75" customHeight="1">
      <c r="A351" s="88"/>
      <c r="B351" s="90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ht="15.75" customHeight="1">
      <c r="A352" s="88"/>
      <c r="B352" s="90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ht="15.75" customHeight="1">
      <c r="A353" s="88"/>
      <c r="B353" s="90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ht="15.75" customHeight="1">
      <c r="A354" s="88"/>
      <c r="B354" s="90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ht="15.75" customHeight="1">
      <c r="A355" s="88"/>
      <c r="B355" s="90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ht="15.75" customHeight="1">
      <c r="A356" s="88"/>
      <c r="B356" s="90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ht="15.75" customHeight="1">
      <c r="A357" s="88"/>
      <c r="B357" s="90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ht="15.75" customHeight="1">
      <c r="A358" s="88"/>
      <c r="B358" s="90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ht="15.75" customHeight="1">
      <c r="A359" s="88"/>
      <c r="B359" s="90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ht="15.75" customHeight="1">
      <c r="A360" s="88"/>
      <c r="B360" s="90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ht="15.75" customHeight="1">
      <c r="A361" s="88"/>
      <c r="B361" s="90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ht="15.75" customHeight="1">
      <c r="A362" s="88"/>
      <c r="B362" s="90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ht="15.75" customHeight="1">
      <c r="A363" s="88"/>
      <c r="B363" s="90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ht="15.75" customHeight="1">
      <c r="A364" s="88"/>
      <c r="B364" s="90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ht="15.75" customHeight="1">
      <c r="A365" s="88"/>
      <c r="B365" s="90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ht="15.75" customHeight="1">
      <c r="A366" s="88"/>
      <c r="B366" s="90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ht="15.75" customHeight="1">
      <c r="A367" s="88"/>
      <c r="B367" s="90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ht="15.75" customHeight="1">
      <c r="A368" s="88"/>
      <c r="B368" s="90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ht="15.75" customHeight="1">
      <c r="A369" s="88"/>
      <c r="B369" s="90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ht="15.75" customHeight="1">
      <c r="A370" s="88"/>
      <c r="B370" s="90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ht="15.75" customHeight="1">
      <c r="A371" s="88"/>
      <c r="B371" s="90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ht="15.75" customHeight="1">
      <c r="A372" s="88"/>
      <c r="B372" s="90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ht="15.75" customHeight="1">
      <c r="A373" s="88"/>
      <c r="B373" s="90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ht="15.75" customHeight="1">
      <c r="A374" s="88"/>
      <c r="B374" s="90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ht="15.75" customHeight="1">
      <c r="A375" s="88"/>
      <c r="B375" s="90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ht="15.75" customHeight="1">
      <c r="A376" s="88"/>
      <c r="B376" s="90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ht="15.75" customHeight="1">
      <c r="A377" s="88"/>
      <c r="B377" s="90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ht="15.75" customHeight="1">
      <c r="A378" s="88"/>
      <c r="B378" s="90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ht="15.75" customHeight="1">
      <c r="A379" s="88"/>
      <c r="B379" s="90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ht="15.75" customHeight="1">
      <c r="A380" s="88"/>
      <c r="B380" s="90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ht="15.75" customHeight="1">
      <c r="A381" s="88"/>
      <c r="B381" s="90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ht="15.75" customHeight="1">
      <c r="A382" s="88"/>
      <c r="B382" s="90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ht="15.75" customHeight="1">
      <c r="A383" s="88"/>
      <c r="B383" s="90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ht="15.75" customHeight="1">
      <c r="A384" s="88"/>
      <c r="B384" s="90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ht="15.75" customHeight="1">
      <c r="A385" s="88"/>
      <c r="B385" s="90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ht="15.75" customHeight="1">
      <c r="A386" s="88"/>
      <c r="B386" s="90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ht="15.75" customHeight="1">
      <c r="A387" s="88"/>
      <c r="B387" s="90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ht="15.75" customHeight="1">
      <c r="A388" s="88"/>
      <c r="B388" s="90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ht="15.75" customHeight="1">
      <c r="A389" s="88"/>
      <c r="B389" s="90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ht="15.75" customHeight="1">
      <c r="A390" s="88"/>
      <c r="B390" s="90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ht="15.75" customHeight="1">
      <c r="A391" s="88"/>
      <c r="B391" s="90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ht="15.75" customHeight="1">
      <c r="A392" s="88"/>
      <c r="B392" s="90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ht="15.75" customHeight="1">
      <c r="A393" s="88"/>
      <c r="B393" s="90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ht="15.75" customHeight="1">
      <c r="A394" s="88"/>
      <c r="B394" s="90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ht="15.75" customHeight="1">
      <c r="A395" s="88"/>
      <c r="B395" s="90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ht="15.75" customHeight="1">
      <c r="A396" s="88"/>
      <c r="B396" s="90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ht="15.75" customHeight="1">
      <c r="A397" s="88"/>
      <c r="B397" s="90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ht="15.75" customHeight="1">
      <c r="A398" s="88"/>
      <c r="B398" s="90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ht="15.75" customHeight="1">
      <c r="A399" s="88"/>
      <c r="B399" s="90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ht="15.75" customHeight="1">
      <c r="A400" s="88"/>
      <c r="B400" s="90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ht="15.75" customHeight="1">
      <c r="A401" s="88"/>
      <c r="B401" s="90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ht="15.75" customHeight="1">
      <c r="A402" s="88"/>
      <c r="B402" s="90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ht="15.75" customHeight="1">
      <c r="A403" s="88"/>
      <c r="B403" s="90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ht="15.75" customHeight="1">
      <c r="A404" s="88"/>
      <c r="B404" s="90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ht="15.75" customHeight="1">
      <c r="A405" s="88"/>
      <c r="B405" s="90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ht="15.75" customHeight="1">
      <c r="A406" s="88"/>
      <c r="B406" s="90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ht="15.75" customHeight="1">
      <c r="A407" s="88"/>
      <c r="B407" s="90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ht="15.75" customHeight="1">
      <c r="A408" s="88"/>
      <c r="B408" s="90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ht="15.75" customHeight="1">
      <c r="A409" s="88"/>
      <c r="B409" s="90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ht="15.75" customHeight="1">
      <c r="A410" s="88"/>
      <c r="B410" s="90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ht="15.75" customHeight="1">
      <c r="A411" s="88"/>
      <c r="B411" s="90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ht="15.75" customHeight="1">
      <c r="A412" s="88"/>
      <c r="B412" s="90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ht="15.75" customHeight="1">
      <c r="A413" s="88"/>
      <c r="B413" s="90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ht="15.75" customHeight="1">
      <c r="A414" s="88"/>
      <c r="B414" s="90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ht="15.75" customHeight="1">
      <c r="A415" s="88"/>
      <c r="B415" s="90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ht="15.75" customHeight="1">
      <c r="A416" s="88"/>
      <c r="B416" s="90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ht="15.75" customHeight="1">
      <c r="A417" s="88"/>
      <c r="B417" s="90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ht="15.75" customHeight="1">
      <c r="A418" s="88"/>
      <c r="B418" s="90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ht="15.75" customHeight="1">
      <c r="A419" s="88"/>
      <c r="B419" s="90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ht="15.75" customHeight="1">
      <c r="A420" s="88"/>
      <c r="B420" s="90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ht="15.75" customHeight="1">
      <c r="A421" s="88"/>
      <c r="B421" s="90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ht="15.75" customHeight="1">
      <c r="A422" s="88"/>
      <c r="B422" s="90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ht="15.75" customHeight="1">
      <c r="A423" s="88"/>
      <c r="B423" s="90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ht="15.75" customHeight="1">
      <c r="A424" s="88"/>
      <c r="B424" s="90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ht="15.75" customHeight="1">
      <c r="A425" s="88"/>
      <c r="B425" s="90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ht="15.75" customHeight="1">
      <c r="A426" s="88"/>
      <c r="B426" s="90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ht="15.75" customHeight="1">
      <c r="A427" s="88"/>
      <c r="B427" s="90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ht="15.75" customHeight="1">
      <c r="A428" s="88"/>
      <c r="B428" s="90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ht="15.75" customHeight="1">
      <c r="A429" s="88"/>
      <c r="B429" s="90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ht="15.75" customHeight="1">
      <c r="A430" s="88"/>
      <c r="B430" s="90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ht="15.75" customHeight="1">
      <c r="A431" s="88"/>
      <c r="B431" s="90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ht="15.75" customHeight="1">
      <c r="A432" s="88"/>
      <c r="B432" s="90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ht="15.75" customHeight="1">
      <c r="A433" s="88"/>
      <c r="B433" s="90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ht="15.75" customHeight="1">
      <c r="A434" s="88"/>
      <c r="B434" s="90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ht="15.75" customHeight="1">
      <c r="A435" s="88"/>
      <c r="B435" s="90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ht="15.75" customHeight="1">
      <c r="A436" s="88"/>
      <c r="B436" s="90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ht="15.75" customHeight="1">
      <c r="A437" s="88"/>
      <c r="B437" s="90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ht="15.75" customHeight="1">
      <c r="A438" s="88"/>
      <c r="B438" s="90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ht="15.75" customHeight="1">
      <c r="A439" s="88"/>
      <c r="B439" s="90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ht="15.75" customHeight="1">
      <c r="A440" s="88"/>
      <c r="B440" s="90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ht="15.75" customHeight="1">
      <c r="A441" s="88"/>
      <c r="B441" s="90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ht="15.75" customHeight="1">
      <c r="A442" s="88"/>
      <c r="B442" s="90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ht="15.75" customHeight="1">
      <c r="A443" s="88"/>
      <c r="B443" s="90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ht="15.75" customHeight="1">
      <c r="A444" s="88"/>
      <c r="B444" s="90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ht="15.75" customHeight="1">
      <c r="A445" s="88"/>
      <c r="B445" s="90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ht="15.75" customHeight="1">
      <c r="A446" s="88"/>
      <c r="B446" s="90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ht="15.75" customHeight="1">
      <c r="A447" s="88"/>
      <c r="B447" s="90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ht="15.75" customHeight="1">
      <c r="A448" s="88"/>
      <c r="B448" s="90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ht="15.75" customHeight="1">
      <c r="A449" s="88"/>
      <c r="B449" s="90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ht="15.75" customHeight="1">
      <c r="A450" s="88"/>
      <c r="B450" s="90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ht="15.75" customHeight="1">
      <c r="A451" s="88"/>
      <c r="B451" s="90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ht="15.75" customHeight="1">
      <c r="A452" s="88"/>
      <c r="B452" s="90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ht="15.75" customHeight="1">
      <c r="A453" s="88"/>
      <c r="B453" s="90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ht="15.75" customHeight="1">
      <c r="A454" s="88"/>
      <c r="B454" s="90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ht="15.75" customHeight="1">
      <c r="A455" s="88"/>
      <c r="B455" s="90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ht="15.75" customHeight="1">
      <c r="A456" s="88"/>
      <c r="B456" s="90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ht="15.75" customHeight="1">
      <c r="A457" s="88"/>
      <c r="B457" s="90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ht="15.75" customHeight="1">
      <c r="A458" s="88"/>
      <c r="B458" s="90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ht="15.75" customHeight="1">
      <c r="A459" s="88"/>
      <c r="B459" s="90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ht="15.75" customHeight="1">
      <c r="A460" s="88"/>
      <c r="B460" s="90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ht="15.75" customHeight="1">
      <c r="A461" s="88"/>
      <c r="B461" s="90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ht="15.75" customHeight="1">
      <c r="A462" s="88"/>
      <c r="B462" s="90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ht="15.75" customHeight="1">
      <c r="A463" s="88"/>
      <c r="B463" s="90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ht="15.75" customHeight="1">
      <c r="A464" s="88"/>
      <c r="B464" s="90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ht="15.75" customHeight="1">
      <c r="A465" s="88"/>
      <c r="B465" s="90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ht="15.75" customHeight="1">
      <c r="A466" s="88"/>
      <c r="B466" s="90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ht="15.75" customHeight="1">
      <c r="A467" s="88"/>
      <c r="B467" s="90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ht="15.75" customHeight="1">
      <c r="A468" s="88"/>
      <c r="B468" s="90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ht="15.75" customHeight="1">
      <c r="A469" s="88"/>
      <c r="B469" s="90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ht="15.75" customHeight="1">
      <c r="A470" s="88"/>
      <c r="B470" s="90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ht="15.75" customHeight="1">
      <c r="A471" s="88"/>
      <c r="B471" s="90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ht="15.75" customHeight="1">
      <c r="A472" s="88"/>
      <c r="B472" s="90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88"/>
      <c r="B473" s="90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ht="15.75" customHeight="1">
      <c r="A474" s="88"/>
      <c r="B474" s="90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ht="15.75" customHeight="1">
      <c r="A475" s="88"/>
      <c r="B475" s="90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ht="15.75" customHeight="1">
      <c r="A476" s="88"/>
      <c r="B476" s="90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ht="15.75" customHeight="1">
      <c r="A477" s="88"/>
      <c r="B477" s="90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ht="15.75" customHeight="1">
      <c r="A478" s="88"/>
      <c r="B478" s="90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ht="15.75" customHeight="1">
      <c r="A479" s="88"/>
      <c r="B479" s="90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ht="15.75" customHeight="1">
      <c r="A480" s="88"/>
      <c r="B480" s="90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ht="15.75" customHeight="1">
      <c r="A481" s="88"/>
      <c r="B481" s="90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ht="15.75" customHeight="1">
      <c r="A482" s="88"/>
      <c r="B482" s="90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ht="15.75" customHeight="1">
      <c r="A483" s="88"/>
      <c r="B483" s="90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ht="15.75" customHeight="1">
      <c r="A484" s="88"/>
      <c r="B484" s="90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ht="15.75" customHeight="1">
      <c r="A485" s="88"/>
      <c r="B485" s="90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ht="15.75" customHeight="1">
      <c r="A486" s="88"/>
      <c r="B486" s="90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ht="15.75" customHeight="1">
      <c r="A487" s="88"/>
      <c r="B487" s="90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ht="15.75" customHeight="1">
      <c r="A488" s="88"/>
      <c r="B488" s="90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ht="15.75" customHeight="1">
      <c r="A489" s="88"/>
      <c r="B489" s="90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ht="15.75" customHeight="1">
      <c r="A490" s="88"/>
      <c r="B490" s="90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ht="15.75" customHeight="1">
      <c r="A491" s="88"/>
      <c r="B491" s="90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ht="15.75" customHeight="1">
      <c r="A492" s="88"/>
      <c r="B492" s="90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ht="15.75" customHeight="1">
      <c r="A493" s="88"/>
      <c r="B493" s="90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ht="15.75" customHeight="1">
      <c r="A494" s="88"/>
      <c r="B494" s="90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ht="15.75" customHeight="1">
      <c r="A495" s="88"/>
      <c r="B495" s="90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ht="15.75" customHeight="1">
      <c r="A496" s="88"/>
      <c r="B496" s="90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ht="15.75" customHeight="1">
      <c r="A497" s="88"/>
      <c r="B497" s="90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ht="15.75" customHeight="1">
      <c r="A498" s="88"/>
      <c r="B498" s="90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ht="15.75" customHeight="1">
      <c r="A499" s="88"/>
      <c r="B499" s="90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ht="15.75" customHeight="1">
      <c r="A500" s="88"/>
      <c r="B500" s="90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ht="15.75" customHeight="1">
      <c r="A501" s="88"/>
      <c r="B501" s="90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ht="15.75" customHeight="1">
      <c r="A502" s="88"/>
      <c r="B502" s="90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ht="15.75" customHeight="1">
      <c r="A503" s="88"/>
      <c r="B503" s="90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ht="15.75" customHeight="1">
      <c r="A504" s="88"/>
      <c r="B504" s="90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ht="15.75" customHeight="1">
      <c r="A505" s="88"/>
      <c r="B505" s="90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ht="15.75" customHeight="1">
      <c r="A506" s="88"/>
      <c r="B506" s="90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ht="15.75" customHeight="1">
      <c r="A507" s="88"/>
      <c r="B507" s="90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ht="15.75" customHeight="1">
      <c r="A508" s="88"/>
      <c r="B508" s="90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ht="15.75" customHeight="1">
      <c r="A509" s="88"/>
      <c r="B509" s="90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ht="15.75" customHeight="1">
      <c r="A510" s="88"/>
      <c r="B510" s="90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ht="15.75" customHeight="1">
      <c r="A511" s="88"/>
      <c r="B511" s="90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ht="15.75" customHeight="1">
      <c r="A512" s="88"/>
      <c r="B512" s="90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ht="15.75" customHeight="1">
      <c r="A513" s="88"/>
      <c r="B513" s="90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ht="15.75" customHeight="1">
      <c r="A514" s="88"/>
      <c r="B514" s="90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ht="15.75" customHeight="1">
      <c r="A515" s="88"/>
      <c r="B515" s="90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ht="15.75" customHeight="1">
      <c r="A516" s="88"/>
      <c r="B516" s="90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ht="15.75" customHeight="1">
      <c r="A517" s="88"/>
      <c r="B517" s="90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ht="15.75" customHeight="1">
      <c r="A518" s="88"/>
      <c r="B518" s="90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ht="15.75" customHeight="1">
      <c r="A519" s="88"/>
      <c r="B519" s="90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ht="15.75" customHeight="1">
      <c r="A520" s="88"/>
      <c r="B520" s="90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ht="15.75" customHeight="1">
      <c r="A521" s="88"/>
      <c r="B521" s="90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ht="15.75" customHeight="1">
      <c r="A522" s="88"/>
      <c r="B522" s="90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ht="15.75" customHeight="1">
      <c r="A523" s="88"/>
      <c r="B523" s="90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ht="15.75" customHeight="1">
      <c r="A524" s="88"/>
      <c r="B524" s="90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ht="15.75" customHeight="1">
      <c r="A525" s="88"/>
      <c r="B525" s="90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ht="15.75" customHeight="1">
      <c r="A526" s="88"/>
      <c r="B526" s="90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ht="15.75" customHeight="1">
      <c r="A527" s="88"/>
      <c r="B527" s="90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ht="15.75" customHeight="1">
      <c r="A528" s="88"/>
      <c r="B528" s="90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ht="15.75" customHeight="1">
      <c r="A529" s="88"/>
      <c r="B529" s="90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ht="15.75" customHeight="1">
      <c r="A530" s="88"/>
      <c r="B530" s="90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ht="15.75" customHeight="1">
      <c r="A531" s="88"/>
      <c r="B531" s="90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ht="15.75" customHeight="1">
      <c r="A532" s="88"/>
      <c r="B532" s="90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ht="15.75" customHeight="1">
      <c r="A533" s="88"/>
      <c r="B533" s="90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ht="15.75" customHeight="1">
      <c r="A534" s="88"/>
      <c r="B534" s="90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ht="15.75" customHeight="1">
      <c r="A535" s="88"/>
      <c r="B535" s="90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ht="15.75" customHeight="1">
      <c r="A536" s="88"/>
      <c r="B536" s="90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ht="15.75" customHeight="1">
      <c r="A537" s="88"/>
      <c r="B537" s="90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ht="15.75" customHeight="1">
      <c r="A538" s="88"/>
      <c r="B538" s="90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ht="15.75" customHeight="1">
      <c r="A539" s="88"/>
      <c r="B539" s="90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ht="15.75" customHeight="1">
      <c r="A540" s="88"/>
      <c r="B540" s="90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ht="15.75" customHeight="1">
      <c r="A541" s="88"/>
      <c r="B541" s="90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ht="15.75" customHeight="1">
      <c r="A542" s="88"/>
      <c r="B542" s="90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ht="15.75" customHeight="1">
      <c r="A543" s="88"/>
      <c r="B543" s="90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ht="15.75" customHeight="1">
      <c r="A544" s="88"/>
      <c r="B544" s="90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ht="15.75" customHeight="1">
      <c r="A545" s="88"/>
      <c r="B545" s="90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ht="15.75" customHeight="1">
      <c r="A546" s="88"/>
      <c r="B546" s="90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ht="15.75" customHeight="1">
      <c r="A547" s="88"/>
      <c r="B547" s="90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ht="15.75" customHeight="1">
      <c r="A548" s="88"/>
      <c r="B548" s="90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ht="15.75" customHeight="1">
      <c r="A549" s="88"/>
      <c r="B549" s="90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ht="15.75" customHeight="1">
      <c r="A550" s="88"/>
      <c r="B550" s="90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ht="15.75" customHeight="1">
      <c r="A551" s="88"/>
      <c r="B551" s="90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ht="15.75" customHeight="1">
      <c r="A552" s="88"/>
      <c r="B552" s="90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ht="15.75" customHeight="1">
      <c r="A553" s="88"/>
      <c r="B553" s="90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ht="15.75" customHeight="1">
      <c r="A554" s="88"/>
      <c r="B554" s="90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ht="15.75" customHeight="1">
      <c r="A555" s="88"/>
      <c r="B555" s="90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ht="15.75" customHeight="1">
      <c r="A556" s="88"/>
      <c r="B556" s="90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ht="15.75" customHeight="1">
      <c r="A557" s="88"/>
      <c r="B557" s="90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ht="15.75" customHeight="1">
      <c r="A558" s="88"/>
      <c r="B558" s="90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ht="15.75" customHeight="1">
      <c r="A559" s="88"/>
      <c r="B559" s="90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ht="15.75" customHeight="1">
      <c r="A560" s="88"/>
      <c r="B560" s="90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ht="15.75" customHeight="1">
      <c r="A561" s="88"/>
      <c r="B561" s="90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ht="15.75" customHeight="1">
      <c r="A562" s="88"/>
      <c r="B562" s="90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ht="15.75" customHeight="1">
      <c r="A563" s="88"/>
      <c r="B563" s="90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ht="15.75" customHeight="1">
      <c r="A564" s="88"/>
      <c r="B564" s="90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ht="15.75" customHeight="1">
      <c r="A565" s="88"/>
      <c r="B565" s="90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ht="15.75" customHeight="1">
      <c r="A566" s="88"/>
      <c r="B566" s="90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ht="15.75" customHeight="1">
      <c r="A567" s="88"/>
      <c r="B567" s="90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ht="15.75" customHeight="1">
      <c r="A568" s="88"/>
      <c r="B568" s="90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ht="15.75" customHeight="1">
      <c r="A569" s="88"/>
      <c r="B569" s="90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ht="15.75" customHeight="1">
      <c r="A570" s="88"/>
      <c r="B570" s="90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ht="15.75" customHeight="1">
      <c r="A571" s="88"/>
      <c r="B571" s="90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ht="15.75" customHeight="1">
      <c r="A572" s="88"/>
      <c r="B572" s="90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ht="15.75" customHeight="1">
      <c r="A573" s="88"/>
      <c r="B573" s="90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ht="15.75" customHeight="1">
      <c r="A574" s="88"/>
      <c r="B574" s="90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ht="15.75" customHeight="1">
      <c r="A575" s="88"/>
      <c r="B575" s="90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ht="15.75" customHeight="1">
      <c r="A576" s="88"/>
      <c r="B576" s="90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ht="15.75" customHeight="1">
      <c r="A577" s="88"/>
      <c r="B577" s="90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ht="15.75" customHeight="1">
      <c r="A578" s="88"/>
      <c r="B578" s="90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ht="15.75" customHeight="1">
      <c r="A579" s="88"/>
      <c r="B579" s="90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ht="15.75" customHeight="1">
      <c r="A580" s="88"/>
      <c r="B580" s="90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ht="15.75" customHeight="1">
      <c r="A581" s="88"/>
      <c r="B581" s="90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ht="15.75" customHeight="1">
      <c r="A582" s="88"/>
      <c r="B582" s="90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ht="15.75" customHeight="1">
      <c r="A583" s="88"/>
      <c r="B583" s="90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ht="15.75" customHeight="1">
      <c r="A584" s="88"/>
      <c r="B584" s="90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ht="15.75" customHeight="1">
      <c r="A585" s="88"/>
      <c r="B585" s="90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ht="15.75" customHeight="1">
      <c r="A586" s="88"/>
      <c r="B586" s="90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ht="15.75" customHeight="1">
      <c r="A587" s="88"/>
      <c r="B587" s="90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ht="15.75" customHeight="1">
      <c r="A588" s="88"/>
      <c r="B588" s="90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ht="15.75" customHeight="1">
      <c r="A589" s="88"/>
      <c r="B589" s="90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ht="15.75" customHeight="1">
      <c r="A590" s="88"/>
      <c r="B590" s="90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ht="15.75" customHeight="1">
      <c r="A591" s="88"/>
      <c r="B591" s="90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ht="15.75" customHeight="1">
      <c r="A592" s="88"/>
      <c r="B592" s="90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ht="15.75" customHeight="1">
      <c r="A593" s="88"/>
      <c r="B593" s="90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ht="15.75" customHeight="1">
      <c r="A594" s="88"/>
      <c r="B594" s="90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ht="15.75" customHeight="1">
      <c r="A595" s="88"/>
      <c r="B595" s="90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ht="15.75" customHeight="1">
      <c r="A596" s="88"/>
      <c r="B596" s="90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ht="15.75" customHeight="1">
      <c r="A597" s="88"/>
      <c r="B597" s="90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ht="15.75" customHeight="1">
      <c r="A598" s="88"/>
      <c r="B598" s="90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ht="15.75" customHeight="1">
      <c r="A599" s="88"/>
      <c r="B599" s="90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ht="15.75" customHeight="1">
      <c r="A600" s="88"/>
      <c r="B600" s="90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ht="15.75" customHeight="1">
      <c r="A601" s="88"/>
      <c r="B601" s="90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ht="15.75" customHeight="1">
      <c r="A602" s="88"/>
      <c r="B602" s="90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ht="15.75" customHeight="1">
      <c r="A603" s="88"/>
      <c r="B603" s="90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ht="15.75" customHeight="1">
      <c r="A604" s="88"/>
      <c r="B604" s="90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ht="15.75" customHeight="1">
      <c r="A605" s="88"/>
      <c r="B605" s="90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ht="15.75" customHeight="1">
      <c r="A606" s="88"/>
      <c r="B606" s="90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ht="15.75" customHeight="1">
      <c r="A607" s="88"/>
      <c r="B607" s="90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ht="15.75" customHeight="1">
      <c r="A608" s="88"/>
      <c r="B608" s="90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ht="15.75" customHeight="1">
      <c r="A609" s="88"/>
      <c r="B609" s="90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ht="15.75" customHeight="1">
      <c r="A610" s="88"/>
      <c r="B610" s="90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ht="15.75" customHeight="1">
      <c r="A611" s="88"/>
      <c r="B611" s="90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ht="15.75" customHeight="1">
      <c r="A612" s="88"/>
      <c r="B612" s="90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ht="15.75" customHeight="1">
      <c r="A613" s="88"/>
      <c r="B613" s="90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ht="15.75" customHeight="1">
      <c r="A614" s="88"/>
      <c r="B614" s="90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ht="15.75" customHeight="1">
      <c r="A615" s="88"/>
      <c r="B615" s="90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ht="15.75" customHeight="1">
      <c r="A616" s="88"/>
      <c r="B616" s="90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ht="15.75" customHeight="1">
      <c r="A617" s="88"/>
      <c r="B617" s="90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ht="15.75" customHeight="1">
      <c r="A618" s="88"/>
      <c r="B618" s="90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ht="15.75" customHeight="1">
      <c r="A619" s="88"/>
      <c r="B619" s="90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ht="15.75" customHeight="1">
      <c r="A620" s="88"/>
      <c r="B620" s="90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ht="15.75" customHeight="1">
      <c r="A621" s="88"/>
      <c r="B621" s="90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ht="15.75" customHeight="1">
      <c r="A622" s="88"/>
      <c r="B622" s="90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ht="15.75" customHeight="1">
      <c r="A623" s="88"/>
      <c r="B623" s="90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ht="15.75" customHeight="1">
      <c r="A624" s="88"/>
      <c r="B624" s="90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ht="15.75" customHeight="1">
      <c r="A625" s="88"/>
      <c r="B625" s="90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ht="15.75" customHeight="1">
      <c r="A626" s="88"/>
      <c r="B626" s="90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ht="15.75" customHeight="1">
      <c r="A627" s="88"/>
      <c r="B627" s="90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ht="15.75" customHeight="1">
      <c r="A628" s="88"/>
      <c r="B628" s="90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ht="15.75" customHeight="1">
      <c r="A629" s="88"/>
      <c r="B629" s="90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ht="15.75" customHeight="1">
      <c r="A630" s="88"/>
      <c r="B630" s="90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ht="15.75" customHeight="1">
      <c r="A631" s="88"/>
      <c r="B631" s="90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ht="15.75" customHeight="1">
      <c r="A632" s="88"/>
      <c r="B632" s="90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ht="15.75" customHeight="1">
      <c r="A633" s="88"/>
      <c r="B633" s="90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ht="15.75" customHeight="1">
      <c r="A634" s="88"/>
      <c r="B634" s="90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ht="15.75" customHeight="1">
      <c r="A635" s="88"/>
      <c r="B635" s="90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ht="15.75" customHeight="1">
      <c r="A636" s="88"/>
      <c r="B636" s="90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ht="15.75" customHeight="1">
      <c r="A637" s="88"/>
      <c r="B637" s="90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ht="15.75" customHeight="1">
      <c r="A638" s="88"/>
      <c r="B638" s="90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ht="15.75" customHeight="1">
      <c r="A639" s="88"/>
      <c r="B639" s="90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ht="15.75" customHeight="1">
      <c r="A640" s="88"/>
      <c r="B640" s="90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ht="15.75" customHeight="1">
      <c r="A641" s="88"/>
      <c r="B641" s="90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ht="15.75" customHeight="1">
      <c r="A642" s="88"/>
      <c r="B642" s="90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ht="15.75" customHeight="1">
      <c r="A643" s="88"/>
      <c r="B643" s="90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ht="15.75" customHeight="1">
      <c r="A644" s="88"/>
      <c r="B644" s="90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ht="15.75" customHeight="1">
      <c r="A645" s="88"/>
      <c r="B645" s="90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ht="15.75" customHeight="1">
      <c r="A646" s="88"/>
      <c r="B646" s="90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ht="15.75" customHeight="1">
      <c r="A647" s="88"/>
      <c r="B647" s="90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ht="15.75" customHeight="1">
      <c r="A648" s="88"/>
      <c r="B648" s="90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ht="15.75" customHeight="1">
      <c r="A649" s="88"/>
      <c r="B649" s="90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ht="15.75" customHeight="1">
      <c r="A650" s="88"/>
      <c r="B650" s="90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ht="15.75" customHeight="1">
      <c r="A651" s="88"/>
      <c r="B651" s="90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ht="15.75" customHeight="1">
      <c r="A652" s="88"/>
      <c r="B652" s="90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ht="15.75" customHeight="1">
      <c r="A653" s="88"/>
      <c r="B653" s="90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ht="15.75" customHeight="1">
      <c r="A654" s="88"/>
      <c r="B654" s="90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ht="15.75" customHeight="1">
      <c r="A655" s="88"/>
      <c r="B655" s="90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ht="15.75" customHeight="1">
      <c r="A656" s="88"/>
      <c r="B656" s="90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ht="15.75" customHeight="1">
      <c r="A657" s="88"/>
      <c r="B657" s="90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ht="15.75" customHeight="1">
      <c r="A658" s="88"/>
      <c r="B658" s="90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ht="15.75" customHeight="1">
      <c r="A659" s="88"/>
      <c r="B659" s="90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ht="15.75" customHeight="1">
      <c r="A660" s="88"/>
      <c r="B660" s="90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ht="15.75" customHeight="1">
      <c r="A661" s="88"/>
      <c r="B661" s="90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ht="15.75" customHeight="1">
      <c r="A662" s="88"/>
      <c r="B662" s="90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ht="15.75" customHeight="1">
      <c r="A663" s="88"/>
      <c r="B663" s="90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ht="15.75" customHeight="1">
      <c r="A664" s="88"/>
      <c r="B664" s="90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ht="15.75" customHeight="1">
      <c r="A665" s="88"/>
      <c r="B665" s="90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ht="15.75" customHeight="1">
      <c r="A666" s="88"/>
      <c r="B666" s="90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ht="15.75" customHeight="1">
      <c r="A667" s="88"/>
      <c r="B667" s="90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ht="15.75" customHeight="1">
      <c r="A668" s="88"/>
      <c r="B668" s="90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ht="15.75" customHeight="1">
      <c r="A669" s="88"/>
      <c r="B669" s="90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ht="15.75" customHeight="1">
      <c r="A670" s="88"/>
      <c r="B670" s="90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ht="15.75" customHeight="1">
      <c r="A671" s="88"/>
      <c r="B671" s="90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ht="15.75" customHeight="1">
      <c r="A672" s="88"/>
      <c r="B672" s="90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ht="15.75" customHeight="1">
      <c r="A673" s="88"/>
      <c r="B673" s="90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ht="15.75" customHeight="1">
      <c r="A674" s="88"/>
      <c r="B674" s="90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ht="15.75" customHeight="1">
      <c r="A675" s="88"/>
      <c r="B675" s="90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ht="15.75" customHeight="1">
      <c r="A676" s="88"/>
      <c r="B676" s="90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ht="15.75" customHeight="1">
      <c r="A677" s="88"/>
      <c r="B677" s="90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ht="15.75" customHeight="1">
      <c r="A678" s="88"/>
      <c r="B678" s="90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ht="15.75" customHeight="1">
      <c r="A679" s="88"/>
      <c r="B679" s="90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ht="15.75" customHeight="1">
      <c r="A680" s="88"/>
      <c r="B680" s="90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ht="15.75" customHeight="1">
      <c r="A681" s="88"/>
      <c r="B681" s="90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ht="15.75" customHeight="1">
      <c r="A682" s="88"/>
      <c r="B682" s="90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ht="15.75" customHeight="1">
      <c r="A683" s="88"/>
      <c r="B683" s="90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ht="15.75" customHeight="1">
      <c r="A684" s="88"/>
      <c r="B684" s="90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ht="15.75" customHeight="1">
      <c r="A685" s="88"/>
      <c r="B685" s="90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ht="15.75" customHeight="1">
      <c r="A686" s="88"/>
      <c r="B686" s="90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ht="15.75" customHeight="1">
      <c r="A687" s="88"/>
      <c r="B687" s="90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ht="15.75" customHeight="1">
      <c r="A688" s="88"/>
      <c r="B688" s="90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ht="15.75" customHeight="1">
      <c r="A689" s="88"/>
      <c r="B689" s="90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ht="15.75" customHeight="1">
      <c r="A690" s="88"/>
      <c r="B690" s="90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ht="15.75" customHeight="1">
      <c r="A691" s="88"/>
      <c r="B691" s="90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ht="15.75" customHeight="1">
      <c r="A692" s="88"/>
      <c r="B692" s="90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ht="15.75" customHeight="1">
      <c r="A693" s="88"/>
      <c r="B693" s="90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ht="15.75" customHeight="1">
      <c r="A694" s="88"/>
      <c r="B694" s="90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ht="15.75" customHeight="1">
      <c r="A695" s="88"/>
      <c r="B695" s="90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ht="15.75" customHeight="1">
      <c r="A696" s="88"/>
      <c r="B696" s="90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ht="15.75" customHeight="1">
      <c r="A697" s="88"/>
      <c r="B697" s="90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ht="15.75" customHeight="1">
      <c r="A698" s="88"/>
      <c r="B698" s="90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ht="15.75" customHeight="1">
      <c r="A699" s="88"/>
      <c r="B699" s="90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ht="15.75" customHeight="1">
      <c r="A700" s="88"/>
      <c r="B700" s="90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ht="15.75" customHeight="1">
      <c r="A701" s="88"/>
      <c r="B701" s="90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ht="15.75" customHeight="1">
      <c r="A702" s="88"/>
      <c r="B702" s="90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ht="15.75" customHeight="1">
      <c r="A703" s="88"/>
      <c r="B703" s="90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ht="15.75" customHeight="1">
      <c r="A704" s="88"/>
      <c r="B704" s="90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ht="15.75" customHeight="1">
      <c r="A705" s="88"/>
      <c r="B705" s="90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ht="15.75" customHeight="1">
      <c r="A706" s="88"/>
      <c r="B706" s="90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ht="15.75" customHeight="1">
      <c r="A707" s="88"/>
      <c r="B707" s="90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ht="15.75" customHeight="1">
      <c r="A708" s="88"/>
      <c r="B708" s="90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ht="15.75" customHeight="1">
      <c r="A709" s="88"/>
      <c r="B709" s="90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ht="15.75" customHeight="1">
      <c r="A710" s="88"/>
      <c r="B710" s="90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ht="15.75" customHeight="1">
      <c r="A711" s="88"/>
      <c r="B711" s="90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ht="15.75" customHeight="1">
      <c r="A712" s="88"/>
      <c r="B712" s="90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ht="15.75" customHeight="1">
      <c r="A713" s="88"/>
      <c r="B713" s="90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ht="15.75" customHeight="1">
      <c r="A714" s="88"/>
      <c r="B714" s="90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ht="15.75" customHeight="1">
      <c r="A715" s="88"/>
      <c r="B715" s="90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ht="15.75" customHeight="1">
      <c r="A716" s="88"/>
      <c r="B716" s="90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ht="15.75" customHeight="1">
      <c r="A717" s="88"/>
      <c r="B717" s="90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ht="15.75" customHeight="1">
      <c r="A718" s="88"/>
      <c r="B718" s="90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ht="15.75" customHeight="1">
      <c r="A719" s="88"/>
      <c r="B719" s="90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ht="15.75" customHeight="1">
      <c r="A720" s="88"/>
      <c r="B720" s="90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ht="15.75" customHeight="1">
      <c r="A721" s="88"/>
      <c r="B721" s="90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ht="15.75" customHeight="1">
      <c r="A722" s="88"/>
      <c r="B722" s="90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ht="15.75" customHeight="1">
      <c r="A723" s="88"/>
      <c r="B723" s="90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ht="15.75" customHeight="1">
      <c r="A724" s="88"/>
      <c r="B724" s="90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ht="15.75" customHeight="1">
      <c r="A725" s="88"/>
      <c r="B725" s="90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ht="15.75" customHeight="1">
      <c r="A726" s="88"/>
      <c r="B726" s="90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ht="15.75" customHeight="1">
      <c r="A727" s="88"/>
      <c r="B727" s="90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ht="15.75" customHeight="1">
      <c r="A728" s="88"/>
      <c r="B728" s="90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ht="15.75" customHeight="1">
      <c r="A729" s="88"/>
      <c r="B729" s="90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ht="15.75" customHeight="1">
      <c r="A730" s="88"/>
      <c r="B730" s="90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ht="15.75" customHeight="1">
      <c r="A731" s="88"/>
      <c r="B731" s="90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ht="15.75" customHeight="1">
      <c r="A732" s="88"/>
      <c r="B732" s="90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ht="15.75" customHeight="1">
      <c r="A733" s="88"/>
      <c r="B733" s="90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ht="15.75" customHeight="1">
      <c r="A734" s="88"/>
      <c r="B734" s="90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ht="15.75" customHeight="1">
      <c r="A735" s="88"/>
      <c r="B735" s="90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ht="15.75" customHeight="1">
      <c r="A736" s="88"/>
      <c r="B736" s="90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ht="15.75" customHeight="1">
      <c r="A737" s="88"/>
      <c r="B737" s="90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ht="15.75" customHeight="1">
      <c r="A738" s="88"/>
      <c r="B738" s="90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ht="15.75" customHeight="1">
      <c r="A739" s="88"/>
      <c r="B739" s="90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ht="15.75" customHeight="1">
      <c r="A740" s="88"/>
      <c r="B740" s="90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ht="15.75" customHeight="1">
      <c r="A741" s="88"/>
      <c r="B741" s="90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ht="15.75" customHeight="1">
      <c r="A742" s="88"/>
      <c r="B742" s="90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ht="15.75" customHeight="1">
      <c r="A743" s="88"/>
      <c r="B743" s="90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ht="15.75" customHeight="1">
      <c r="A744" s="88"/>
      <c r="B744" s="90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ht="15.75" customHeight="1">
      <c r="A745" s="88"/>
      <c r="B745" s="90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ht="15.75" customHeight="1">
      <c r="A746" s="88"/>
      <c r="B746" s="90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ht="15.75" customHeight="1">
      <c r="A747" s="88"/>
      <c r="B747" s="90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ht="15.75" customHeight="1">
      <c r="A748" s="88"/>
      <c r="B748" s="90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ht="15.75" customHeight="1">
      <c r="A749" s="88"/>
      <c r="B749" s="90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ht="15.75" customHeight="1">
      <c r="A750" s="88"/>
      <c r="B750" s="90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ht="15.75" customHeight="1">
      <c r="A751" s="88"/>
      <c r="B751" s="90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ht="15.75" customHeight="1">
      <c r="A752" s="88"/>
      <c r="B752" s="90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ht="15.75" customHeight="1">
      <c r="A753" s="88"/>
      <c r="B753" s="90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ht="15.75" customHeight="1">
      <c r="A754" s="88"/>
      <c r="B754" s="90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ht="15.75" customHeight="1">
      <c r="A755" s="88"/>
      <c r="B755" s="90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ht="15.75" customHeight="1">
      <c r="A756" s="88"/>
      <c r="B756" s="90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ht="15.75" customHeight="1">
      <c r="A757" s="88"/>
      <c r="B757" s="90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ht="15.75" customHeight="1">
      <c r="A758" s="88"/>
      <c r="B758" s="90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ht="15.75" customHeight="1">
      <c r="A759" s="88"/>
      <c r="B759" s="90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ht="15.75" customHeight="1">
      <c r="A760" s="88"/>
      <c r="B760" s="90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ht="15.75" customHeight="1">
      <c r="A761" s="88"/>
      <c r="B761" s="90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ht="15.75" customHeight="1">
      <c r="A762" s="88"/>
      <c r="B762" s="90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ht="15.75" customHeight="1">
      <c r="A763" s="88"/>
      <c r="B763" s="90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ht="15.75" customHeight="1">
      <c r="A764" s="88"/>
      <c r="B764" s="90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ht="15.75" customHeight="1">
      <c r="A765" s="88"/>
      <c r="B765" s="90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ht="15.75" customHeight="1">
      <c r="A766" s="88"/>
      <c r="B766" s="90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ht="15.75" customHeight="1">
      <c r="A767" s="88"/>
      <c r="B767" s="90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ht="15.75" customHeight="1">
      <c r="A768" s="88"/>
      <c r="B768" s="90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ht="15.75" customHeight="1">
      <c r="A769" s="88"/>
      <c r="B769" s="90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ht="15.75" customHeight="1">
      <c r="A770" s="88"/>
      <c r="B770" s="90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ht="15.75" customHeight="1">
      <c r="A771" s="88"/>
      <c r="B771" s="90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ht="15.75" customHeight="1">
      <c r="A772" s="88"/>
      <c r="B772" s="90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ht="15.75" customHeight="1">
      <c r="A773" s="88"/>
      <c r="B773" s="90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ht="15.75" customHeight="1">
      <c r="A774" s="88"/>
      <c r="B774" s="90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ht="15.75" customHeight="1">
      <c r="A775" s="88"/>
      <c r="B775" s="90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ht="15.75" customHeight="1">
      <c r="A776" s="88"/>
      <c r="B776" s="90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ht="15.75" customHeight="1">
      <c r="A777" s="88"/>
      <c r="B777" s="90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ht="15.75" customHeight="1">
      <c r="A778" s="88"/>
      <c r="B778" s="90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ht="15.75" customHeight="1">
      <c r="A779" s="88"/>
      <c r="B779" s="90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ht="15.75" customHeight="1">
      <c r="A780" s="88"/>
      <c r="B780" s="90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ht="15.75" customHeight="1">
      <c r="A781" s="88"/>
      <c r="B781" s="90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ht="15.75" customHeight="1">
      <c r="A782" s="88"/>
      <c r="B782" s="90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ht="15.75" customHeight="1">
      <c r="A783" s="88"/>
      <c r="B783" s="90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ht="15.75" customHeight="1">
      <c r="A784" s="88"/>
      <c r="B784" s="90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ht="15.75" customHeight="1">
      <c r="A785" s="88"/>
      <c r="B785" s="90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ht="15.75" customHeight="1">
      <c r="A786" s="88"/>
      <c r="B786" s="90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ht="15.75" customHeight="1">
      <c r="A787" s="88"/>
      <c r="B787" s="90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ht="15.75" customHeight="1">
      <c r="A788" s="88"/>
      <c r="B788" s="90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ht="15.75" customHeight="1">
      <c r="A789" s="88"/>
      <c r="B789" s="90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ht="15.75" customHeight="1">
      <c r="A790" s="88"/>
      <c r="B790" s="90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ht="15.75" customHeight="1">
      <c r="A791" s="88"/>
      <c r="B791" s="90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ht="15.75" customHeight="1">
      <c r="A792" s="88"/>
      <c r="B792" s="90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ht="15.75" customHeight="1">
      <c r="A793" s="88"/>
      <c r="B793" s="90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ht="15.75" customHeight="1">
      <c r="A794" s="88"/>
      <c r="B794" s="90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ht="15.75" customHeight="1">
      <c r="A795" s="88"/>
      <c r="B795" s="90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ht="15.75" customHeight="1">
      <c r="A796" s="88"/>
      <c r="B796" s="90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ht="15.75" customHeight="1">
      <c r="A797" s="88"/>
      <c r="B797" s="90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ht="15.75" customHeight="1">
      <c r="A798" s="88"/>
      <c r="B798" s="90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ht="15.75" customHeight="1">
      <c r="A799" s="88"/>
      <c r="B799" s="90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ht="15.75" customHeight="1">
      <c r="A800" s="88"/>
      <c r="B800" s="90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ht="15.75" customHeight="1">
      <c r="A801" s="88"/>
      <c r="B801" s="90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ht="15.75" customHeight="1">
      <c r="A802" s="88"/>
      <c r="B802" s="90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ht="15.75" customHeight="1">
      <c r="A803" s="88"/>
      <c r="B803" s="90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ht="15.75" customHeight="1">
      <c r="A804" s="88"/>
      <c r="B804" s="90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ht="15.75" customHeight="1">
      <c r="A805" s="88"/>
      <c r="B805" s="90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ht="15.75" customHeight="1">
      <c r="A806" s="88"/>
      <c r="B806" s="90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ht="15.75" customHeight="1">
      <c r="A807" s="88"/>
      <c r="B807" s="90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ht="15.75" customHeight="1">
      <c r="A808" s="88"/>
      <c r="B808" s="90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ht="15.75" customHeight="1">
      <c r="A809" s="88"/>
      <c r="B809" s="90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ht="15.75" customHeight="1">
      <c r="A810" s="88"/>
      <c r="B810" s="90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ht="15.75" customHeight="1">
      <c r="A811" s="88"/>
      <c r="B811" s="90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ht="15.75" customHeight="1">
      <c r="A812" s="88"/>
      <c r="B812" s="90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ht="15.75" customHeight="1">
      <c r="A813" s="88"/>
      <c r="B813" s="90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ht="15.75" customHeight="1">
      <c r="A814" s="88"/>
      <c r="B814" s="90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ht="15.75" customHeight="1">
      <c r="A815" s="88"/>
      <c r="B815" s="90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ht="15.75" customHeight="1">
      <c r="A816" s="88"/>
      <c r="B816" s="90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ht="15.75" customHeight="1">
      <c r="A817" s="88"/>
      <c r="B817" s="90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ht="15.75" customHeight="1">
      <c r="A818" s="88"/>
      <c r="B818" s="90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ht="15.75" customHeight="1">
      <c r="A819" s="88"/>
      <c r="B819" s="90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ht="15.75" customHeight="1">
      <c r="A820" s="88"/>
      <c r="B820" s="90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ht="15.75" customHeight="1">
      <c r="A821" s="88"/>
      <c r="B821" s="90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ht="15.75" customHeight="1">
      <c r="A822" s="88"/>
      <c r="B822" s="90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ht="15.75" customHeight="1">
      <c r="A823" s="88"/>
      <c r="B823" s="90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ht="15.75" customHeight="1">
      <c r="A824" s="88"/>
      <c r="B824" s="90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ht="15.75" customHeight="1">
      <c r="A825" s="88"/>
      <c r="B825" s="90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ht="15.75" customHeight="1">
      <c r="A826" s="88"/>
      <c r="B826" s="90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ht="15.75" customHeight="1">
      <c r="A827" s="88"/>
      <c r="B827" s="90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ht="15.75" customHeight="1">
      <c r="A828" s="88"/>
      <c r="B828" s="90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ht="15.75" customHeight="1">
      <c r="A829" s="88"/>
      <c r="B829" s="90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ht="15.75" customHeight="1">
      <c r="A830" s="88"/>
      <c r="B830" s="90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ht="15.75" customHeight="1">
      <c r="A831" s="88"/>
      <c r="B831" s="90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ht="15.75" customHeight="1">
      <c r="A832" s="88"/>
      <c r="B832" s="90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ht="15.75" customHeight="1">
      <c r="A833" s="88"/>
      <c r="B833" s="90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ht="15.75" customHeight="1">
      <c r="A834" s="88"/>
      <c r="B834" s="90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ht="15.75" customHeight="1">
      <c r="A835" s="88"/>
      <c r="B835" s="90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ht="15.75" customHeight="1">
      <c r="A836" s="88"/>
      <c r="B836" s="90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ht="15.75" customHeight="1">
      <c r="A837" s="88"/>
      <c r="B837" s="90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ht="15.75" customHeight="1">
      <c r="A838" s="88"/>
      <c r="B838" s="90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ht="15.75" customHeight="1">
      <c r="A839" s="88"/>
      <c r="B839" s="90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ht="15.75" customHeight="1">
      <c r="A840" s="88"/>
      <c r="B840" s="90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ht="15.75" customHeight="1">
      <c r="A841" s="88"/>
      <c r="B841" s="90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ht="15.75" customHeight="1">
      <c r="A842" s="88"/>
      <c r="B842" s="90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ht="15.75" customHeight="1">
      <c r="A843" s="88"/>
      <c r="B843" s="90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ht="15.75" customHeight="1">
      <c r="A844" s="88"/>
      <c r="B844" s="90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ht="15.75" customHeight="1">
      <c r="A845" s="88"/>
      <c r="B845" s="90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ht="15.75" customHeight="1">
      <c r="A846" s="88"/>
      <c r="B846" s="90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ht="15.75" customHeight="1">
      <c r="A847" s="88"/>
      <c r="B847" s="90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ht="15.75" customHeight="1">
      <c r="A848" s="88"/>
      <c r="B848" s="90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ht="15.75" customHeight="1">
      <c r="A849" s="88"/>
      <c r="B849" s="90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ht="15.75" customHeight="1">
      <c r="A850" s="88"/>
      <c r="B850" s="90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ht="15.75" customHeight="1">
      <c r="A851" s="88"/>
      <c r="B851" s="90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ht="15.75" customHeight="1">
      <c r="A852" s="88"/>
      <c r="B852" s="90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ht="15.75" customHeight="1">
      <c r="A853" s="88"/>
      <c r="B853" s="90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ht="15.75" customHeight="1">
      <c r="A854" s="88"/>
      <c r="B854" s="90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ht="15.75" customHeight="1">
      <c r="A855" s="88"/>
      <c r="B855" s="90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ht="15.75" customHeight="1">
      <c r="A856" s="88"/>
      <c r="B856" s="90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ht="15.75" customHeight="1">
      <c r="A857" s="88"/>
      <c r="B857" s="90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ht="15.75" customHeight="1">
      <c r="A858" s="88"/>
      <c r="B858" s="90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ht="15.75" customHeight="1">
      <c r="A859" s="88"/>
      <c r="B859" s="90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ht="15.75" customHeight="1">
      <c r="A860" s="88"/>
      <c r="B860" s="90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ht="15.75" customHeight="1">
      <c r="A861" s="88"/>
      <c r="B861" s="90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ht="15.75" customHeight="1">
      <c r="A862" s="88"/>
      <c r="B862" s="90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ht="15.75" customHeight="1">
      <c r="A863" s="88"/>
      <c r="B863" s="90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ht="15.75" customHeight="1">
      <c r="A864" s="88"/>
      <c r="B864" s="90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ht="15.75" customHeight="1">
      <c r="A865" s="88"/>
      <c r="B865" s="90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ht="15.75" customHeight="1">
      <c r="A866" s="88"/>
      <c r="B866" s="90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ht="15.75" customHeight="1">
      <c r="A867" s="88"/>
      <c r="B867" s="90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ht="15.75" customHeight="1">
      <c r="A868" s="88"/>
      <c r="B868" s="90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ht="15.75" customHeight="1">
      <c r="A869" s="88"/>
      <c r="B869" s="90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ht="15.75" customHeight="1">
      <c r="A870" s="88"/>
      <c r="B870" s="90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ht="15.75" customHeight="1">
      <c r="A871" s="88"/>
      <c r="B871" s="90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ht="15.75" customHeight="1">
      <c r="A872" s="88"/>
      <c r="B872" s="90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ht="15.75" customHeight="1">
      <c r="A873" s="88"/>
      <c r="B873" s="90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ht="15.75" customHeight="1">
      <c r="A874" s="88"/>
      <c r="B874" s="90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ht="15.75" customHeight="1">
      <c r="A875" s="88"/>
      <c r="B875" s="90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ht="15.75" customHeight="1">
      <c r="A876" s="88"/>
      <c r="B876" s="90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ht="15.75" customHeight="1">
      <c r="A877" s="88"/>
      <c r="B877" s="90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ht="15.75" customHeight="1">
      <c r="A878" s="88"/>
      <c r="B878" s="90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ht="15.75" customHeight="1">
      <c r="A879" s="88"/>
      <c r="B879" s="90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ht="15.75" customHeight="1">
      <c r="A880" s="88"/>
      <c r="B880" s="90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ht="15.75" customHeight="1">
      <c r="A881" s="88"/>
      <c r="B881" s="90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ht="15.75" customHeight="1">
      <c r="A882" s="88"/>
      <c r="B882" s="90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ht="15.75" customHeight="1">
      <c r="A883" s="88"/>
      <c r="B883" s="90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ht="15.75" customHeight="1">
      <c r="A884" s="88"/>
      <c r="B884" s="90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ht="15.75" customHeight="1">
      <c r="A885" s="88"/>
      <c r="B885" s="90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ht="15.75" customHeight="1">
      <c r="A886" s="88"/>
      <c r="B886" s="90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ht="15.75" customHeight="1">
      <c r="A887" s="88"/>
      <c r="B887" s="90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ht="15.75" customHeight="1">
      <c r="A888" s="88"/>
      <c r="B888" s="90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ht="15.75" customHeight="1">
      <c r="A889" s="88"/>
      <c r="B889" s="90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ht="15.75" customHeight="1">
      <c r="A890" s="88"/>
      <c r="B890" s="90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ht="15.75" customHeight="1">
      <c r="A891" s="88"/>
      <c r="B891" s="90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ht="15.75" customHeight="1">
      <c r="A892" s="88"/>
      <c r="B892" s="90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ht="15.75" customHeight="1">
      <c r="A893" s="88"/>
      <c r="B893" s="90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ht="15.75" customHeight="1">
      <c r="A894" s="88"/>
      <c r="B894" s="90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ht="15.75" customHeight="1">
      <c r="A895" s="88"/>
      <c r="B895" s="90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ht="15.75" customHeight="1">
      <c r="A896" s="88"/>
      <c r="B896" s="90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ht="15.75" customHeight="1">
      <c r="A897" s="88"/>
      <c r="B897" s="90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ht="15.75" customHeight="1">
      <c r="A898" s="88"/>
      <c r="B898" s="90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ht="15.75" customHeight="1">
      <c r="A899" s="88"/>
      <c r="B899" s="90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ht="15.75" customHeight="1">
      <c r="A900" s="88"/>
      <c r="B900" s="90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ht="15.75" customHeight="1">
      <c r="A901" s="88"/>
      <c r="B901" s="90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ht="15.75" customHeight="1">
      <c r="A902" s="88"/>
      <c r="B902" s="90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ht="15.75" customHeight="1">
      <c r="A903" s="88"/>
      <c r="B903" s="90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ht="15.75" customHeight="1">
      <c r="A904" s="88"/>
      <c r="B904" s="90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ht="15.75" customHeight="1">
      <c r="A905" s="88"/>
      <c r="B905" s="90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ht="15.75" customHeight="1">
      <c r="A906" s="88"/>
      <c r="B906" s="90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ht="15.75" customHeight="1">
      <c r="A907" s="88"/>
      <c r="B907" s="90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ht="15.75" customHeight="1">
      <c r="A908" s="88"/>
      <c r="B908" s="90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ht="15.75" customHeight="1">
      <c r="A909" s="88"/>
      <c r="B909" s="90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ht="15.75" customHeight="1">
      <c r="A910" s="88"/>
      <c r="B910" s="90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ht="15.75" customHeight="1">
      <c r="A911" s="88"/>
      <c r="B911" s="90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ht="15.75" customHeight="1">
      <c r="A912" s="88"/>
      <c r="B912" s="90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ht="15.75" customHeight="1">
      <c r="A913" s="88"/>
      <c r="B913" s="90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ht="15.75" customHeight="1">
      <c r="A914" s="88"/>
      <c r="B914" s="90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ht="15.75" customHeight="1">
      <c r="A915" s="88"/>
      <c r="B915" s="90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ht="15.75" customHeight="1">
      <c r="A916" s="88"/>
      <c r="B916" s="90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ht="15.75" customHeight="1">
      <c r="A917" s="88"/>
      <c r="B917" s="90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ht="15.75" customHeight="1">
      <c r="A918" s="88"/>
      <c r="B918" s="90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ht="15.75" customHeight="1">
      <c r="A919" s="88"/>
      <c r="B919" s="90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ht="15.75" customHeight="1">
      <c r="A920" s="88"/>
      <c r="B920" s="90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ht="15.75" customHeight="1">
      <c r="A921" s="88"/>
      <c r="B921" s="90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ht="15.75" customHeight="1">
      <c r="A922" s="88"/>
      <c r="B922" s="90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ht="15.75" customHeight="1">
      <c r="A923" s="88"/>
      <c r="B923" s="90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ht="15.75" customHeight="1">
      <c r="A924" s="88"/>
      <c r="B924" s="90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ht="15.75" customHeight="1">
      <c r="A925" s="88"/>
      <c r="B925" s="90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ht="15.75" customHeight="1">
      <c r="A926" s="88"/>
      <c r="B926" s="90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ht="15.75" customHeight="1">
      <c r="A927" s="88"/>
      <c r="B927" s="90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ht="15.75" customHeight="1">
      <c r="A928" s="88"/>
      <c r="B928" s="90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ht="15.75" customHeight="1">
      <c r="A929" s="88"/>
      <c r="B929" s="90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ht="15.75" customHeight="1">
      <c r="A930" s="88"/>
      <c r="B930" s="90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ht="15.75" customHeight="1">
      <c r="A931" s="88"/>
      <c r="B931" s="90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ht="15.75" customHeight="1">
      <c r="A932" s="88"/>
      <c r="B932" s="90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ht="15.75" customHeight="1">
      <c r="A933" s="88"/>
      <c r="B933" s="90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ht="15.75" customHeight="1">
      <c r="A934" s="88"/>
      <c r="B934" s="90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ht="15.75" customHeight="1">
      <c r="A935" s="88"/>
      <c r="B935" s="90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ht="15.75" customHeight="1">
      <c r="A936" s="88"/>
      <c r="B936" s="90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ht="15.75" customHeight="1">
      <c r="A937" s="88"/>
      <c r="B937" s="90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ht="15.75" customHeight="1">
      <c r="A938" s="88"/>
      <c r="B938" s="90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ht="15.75" customHeight="1">
      <c r="A939" s="88"/>
      <c r="B939" s="90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ht="15.75" customHeight="1">
      <c r="A940" s="88"/>
      <c r="B940" s="90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ht="15.75" customHeight="1">
      <c r="A941" s="88"/>
      <c r="B941" s="90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ht="15.75" customHeight="1">
      <c r="A942" s="88"/>
      <c r="B942" s="90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ht="15.75" customHeight="1">
      <c r="A943" s="88"/>
      <c r="B943" s="90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ht="15.75" customHeight="1">
      <c r="A944" s="88"/>
      <c r="B944" s="90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ht="15.75" customHeight="1">
      <c r="A945" s="88"/>
      <c r="B945" s="90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ht="15.75" customHeight="1">
      <c r="A946" s="88"/>
      <c r="B946" s="90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ht="15.75" customHeight="1">
      <c r="A947" s="88"/>
      <c r="B947" s="90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ht="15.75" customHeight="1">
      <c r="A948" s="88"/>
      <c r="B948" s="90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ht="15.75" customHeight="1">
      <c r="A949" s="88"/>
      <c r="B949" s="90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ht="15.75" customHeight="1">
      <c r="A950" s="88"/>
      <c r="B950" s="90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ht="15.75" customHeight="1">
      <c r="A951" s="88"/>
      <c r="B951" s="90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ht="15.75" customHeight="1">
      <c r="A952" s="88"/>
      <c r="B952" s="90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ht="15.75" customHeight="1">
      <c r="A953" s="88"/>
      <c r="B953" s="90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ht="15.75" customHeight="1">
      <c r="A954" s="88"/>
      <c r="B954" s="90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ht="15.75" customHeight="1">
      <c r="A955" s="88"/>
      <c r="B955" s="90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ht="15.75" customHeight="1">
      <c r="A956" s="88"/>
      <c r="B956" s="90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ht="15.75" customHeight="1">
      <c r="A957" s="88"/>
      <c r="B957" s="90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ht="15.75" customHeight="1">
      <c r="A958" s="88"/>
      <c r="B958" s="90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ht="15.75" customHeight="1">
      <c r="A959" s="88"/>
      <c r="B959" s="90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ht="15.75" customHeight="1">
      <c r="A960" s="88"/>
      <c r="B960" s="90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ht="15.75" customHeight="1">
      <c r="A961" s="88"/>
      <c r="B961" s="90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ht="15.75" customHeight="1">
      <c r="A962" s="88"/>
      <c r="B962" s="90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ht="15.75" customHeight="1">
      <c r="A963" s="88"/>
      <c r="B963" s="90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ht="15.75" customHeight="1">
      <c r="A964" s="88"/>
      <c r="B964" s="90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ht="15.75" customHeight="1">
      <c r="A965" s="88"/>
      <c r="B965" s="90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ht="15.75" customHeight="1">
      <c r="A966" s="88"/>
      <c r="B966" s="90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ht="15.75" customHeight="1">
      <c r="A967" s="88"/>
      <c r="B967" s="90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ht="15.75" customHeight="1">
      <c r="A968" s="88"/>
      <c r="B968" s="90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ht="15.75" customHeight="1">
      <c r="A969" s="88"/>
      <c r="B969" s="90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ht="15.75" customHeight="1">
      <c r="A970" s="88"/>
      <c r="B970" s="90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ht="15.75" customHeight="1">
      <c r="A971" s="88"/>
      <c r="B971" s="90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ht="15.75" customHeight="1">
      <c r="A972" s="88"/>
      <c r="B972" s="90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ht="15.75" customHeight="1">
      <c r="A973" s="88"/>
      <c r="B973" s="90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ht="15.75" customHeight="1">
      <c r="A974" s="88"/>
      <c r="B974" s="90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ht="15.75" customHeight="1">
      <c r="A975" s="88"/>
      <c r="B975" s="90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ht="15.75" customHeight="1">
      <c r="A976" s="88"/>
      <c r="B976" s="90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ht="15.75" customHeight="1">
      <c r="A977" s="88"/>
      <c r="B977" s="90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ht="15.75" customHeight="1">
      <c r="A978" s="88"/>
      <c r="B978" s="90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ht="15.75" customHeight="1">
      <c r="A979" s="88"/>
      <c r="B979" s="90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ht="15.75" customHeight="1">
      <c r="A980" s="88"/>
      <c r="B980" s="90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ht="15.75" customHeight="1">
      <c r="A981" s="88"/>
      <c r="B981" s="90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ht="15.75" customHeight="1">
      <c r="A982" s="88"/>
      <c r="B982" s="90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ht="15.75" customHeight="1">
      <c r="A983" s="88"/>
      <c r="B983" s="90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ht="15.75" customHeight="1">
      <c r="A984" s="88"/>
      <c r="B984" s="90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ht="15.75" customHeight="1">
      <c r="A985" s="88"/>
      <c r="B985" s="90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ht="15.75" customHeight="1">
      <c r="A986" s="88"/>
      <c r="B986" s="90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ht="15.75" customHeight="1">
      <c r="A987" s="88"/>
      <c r="B987" s="90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ht="15.75" customHeight="1">
      <c r="A988" s="88"/>
      <c r="B988" s="90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ht="15.75" customHeight="1">
      <c r="A989" s="88"/>
      <c r="B989" s="90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ht="15.75" customHeight="1">
      <c r="A990" s="88"/>
      <c r="B990" s="90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ht="15.75" customHeight="1">
      <c r="A991" s="88"/>
      <c r="B991" s="90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ht="15.75" customHeight="1">
      <c r="A992" s="88"/>
      <c r="B992" s="90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ht="15.75" customHeight="1">
      <c r="A993" s="88"/>
      <c r="B993" s="90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ht="15.75" customHeight="1">
      <c r="A994" s="88"/>
      <c r="B994" s="90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ht="15.75" customHeight="1">
      <c r="A995" s="88"/>
      <c r="B995" s="90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ht="15.75" customHeight="1">
      <c r="A996" s="88"/>
      <c r="B996" s="90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ht="15.75" customHeight="1">
      <c r="A997" s="88"/>
      <c r="B997" s="90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ht="15.75" customHeight="1">
      <c r="A998" s="88"/>
      <c r="B998" s="90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ht="15.75" customHeight="1">
      <c r="A999" s="88"/>
      <c r="B999" s="90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ht="15.75" customHeight="1">
      <c r="A1000" s="88"/>
      <c r="B1000" s="90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mergeCells count="2">
    <mergeCell ref="A1:B1"/>
    <mergeCell ref="D20:G20"/>
  </mergeCells>
  <conditionalFormatting sqref="D9">
    <cfRule type="cellIs" dxfId="0" priority="1" operator="greaterThanOrEqual">
      <formula>0.2</formula>
    </cfRule>
  </conditionalFormatting>
  <conditionalFormatting sqref="D9">
    <cfRule type="cellIs" dxfId="1" priority="2" operator="lessThan">
      <formula>0.2</formula>
    </cfRule>
  </conditionalFormatting>
  <conditionalFormatting sqref="E29">
    <cfRule type="cellIs" dxfId="0" priority="3" stopIfTrue="1" operator="greaterThanOrEqual">
      <formula>400</formula>
    </cfRule>
  </conditionalFormatting>
  <conditionalFormatting sqref="E29">
    <cfRule type="cellIs" dxfId="2" priority="4" stopIfTrue="1" operator="between">
      <formula>399</formula>
      <formula>350</formula>
    </cfRule>
  </conditionalFormatting>
  <conditionalFormatting sqref="E29">
    <cfRule type="cellIs" dxfId="1" priority="5" stopIfTrue="1" operator="lessThanOrEqual">
      <formula>349</formula>
    </cfRule>
  </conditionalFormatting>
  <conditionalFormatting sqref="H3:H5">
    <cfRule type="cellIs" dxfId="1" priority="6" operator="lessThan">
      <formula>0</formula>
    </cfRule>
  </conditionalFormatting>
  <conditionalFormatting sqref="H3:H5">
    <cfRule type="cellIs" dxfId="0" priority="7" operator="greaterThan">
      <formula>0</formula>
    </cfRule>
  </conditionalFormatting>
  <conditionalFormatting sqref="H7">
    <cfRule type="cellIs" dxfId="3" priority="8" operator="between">
      <formula>0.1</formula>
      <formula>0.15</formula>
    </cfRule>
  </conditionalFormatting>
  <conditionalFormatting sqref="H7">
    <cfRule type="cellIs" dxfId="1" priority="9" operator="lessThan">
      <formula>0.1</formula>
    </cfRule>
  </conditionalFormatting>
  <conditionalFormatting sqref="H7">
    <cfRule type="cellIs" dxfId="0" priority="10" operator="greaterThan">
      <formula>0.15</formula>
    </cfRule>
  </conditionalFormatting>
  <conditionalFormatting sqref="H8">
    <cfRule type="cellIs" dxfId="3" priority="11" operator="between">
      <formula>0.08</formula>
      <formula>0.12</formula>
    </cfRule>
  </conditionalFormatting>
  <conditionalFormatting sqref="H8">
    <cfRule type="cellIs" dxfId="1" priority="12" operator="lessThan">
      <formula>0.08</formula>
    </cfRule>
  </conditionalFormatting>
  <conditionalFormatting sqref="H8">
    <cfRule type="cellIs" dxfId="0" priority="13" operator="greaterThan">
      <formula>0.12</formula>
    </cfRule>
  </conditionalFormatting>
  <conditionalFormatting sqref="H10:H11">
    <cfRule type="cellIs" dxfId="3" priority="14" operator="between">
      <formula>0</formula>
      <formula>#REF!</formula>
    </cfRule>
  </conditionalFormatting>
  <conditionalFormatting sqref="H10:H11">
    <cfRule type="cellIs" dxfId="1" priority="15" operator="lessThan">
      <formula>0</formula>
    </cfRule>
  </conditionalFormatting>
  <conditionalFormatting sqref="H10:H11">
    <cfRule type="cellIs" dxfId="0" priority="16" operator="greaterThan">
      <formula>#REF!</formula>
    </cfRule>
  </conditionalFormatting>
  <conditionalFormatting sqref="H16">
    <cfRule type="cellIs" dxfId="3" priority="17" operator="between">
      <formula>1.2</formula>
      <formula>1.35</formula>
    </cfRule>
  </conditionalFormatting>
  <conditionalFormatting sqref="H16">
    <cfRule type="cellIs" dxfId="1" priority="18" operator="lessThan">
      <formula>1.2</formula>
    </cfRule>
  </conditionalFormatting>
  <conditionalFormatting sqref="H16">
    <cfRule type="cellIs" dxfId="0" priority="19" operator="greaterThan">
      <formula>1.35</formula>
    </cfRule>
  </conditionalFormatting>
  <conditionalFormatting sqref="H17">
    <cfRule type="cellIs" dxfId="0" priority="20" operator="lessThanOrEqual">
      <formula>0.75</formula>
    </cfRule>
  </conditionalFormatting>
  <conditionalFormatting sqref="H17">
    <cfRule type="cellIs" dxfId="1" priority="21" operator="greaterThanOrEqual">
      <formula>0.76</formula>
    </cfRule>
  </conditionalFormatting>
  <printOptions/>
  <pageMargins bottom="0.75" footer="0.0" header="0.0" left="0.7" right="0.7" top="0.75"/>
  <pageSetup scale="63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45.0"/>
    <col customWidth="1" min="3" max="3" width="14.33"/>
    <col customWidth="1" min="4" max="4" width="10.78"/>
    <col customWidth="1" min="5" max="5" width="26.0"/>
    <col customWidth="1" min="6" max="6" width="20.44"/>
    <col customWidth="1" min="7" max="26" width="10.78"/>
  </cols>
  <sheetData>
    <row r="1" ht="15.75" customHeight="1">
      <c r="F1" s="155"/>
    </row>
    <row r="2" ht="15.75" customHeight="1">
      <c r="F2" s="155"/>
    </row>
    <row r="3" ht="15.75" customHeight="1">
      <c r="F3" s="155"/>
    </row>
    <row r="4" ht="15.75" customHeight="1">
      <c r="B4" s="156" t="s">
        <v>140</v>
      </c>
      <c r="C4" s="4"/>
      <c r="D4" s="4"/>
      <c r="E4" s="4"/>
      <c r="F4" s="5"/>
    </row>
    <row r="5" ht="15.75" customHeight="1">
      <c r="B5" s="157"/>
      <c r="C5" s="157"/>
      <c r="D5" s="157"/>
      <c r="E5" s="157"/>
      <c r="F5" s="157"/>
    </row>
    <row r="6" ht="24.0" customHeight="1">
      <c r="E6" s="158" t="s">
        <v>141</v>
      </c>
      <c r="F6" s="8"/>
    </row>
    <row r="7" ht="24.0" customHeight="1">
      <c r="B7" s="159" t="s">
        <v>142</v>
      </c>
      <c r="C7" s="16"/>
      <c r="E7" s="160" t="s">
        <v>2</v>
      </c>
      <c r="F7" s="161">
        <f>C8</f>
        <v>280000</v>
      </c>
    </row>
    <row r="8" ht="15.75" customHeight="1">
      <c r="B8" s="162" t="s">
        <v>2</v>
      </c>
      <c r="C8" s="163">
        <v>280000.0</v>
      </c>
      <c r="E8" s="164"/>
      <c r="F8" s="165"/>
    </row>
    <row r="9" ht="15.75" customHeight="1">
      <c r="B9" s="162" t="s">
        <v>4</v>
      </c>
      <c r="C9" s="166">
        <v>6.0</v>
      </c>
      <c r="E9" s="160" t="s">
        <v>3</v>
      </c>
      <c r="F9" s="167">
        <v>3750.0</v>
      </c>
    </row>
    <row r="10" ht="15.75" customHeight="1">
      <c r="B10" s="162" t="s">
        <v>7</v>
      </c>
      <c r="C10" s="168">
        <v>3500.0</v>
      </c>
      <c r="E10" s="164"/>
      <c r="F10" s="169"/>
    </row>
    <row r="11" ht="15.75" customHeight="1">
      <c r="B11" s="162" t="s">
        <v>10</v>
      </c>
      <c r="C11" s="168">
        <v>2200.0</v>
      </c>
      <c r="E11" s="160" t="s">
        <v>5</v>
      </c>
      <c r="F11" s="161">
        <f>C14</f>
        <v>45000</v>
      </c>
    </row>
    <row r="12" ht="15.75" customHeight="1">
      <c r="B12" s="162" t="s">
        <v>13</v>
      </c>
      <c r="C12" s="168">
        <v>600.0</v>
      </c>
      <c r="E12" s="164"/>
      <c r="F12" s="165"/>
    </row>
    <row r="13" ht="18.75" customHeight="1">
      <c r="B13" s="162" t="s">
        <v>15</v>
      </c>
      <c r="C13" s="168">
        <v>150.0</v>
      </c>
      <c r="E13" s="170" t="s">
        <v>8</v>
      </c>
      <c r="F13" s="167">
        <f>C11*C9</f>
        <v>13200</v>
      </c>
    </row>
    <row r="14" ht="18.75" customHeight="1">
      <c r="B14" s="162" t="s">
        <v>5</v>
      </c>
      <c r="C14" s="168">
        <v>45000.0</v>
      </c>
      <c r="E14" s="171"/>
      <c r="F14" s="165"/>
    </row>
    <row r="15" ht="15.75" customHeight="1">
      <c r="B15" s="162" t="s">
        <v>20</v>
      </c>
      <c r="C15" s="172">
        <v>0.0</v>
      </c>
      <c r="E15" s="160" t="s">
        <v>11</v>
      </c>
      <c r="F15" s="167">
        <f>C9*(C12+C13+C16)</f>
        <v>6000</v>
      </c>
    </row>
    <row r="16" ht="15.75" customHeight="1">
      <c r="B16" s="162" t="s">
        <v>143</v>
      </c>
      <c r="C16" s="168">
        <v>250.0</v>
      </c>
      <c r="E16" s="173"/>
      <c r="F16" s="165"/>
    </row>
    <row r="17" ht="21.75" customHeight="1">
      <c r="B17" s="162" t="s">
        <v>26</v>
      </c>
      <c r="C17" s="174">
        <v>0.035</v>
      </c>
      <c r="E17" s="175" t="s">
        <v>144</v>
      </c>
      <c r="F17" s="176">
        <f>C12*12</f>
        <v>7200</v>
      </c>
    </row>
    <row r="18" ht="21.75" customHeight="1">
      <c r="B18" s="162" t="s">
        <v>28</v>
      </c>
      <c r="C18" s="168">
        <v>3000.0</v>
      </c>
      <c r="E18" s="177"/>
      <c r="F18" s="178"/>
    </row>
    <row r="19" ht="15.75" customHeight="1">
      <c r="B19" s="162" t="s">
        <v>21</v>
      </c>
      <c r="C19" s="168">
        <v>55000.0</v>
      </c>
      <c r="E19" s="170" t="s">
        <v>14</v>
      </c>
      <c r="F19" s="161">
        <f>F11*C15</f>
        <v>0</v>
      </c>
    </row>
    <row r="20" ht="15.75" customHeight="1">
      <c r="E20" s="179"/>
      <c r="F20" s="165"/>
    </row>
    <row r="21" ht="15.75" customHeight="1">
      <c r="E21" s="180" t="s">
        <v>16</v>
      </c>
      <c r="F21" s="167">
        <f>F7*C17</f>
        <v>9800</v>
      </c>
    </row>
    <row r="22" ht="15.75" customHeight="1">
      <c r="E22" s="164"/>
      <c r="F22" s="165"/>
    </row>
    <row r="23" ht="15.75" customHeight="1">
      <c r="E23" s="181" t="s">
        <v>21</v>
      </c>
      <c r="F23" s="182">
        <f>C19</f>
        <v>55000</v>
      </c>
    </row>
    <row r="24" ht="15.75" customHeight="1">
      <c r="E24" s="164"/>
      <c r="F24" s="169"/>
    </row>
    <row r="25" ht="15.75" customHeight="1">
      <c r="B25" s="155"/>
      <c r="E25" s="183" t="s">
        <v>145</v>
      </c>
      <c r="F25" s="184">
        <f>F9+F11+F15+F21+F23+F19+F13+F17</f>
        <v>139950</v>
      </c>
    </row>
    <row r="26" ht="15.75" customHeight="1">
      <c r="E26" s="164"/>
      <c r="F26" s="169"/>
    </row>
    <row r="27" ht="15.75" customHeight="1">
      <c r="E27" s="185" t="s">
        <v>27</v>
      </c>
      <c r="F27" s="186">
        <f>F7-F25</f>
        <v>140050</v>
      </c>
    </row>
    <row r="28" ht="15.75" customHeight="1">
      <c r="E28" s="164"/>
      <c r="F28" s="169"/>
    </row>
    <row r="29" ht="15.75" customHeight="1">
      <c r="F29" s="155"/>
    </row>
    <row r="30" ht="37.5" customHeight="1">
      <c r="A30" s="1"/>
      <c r="B30" s="37" t="s">
        <v>30</v>
      </c>
      <c r="C30" s="187" t="s">
        <v>31</v>
      </c>
      <c r="D30" s="4"/>
      <c r="E30" s="4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4.25" customHeight="1">
      <c r="A31" s="1"/>
      <c r="B31" s="41" t="s">
        <v>2</v>
      </c>
      <c r="C31" s="42" t="s">
        <v>32</v>
      </c>
      <c r="D31" s="43"/>
      <c r="E31" s="43"/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4.25" customHeight="1">
      <c r="A32" s="1"/>
      <c r="B32" s="41" t="s">
        <v>33</v>
      </c>
      <c r="C32" s="42" t="s">
        <v>34</v>
      </c>
      <c r="D32" s="43"/>
      <c r="E32" s="43"/>
      <c r="F32" s="1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4.25" customHeight="1">
      <c r="A33" s="1"/>
      <c r="B33" s="41" t="s">
        <v>7</v>
      </c>
      <c r="C33" s="42" t="s">
        <v>35</v>
      </c>
      <c r="D33" s="43"/>
      <c r="E33" s="43"/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4.25" customHeight="1">
      <c r="A34" s="1"/>
      <c r="B34" s="41" t="s">
        <v>8</v>
      </c>
      <c r="C34" s="42" t="s">
        <v>36</v>
      </c>
      <c r="D34" s="43"/>
      <c r="E34" s="43"/>
      <c r="F34" s="1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4.25" customHeight="1">
      <c r="A35" s="1"/>
      <c r="B35" s="41" t="s">
        <v>13</v>
      </c>
      <c r="C35" s="42" t="s">
        <v>37</v>
      </c>
      <c r="D35" s="43"/>
      <c r="E35" s="43"/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4.25" customHeight="1">
      <c r="A36" s="1"/>
      <c r="B36" s="41" t="s">
        <v>15</v>
      </c>
      <c r="C36" s="42" t="s">
        <v>38</v>
      </c>
      <c r="D36" s="43"/>
      <c r="E36" s="43"/>
      <c r="F36" s="1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4.25" customHeight="1">
      <c r="A37" s="1"/>
      <c r="B37" s="41" t="s">
        <v>5</v>
      </c>
      <c r="C37" s="42" t="s">
        <v>39</v>
      </c>
      <c r="D37" s="43"/>
      <c r="E37" s="43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4.25" customHeight="1">
      <c r="A38" s="1"/>
      <c r="B38" s="41" t="s">
        <v>14</v>
      </c>
      <c r="C38" s="42" t="s">
        <v>40</v>
      </c>
      <c r="D38" s="43"/>
      <c r="E38" s="43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4.25" customHeight="1">
      <c r="A39" s="1"/>
      <c r="B39" s="41" t="s">
        <v>41</v>
      </c>
      <c r="C39" s="42" t="s">
        <v>42</v>
      </c>
      <c r="D39" s="43"/>
      <c r="E39" s="43"/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4.25" customHeight="1">
      <c r="A40" s="1"/>
      <c r="B40" s="41" t="s">
        <v>26</v>
      </c>
      <c r="C40" s="42" t="s">
        <v>43</v>
      </c>
      <c r="D40" s="43"/>
      <c r="E40" s="43"/>
      <c r="F40" s="1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4.25" customHeight="1">
      <c r="A41" s="1"/>
      <c r="B41" s="41" t="s">
        <v>44</v>
      </c>
      <c r="C41" s="42" t="s">
        <v>45</v>
      </c>
      <c r="D41" s="43"/>
      <c r="E41" s="43"/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4.25" customHeight="1">
      <c r="A42" s="1"/>
      <c r="B42" s="41" t="s">
        <v>29</v>
      </c>
      <c r="C42" s="42" t="s">
        <v>46</v>
      </c>
      <c r="D42" s="43"/>
      <c r="E42" s="43"/>
      <c r="F42" s="1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F43" s="155"/>
    </row>
    <row r="44" ht="15.75" customHeight="1">
      <c r="F44" s="155"/>
    </row>
    <row r="45" ht="15.75" customHeight="1">
      <c r="F45" s="155"/>
    </row>
    <row r="46" ht="15.75" customHeight="1">
      <c r="F46" s="155"/>
    </row>
    <row r="47" ht="15.75" customHeight="1">
      <c r="F47" s="155"/>
    </row>
    <row r="48" ht="15.75" customHeight="1">
      <c r="F48" s="155"/>
    </row>
    <row r="49" ht="15.75" customHeight="1">
      <c r="F49" s="155"/>
    </row>
    <row r="50" ht="15.75" customHeight="1">
      <c r="F50" s="155"/>
    </row>
    <row r="51" ht="15.75" customHeight="1">
      <c r="F51" s="155"/>
    </row>
    <row r="52" ht="15.75" customHeight="1">
      <c r="F52" s="155"/>
    </row>
    <row r="53" ht="15.75" customHeight="1">
      <c r="F53" s="155"/>
    </row>
    <row r="54" ht="15.75" customHeight="1">
      <c r="F54" s="155"/>
    </row>
    <row r="55" ht="15.75" customHeight="1">
      <c r="F55" s="155"/>
    </row>
    <row r="56" ht="15.75" customHeight="1">
      <c r="F56" s="155"/>
    </row>
    <row r="57" ht="15.75" customHeight="1">
      <c r="F57" s="155"/>
    </row>
    <row r="58" ht="15.75" customHeight="1">
      <c r="F58" s="155"/>
    </row>
    <row r="59" ht="15.75" customHeight="1">
      <c r="F59" s="155"/>
    </row>
    <row r="60" ht="15.75" customHeight="1">
      <c r="F60" s="155"/>
    </row>
    <row r="61" ht="15.75" customHeight="1">
      <c r="F61" s="155"/>
    </row>
    <row r="62" ht="15.75" customHeight="1">
      <c r="F62" s="155"/>
    </row>
    <row r="63" ht="15.75" customHeight="1">
      <c r="F63" s="155"/>
    </row>
    <row r="64" ht="15.75" customHeight="1">
      <c r="F64" s="155"/>
    </row>
    <row r="65" ht="15.75" customHeight="1">
      <c r="F65" s="155"/>
    </row>
    <row r="66" ht="15.75" customHeight="1">
      <c r="F66" s="155"/>
    </row>
    <row r="67" ht="15.75" customHeight="1">
      <c r="F67" s="155"/>
    </row>
    <row r="68" ht="15.75" customHeight="1">
      <c r="F68" s="155"/>
    </row>
    <row r="69" ht="15.75" customHeight="1">
      <c r="F69" s="155"/>
    </row>
    <row r="70" ht="15.75" customHeight="1">
      <c r="F70" s="155"/>
    </row>
    <row r="71" ht="15.75" customHeight="1">
      <c r="F71" s="155"/>
    </row>
    <row r="72" ht="15.75" customHeight="1">
      <c r="F72" s="155"/>
    </row>
    <row r="73" ht="15.75" customHeight="1">
      <c r="F73" s="155"/>
    </row>
    <row r="74" ht="15.75" customHeight="1">
      <c r="F74" s="155"/>
    </row>
    <row r="75" ht="15.75" customHeight="1">
      <c r="F75" s="155"/>
    </row>
    <row r="76" ht="15.75" customHeight="1">
      <c r="F76" s="155"/>
    </row>
    <row r="77" ht="15.75" customHeight="1">
      <c r="F77" s="155"/>
    </row>
    <row r="78" ht="15.75" customHeight="1">
      <c r="F78" s="155"/>
    </row>
    <row r="79" ht="15.75" customHeight="1">
      <c r="F79" s="155"/>
    </row>
    <row r="80" ht="15.75" customHeight="1">
      <c r="F80" s="155"/>
    </row>
    <row r="81" ht="15.75" customHeight="1">
      <c r="F81" s="155"/>
    </row>
    <row r="82" ht="15.75" customHeight="1">
      <c r="F82" s="155"/>
    </row>
    <row r="83" ht="15.75" customHeight="1">
      <c r="F83" s="155"/>
    </row>
    <row r="84" ht="15.75" customHeight="1">
      <c r="F84" s="155"/>
    </row>
    <row r="85" ht="15.75" customHeight="1">
      <c r="F85" s="155"/>
    </row>
    <row r="86" ht="15.75" customHeight="1">
      <c r="F86" s="155"/>
    </row>
    <row r="87" ht="15.75" customHeight="1">
      <c r="F87" s="155"/>
    </row>
    <row r="88" ht="15.75" customHeight="1">
      <c r="F88" s="155"/>
    </row>
    <row r="89" ht="15.75" customHeight="1">
      <c r="F89" s="155"/>
    </row>
    <row r="90" ht="15.75" customHeight="1">
      <c r="F90" s="155"/>
    </row>
    <row r="91" ht="15.75" customHeight="1">
      <c r="F91" s="155"/>
    </row>
    <row r="92" ht="15.75" customHeight="1">
      <c r="F92" s="155"/>
    </row>
    <row r="93" ht="15.75" customHeight="1">
      <c r="F93" s="155"/>
    </row>
    <row r="94" ht="15.75" customHeight="1">
      <c r="F94" s="155"/>
    </row>
    <row r="95" ht="15.75" customHeight="1">
      <c r="F95" s="155"/>
    </row>
    <row r="96" ht="15.75" customHeight="1">
      <c r="F96" s="155"/>
    </row>
    <row r="97" ht="15.75" customHeight="1">
      <c r="F97" s="155"/>
    </row>
    <row r="98" ht="15.75" customHeight="1">
      <c r="F98" s="155"/>
    </row>
    <row r="99" ht="15.75" customHeight="1">
      <c r="F99" s="155"/>
    </row>
    <row r="100" ht="15.75" customHeight="1">
      <c r="F100" s="155"/>
    </row>
    <row r="101" ht="15.75" customHeight="1">
      <c r="F101" s="155"/>
    </row>
    <row r="102" ht="15.75" customHeight="1">
      <c r="F102" s="155"/>
    </row>
    <row r="103" ht="15.75" customHeight="1">
      <c r="F103" s="155"/>
    </row>
    <row r="104" ht="15.75" customHeight="1">
      <c r="F104" s="155"/>
    </row>
    <row r="105" ht="15.75" customHeight="1">
      <c r="F105" s="155"/>
    </row>
    <row r="106" ht="15.75" customHeight="1">
      <c r="F106" s="155"/>
    </row>
    <row r="107" ht="15.75" customHeight="1">
      <c r="F107" s="155"/>
    </row>
    <row r="108" ht="15.75" customHeight="1">
      <c r="F108" s="155"/>
    </row>
    <row r="109" ht="15.75" customHeight="1">
      <c r="F109" s="155"/>
    </row>
    <row r="110" ht="15.75" customHeight="1">
      <c r="F110" s="155"/>
    </row>
    <row r="111" ht="15.75" customHeight="1">
      <c r="F111" s="155"/>
    </row>
    <row r="112" ht="15.75" customHeight="1">
      <c r="F112" s="155"/>
    </row>
    <row r="113" ht="15.75" customHeight="1">
      <c r="F113" s="155"/>
    </row>
    <row r="114" ht="15.75" customHeight="1">
      <c r="F114" s="155"/>
    </row>
    <row r="115" ht="15.75" customHeight="1">
      <c r="F115" s="155"/>
    </row>
    <row r="116" ht="15.75" customHeight="1">
      <c r="F116" s="155"/>
    </row>
    <row r="117" ht="15.75" customHeight="1">
      <c r="F117" s="155"/>
    </row>
    <row r="118" ht="15.75" customHeight="1">
      <c r="F118" s="155"/>
    </row>
    <row r="119" ht="15.75" customHeight="1">
      <c r="F119" s="155"/>
    </row>
    <row r="120" ht="15.75" customHeight="1">
      <c r="F120" s="155"/>
    </row>
    <row r="121" ht="15.75" customHeight="1">
      <c r="F121" s="155"/>
    </row>
    <row r="122" ht="15.75" customHeight="1">
      <c r="F122" s="155"/>
    </row>
    <row r="123" ht="15.75" customHeight="1">
      <c r="F123" s="155"/>
    </row>
    <row r="124" ht="15.75" customHeight="1">
      <c r="F124" s="155"/>
    </row>
    <row r="125" ht="15.75" customHeight="1">
      <c r="F125" s="155"/>
    </row>
    <row r="126" ht="15.75" customHeight="1">
      <c r="F126" s="155"/>
    </row>
    <row r="127" ht="15.75" customHeight="1">
      <c r="F127" s="155"/>
    </row>
    <row r="128" ht="15.75" customHeight="1">
      <c r="F128" s="155"/>
    </row>
    <row r="129" ht="15.75" customHeight="1">
      <c r="F129" s="155"/>
    </row>
    <row r="130" ht="15.75" customHeight="1">
      <c r="F130" s="155"/>
    </row>
    <row r="131" ht="15.75" customHeight="1">
      <c r="F131" s="155"/>
    </row>
    <row r="132" ht="15.75" customHeight="1">
      <c r="F132" s="155"/>
    </row>
    <row r="133" ht="15.75" customHeight="1">
      <c r="F133" s="155"/>
    </row>
    <row r="134" ht="15.75" customHeight="1">
      <c r="F134" s="155"/>
    </row>
    <row r="135" ht="15.75" customHeight="1">
      <c r="F135" s="155"/>
    </row>
    <row r="136" ht="15.75" customHeight="1">
      <c r="F136" s="155"/>
    </row>
    <row r="137" ht="15.75" customHeight="1">
      <c r="F137" s="155"/>
    </row>
    <row r="138" ht="15.75" customHeight="1">
      <c r="F138" s="155"/>
    </row>
    <row r="139" ht="15.75" customHeight="1">
      <c r="F139" s="155"/>
    </row>
    <row r="140" ht="15.75" customHeight="1">
      <c r="F140" s="155"/>
    </row>
    <row r="141" ht="15.75" customHeight="1">
      <c r="F141" s="155"/>
    </row>
    <row r="142" ht="15.75" customHeight="1">
      <c r="F142" s="155"/>
    </row>
    <row r="143" ht="15.75" customHeight="1">
      <c r="F143" s="155"/>
    </row>
    <row r="144" ht="15.75" customHeight="1">
      <c r="F144" s="155"/>
    </row>
    <row r="145" ht="15.75" customHeight="1">
      <c r="F145" s="155"/>
    </row>
    <row r="146" ht="15.75" customHeight="1">
      <c r="F146" s="155"/>
    </row>
    <row r="147" ht="15.75" customHeight="1">
      <c r="F147" s="155"/>
    </row>
    <row r="148" ht="15.75" customHeight="1">
      <c r="F148" s="155"/>
    </row>
    <row r="149" ht="15.75" customHeight="1">
      <c r="F149" s="155"/>
    </row>
    <row r="150" ht="15.75" customHeight="1">
      <c r="F150" s="155"/>
    </row>
    <row r="151" ht="15.75" customHeight="1">
      <c r="F151" s="155"/>
    </row>
    <row r="152" ht="15.75" customHeight="1">
      <c r="F152" s="155"/>
    </row>
    <row r="153" ht="15.75" customHeight="1">
      <c r="F153" s="155"/>
    </row>
    <row r="154" ht="15.75" customHeight="1">
      <c r="F154" s="155"/>
    </row>
    <row r="155" ht="15.75" customHeight="1">
      <c r="F155" s="155"/>
    </row>
    <row r="156" ht="15.75" customHeight="1">
      <c r="F156" s="155"/>
    </row>
    <row r="157" ht="15.75" customHeight="1">
      <c r="F157" s="155"/>
    </row>
    <row r="158" ht="15.75" customHeight="1">
      <c r="F158" s="155"/>
    </row>
    <row r="159" ht="15.75" customHeight="1">
      <c r="F159" s="155"/>
    </row>
    <row r="160" ht="15.75" customHeight="1">
      <c r="F160" s="155"/>
    </row>
    <row r="161" ht="15.75" customHeight="1">
      <c r="F161" s="155"/>
    </row>
    <row r="162" ht="15.75" customHeight="1">
      <c r="F162" s="155"/>
    </row>
    <row r="163" ht="15.75" customHeight="1">
      <c r="F163" s="155"/>
    </row>
    <row r="164" ht="15.75" customHeight="1">
      <c r="F164" s="155"/>
    </row>
    <row r="165" ht="15.75" customHeight="1">
      <c r="F165" s="155"/>
    </row>
    <row r="166" ht="15.75" customHeight="1">
      <c r="F166" s="155"/>
    </row>
    <row r="167" ht="15.75" customHeight="1">
      <c r="F167" s="155"/>
    </row>
    <row r="168" ht="15.75" customHeight="1">
      <c r="F168" s="155"/>
    </row>
    <row r="169" ht="15.75" customHeight="1">
      <c r="F169" s="155"/>
    </row>
    <row r="170" ht="15.75" customHeight="1">
      <c r="F170" s="155"/>
    </row>
    <row r="171" ht="15.75" customHeight="1">
      <c r="F171" s="155"/>
    </row>
    <row r="172" ht="15.75" customHeight="1">
      <c r="F172" s="155"/>
    </row>
    <row r="173" ht="15.75" customHeight="1">
      <c r="F173" s="155"/>
    </row>
    <row r="174" ht="15.75" customHeight="1">
      <c r="F174" s="155"/>
    </row>
    <row r="175" ht="15.75" customHeight="1">
      <c r="F175" s="155"/>
    </row>
    <row r="176" ht="15.75" customHeight="1">
      <c r="F176" s="155"/>
    </row>
    <row r="177" ht="15.75" customHeight="1">
      <c r="F177" s="155"/>
    </row>
    <row r="178" ht="15.75" customHeight="1">
      <c r="F178" s="155"/>
    </row>
    <row r="179" ht="15.75" customHeight="1">
      <c r="F179" s="155"/>
    </row>
    <row r="180" ht="15.75" customHeight="1">
      <c r="F180" s="155"/>
    </row>
    <row r="181" ht="15.75" customHeight="1">
      <c r="F181" s="155"/>
    </row>
    <row r="182" ht="15.75" customHeight="1">
      <c r="F182" s="155"/>
    </row>
    <row r="183" ht="15.75" customHeight="1">
      <c r="F183" s="155"/>
    </row>
    <row r="184" ht="15.75" customHeight="1">
      <c r="F184" s="155"/>
    </row>
    <row r="185" ht="15.75" customHeight="1">
      <c r="F185" s="155"/>
    </row>
    <row r="186" ht="15.75" customHeight="1">
      <c r="F186" s="155"/>
    </row>
    <row r="187" ht="15.75" customHeight="1">
      <c r="F187" s="155"/>
    </row>
    <row r="188" ht="15.75" customHeight="1">
      <c r="F188" s="155"/>
    </row>
    <row r="189" ht="15.75" customHeight="1">
      <c r="F189" s="155"/>
    </row>
    <row r="190" ht="15.75" customHeight="1">
      <c r="F190" s="155"/>
    </row>
    <row r="191" ht="15.75" customHeight="1">
      <c r="F191" s="155"/>
    </row>
    <row r="192" ht="15.75" customHeight="1">
      <c r="F192" s="155"/>
    </row>
    <row r="193" ht="15.75" customHeight="1">
      <c r="F193" s="155"/>
    </row>
    <row r="194" ht="15.75" customHeight="1">
      <c r="F194" s="155"/>
    </row>
    <row r="195" ht="15.75" customHeight="1">
      <c r="F195" s="155"/>
    </row>
    <row r="196" ht="15.75" customHeight="1">
      <c r="F196" s="155"/>
    </row>
    <row r="197" ht="15.75" customHeight="1">
      <c r="F197" s="155"/>
    </row>
    <row r="198" ht="15.75" customHeight="1">
      <c r="F198" s="155"/>
    </row>
    <row r="199" ht="15.75" customHeight="1">
      <c r="F199" s="155"/>
    </row>
    <row r="200" ht="15.75" customHeight="1">
      <c r="F200" s="155"/>
    </row>
    <row r="201" ht="15.75" customHeight="1">
      <c r="F201" s="155"/>
    </row>
    <row r="202" ht="15.75" customHeight="1">
      <c r="F202" s="155"/>
    </row>
    <row r="203" ht="15.75" customHeight="1">
      <c r="F203" s="155"/>
    </row>
    <row r="204" ht="15.75" customHeight="1">
      <c r="F204" s="155"/>
    </row>
    <row r="205" ht="15.75" customHeight="1">
      <c r="F205" s="155"/>
    </row>
    <row r="206" ht="15.75" customHeight="1">
      <c r="F206" s="155"/>
    </row>
    <row r="207" ht="15.75" customHeight="1">
      <c r="F207" s="155"/>
    </row>
    <row r="208" ht="15.75" customHeight="1">
      <c r="F208" s="155"/>
    </row>
    <row r="209" ht="15.75" customHeight="1">
      <c r="F209" s="155"/>
    </row>
    <row r="210" ht="15.75" customHeight="1">
      <c r="F210" s="155"/>
    </row>
    <row r="211" ht="15.75" customHeight="1">
      <c r="F211" s="155"/>
    </row>
    <row r="212" ht="15.75" customHeight="1">
      <c r="F212" s="155"/>
    </row>
    <row r="213" ht="15.75" customHeight="1">
      <c r="F213" s="155"/>
    </row>
    <row r="214" ht="15.75" customHeight="1">
      <c r="F214" s="155"/>
    </row>
    <row r="215" ht="15.75" customHeight="1">
      <c r="F215" s="155"/>
    </row>
    <row r="216" ht="15.75" customHeight="1">
      <c r="F216" s="155"/>
    </row>
    <row r="217" ht="15.75" customHeight="1">
      <c r="F217" s="155"/>
    </row>
    <row r="218" ht="15.75" customHeight="1">
      <c r="F218" s="155"/>
    </row>
    <row r="219" ht="15.75" customHeight="1">
      <c r="F219" s="155"/>
    </row>
    <row r="220" ht="15.75" customHeight="1">
      <c r="F220" s="155"/>
    </row>
    <row r="221" ht="15.75" customHeight="1">
      <c r="F221" s="155"/>
    </row>
    <row r="222" ht="15.75" customHeight="1">
      <c r="F222" s="155"/>
    </row>
    <row r="223" ht="15.75" customHeight="1">
      <c r="F223" s="155"/>
    </row>
    <row r="224" ht="15.75" customHeight="1">
      <c r="F224" s="155"/>
    </row>
    <row r="225" ht="15.75" customHeight="1">
      <c r="F225" s="155"/>
    </row>
    <row r="226" ht="15.75" customHeight="1">
      <c r="F226" s="155"/>
    </row>
    <row r="227" ht="15.75" customHeight="1">
      <c r="F227" s="155"/>
    </row>
    <row r="228" ht="15.75" customHeight="1">
      <c r="F228" s="155"/>
    </row>
    <row r="229" ht="15.75" customHeight="1">
      <c r="F229" s="155"/>
    </row>
    <row r="230" ht="15.75" customHeight="1">
      <c r="F230" s="155"/>
    </row>
    <row r="231" ht="15.75" customHeight="1">
      <c r="F231" s="155"/>
    </row>
    <row r="232" ht="15.75" customHeight="1">
      <c r="F232" s="155"/>
    </row>
    <row r="233" ht="15.75" customHeight="1">
      <c r="F233" s="155"/>
    </row>
    <row r="234" ht="15.75" customHeight="1">
      <c r="F234" s="155"/>
    </row>
    <row r="235" ht="15.75" customHeight="1">
      <c r="F235" s="155"/>
    </row>
    <row r="236" ht="15.75" customHeight="1">
      <c r="F236" s="155"/>
    </row>
    <row r="237" ht="15.75" customHeight="1">
      <c r="F237" s="155"/>
    </row>
    <row r="238" ht="15.75" customHeight="1">
      <c r="F238" s="155"/>
    </row>
    <row r="239" ht="15.75" customHeight="1">
      <c r="F239" s="155"/>
    </row>
    <row r="240" ht="15.75" customHeight="1">
      <c r="F240" s="155"/>
    </row>
    <row r="241" ht="15.75" customHeight="1">
      <c r="F241" s="155"/>
    </row>
    <row r="242" ht="15.75" customHeight="1">
      <c r="F242" s="155"/>
    </row>
    <row r="243" ht="15.75" customHeight="1">
      <c r="F243" s="155"/>
    </row>
    <row r="244" ht="15.75" customHeight="1">
      <c r="F244" s="155"/>
    </row>
    <row r="245" ht="15.75" customHeight="1">
      <c r="F245" s="155"/>
    </row>
    <row r="246" ht="15.75" customHeight="1">
      <c r="F246" s="155"/>
    </row>
    <row r="247" ht="15.75" customHeight="1">
      <c r="F247" s="155"/>
    </row>
    <row r="248" ht="15.75" customHeight="1">
      <c r="F248" s="155"/>
    </row>
    <row r="249" ht="15.75" customHeight="1">
      <c r="F249" s="155"/>
    </row>
    <row r="250" ht="15.75" customHeight="1">
      <c r="F250" s="155"/>
    </row>
    <row r="251" ht="15.75" customHeight="1">
      <c r="F251" s="155"/>
    </row>
    <row r="252" ht="15.75" customHeight="1">
      <c r="F252" s="155"/>
    </row>
    <row r="253" ht="15.75" customHeight="1">
      <c r="F253" s="155"/>
    </row>
    <row r="254" ht="15.75" customHeight="1">
      <c r="F254" s="155"/>
    </row>
    <row r="255" ht="15.75" customHeight="1">
      <c r="F255" s="155"/>
    </row>
    <row r="256" ht="15.75" customHeight="1">
      <c r="F256" s="155"/>
    </row>
    <row r="257" ht="15.75" customHeight="1">
      <c r="F257" s="155"/>
    </row>
    <row r="258" ht="15.75" customHeight="1">
      <c r="F258" s="155"/>
    </row>
    <row r="259" ht="15.75" customHeight="1">
      <c r="F259" s="155"/>
    </row>
    <row r="260" ht="15.75" customHeight="1">
      <c r="F260" s="155"/>
    </row>
    <row r="261" ht="15.75" customHeight="1">
      <c r="F261" s="155"/>
    </row>
    <row r="262" ht="15.75" customHeight="1">
      <c r="F262" s="155"/>
    </row>
    <row r="263" ht="15.75" customHeight="1">
      <c r="F263" s="155"/>
    </row>
    <row r="264" ht="15.75" customHeight="1">
      <c r="F264" s="155"/>
    </row>
    <row r="265" ht="15.75" customHeight="1">
      <c r="F265" s="155"/>
    </row>
    <row r="266" ht="15.75" customHeight="1">
      <c r="F266" s="155"/>
    </row>
    <row r="267" ht="15.75" customHeight="1">
      <c r="F267" s="155"/>
    </row>
    <row r="268" ht="15.75" customHeight="1">
      <c r="F268" s="155"/>
    </row>
    <row r="269" ht="15.75" customHeight="1">
      <c r="F269" s="155"/>
    </row>
    <row r="270" ht="15.75" customHeight="1">
      <c r="F270" s="155"/>
    </row>
    <row r="271" ht="15.75" customHeight="1">
      <c r="F271" s="155"/>
    </row>
    <row r="272" ht="15.75" customHeight="1">
      <c r="F272" s="155"/>
    </row>
    <row r="273" ht="15.75" customHeight="1">
      <c r="F273" s="155"/>
    </row>
    <row r="274" ht="15.75" customHeight="1">
      <c r="F274" s="155"/>
    </row>
    <row r="275" ht="15.75" customHeight="1">
      <c r="F275" s="155"/>
    </row>
    <row r="276" ht="15.75" customHeight="1">
      <c r="F276" s="155"/>
    </row>
    <row r="277" ht="15.75" customHeight="1">
      <c r="F277" s="155"/>
    </row>
    <row r="278" ht="15.75" customHeight="1">
      <c r="F278" s="155"/>
    </row>
    <row r="279" ht="15.75" customHeight="1">
      <c r="F279" s="155"/>
    </row>
    <row r="280" ht="15.75" customHeight="1">
      <c r="F280" s="155"/>
    </row>
    <row r="281" ht="15.75" customHeight="1">
      <c r="F281" s="155"/>
    </row>
    <row r="282" ht="15.75" customHeight="1">
      <c r="F282" s="155"/>
    </row>
    <row r="283" ht="15.75" customHeight="1">
      <c r="F283" s="155"/>
    </row>
    <row r="284" ht="15.75" customHeight="1">
      <c r="F284" s="155"/>
    </row>
    <row r="285" ht="15.75" customHeight="1">
      <c r="F285" s="155"/>
    </row>
    <row r="286" ht="15.75" customHeight="1">
      <c r="F286" s="155"/>
    </row>
    <row r="287" ht="15.75" customHeight="1">
      <c r="F287" s="155"/>
    </row>
    <row r="288" ht="15.75" customHeight="1">
      <c r="F288" s="155"/>
    </row>
    <row r="289" ht="15.75" customHeight="1">
      <c r="F289" s="155"/>
    </row>
    <row r="290" ht="15.75" customHeight="1">
      <c r="F290" s="155"/>
    </row>
    <row r="291" ht="15.75" customHeight="1">
      <c r="F291" s="155"/>
    </row>
    <row r="292" ht="15.75" customHeight="1">
      <c r="F292" s="155"/>
    </row>
    <row r="293" ht="15.75" customHeight="1">
      <c r="F293" s="155"/>
    </row>
    <row r="294" ht="15.75" customHeight="1">
      <c r="F294" s="155"/>
    </row>
    <row r="295" ht="15.75" customHeight="1">
      <c r="F295" s="155"/>
    </row>
    <row r="296" ht="15.75" customHeight="1">
      <c r="F296" s="155"/>
    </row>
    <row r="297" ht="15.75" customHeight="1">
      <c r="F297" s="155"/>
    </row>
    <row r="298" ht="15.75" customHeight="1">
      <c r="F298" s="155"/>
    </row>
    <row r="299" ht="15.75" customHeight="1">
      <c r="F299" s="155"/>
    </row>
    <row r="300" ht="15.75" customHeight="1">
      <c r="F300" s="155"/>
    </row>
    <row r="301" ht="15.75" customHeight="1">
      <c r="F301" s="155"/>
    </row>
    <row r="302" ht="15.75" customHeight="1">
      <c r="F302" s="155"/>
    </row>
    <row r="303" ht="15.75" customHeight="1">
      <c r="F303" s="155"/>
    </row>
    <row r="304" ht="15.75" customHeight="1">
      <c r="F304" s="155"/>
    </row>
    <row r="305" ht="15.75" customHeight="1">
      <c r="F305" s="155"/>
    </row>
    <row r="306" ht="15.75" customHeight="1">
      <c r="F306" s="155"/>
    </row>
    <row r="307" ht="15.75" customHeight="1">
      <c r="F307" s="155"/>
    </row>
    <row r="308" ht="15.75" customHeight="1">
      <c r="F308" s="155"/>
    </row>
    <row r="309" ht="15.75" customHeight="1">
      <c r="F309" s="155"/>
    </row>
    <row r="310" ht="15.75" customHeight="1">
      <c r="F310" s="155"/>
    </row>
    <row r="311" ht="15.75" customHeight="1">
      <c r="F311" s="155"/>
    </row>
    <row r="312" ht="15.75" customHeight="1">
      <c r="F312" s="155"/>
    </row>
    <row r="313" ht="15.75" customHeight="1">
      <c r="F313" s="155"/>
    </row>
    <row r="314" ht="15.75" customHeight="1">
      <c r="F314" s="155"/>
    </row>
    <row r="315" ht="15.75" customHeight="1">
      <c r="F315" s="155"/>
    </row>
    <row r="316" ht="15.75" customHeight="1">
      <c r="F316" s="155"/>
    </row>
    <row r="317" ht="15.75" customHeight="1">
      <c r="F317" s="155"/>
    </row>
    <row r="318" ht="15.75" customHeight="1">
      <c r="F318" s="155"/>
    </row>
    <row r="319" ht="15.75" customHeight="1">
      <c r="F319" s="155"/>
    </row>
    <row r="320" ht="15.75" customHeight="1">
      <c r="F320" s="155"/>
    </row>
    <row r="321" ht="15.75" customHeight="1">
      <c r="F321" s="155"/>
    </row>
    <row r="322" ht="15.75" customHeight="1">
      <c r="F322" s="155"/>
    </row>
    <row r="323" ht="15.75" customHeight="1">
      <c r="F323" s="155"/>
    </row>
    <row r="324" ht="15.75" customHeight="1">
      <c r="F324" s="155"/>
    </row>
    <row r="325" ht="15.75" customHeight="1">
      <c r="F325" s="155"/>
    </row>
    <row r="326" ht="15.75" customHeight="1">
      <c r="F326" s="155"/>
    </row>
    <row r="327" ht="15.75" customHeight="1">
      <c r="F327" s="155"/>
    </row>
    <row r="328" ht="15.75" customHeight="1">
      <c r="F328" s="155"/>
    </row>
    <row r="329" ht="15.75" customHeight="1">
      <c r="F329" s="155"/>
    </row>
    <row r="330" ht="15.75" customHeight="1">
      <c r="F330" s="155"/>
    </row>
    <row r="331" ht="15.75" customHeight="1">
      <c r="F331" s="155"/>
    </row>
    <row r="332" ht="15.75" customHeight="1">
      <c r="F332" s="155"/>
    </row>
    <row r="333" ht="15.75" customHeight="1">
      <c r="F333" s="155"/>
    </row>
    <row r="334" ht="15.75" customHeight="1">
      <c r="F334" s="155"/>
    </row>
    <row r="335" ht="15.75" customHeight="1">
      <c r="F335" s="155"/>
    </row>
    <row r="336" ht="15.75" customHeight="1">
      <c r="F336" s="155"/>
    </row>
    <row r="337" ht="15.75" customHeight="1">
      <c r="F337" s="155"/>
    </row>
    <row r="338" ht="15.75" customHeight="1">
      <c r="F338" s="155"/>
    </row>
    <row r="339" ht="15.75" customHeight="1">
      <c r="F339" s="155"/>
    </row>
    <row r="340" ht="15.75" customHeight="1">
      <c r="F340" s="155"/>
    </row>
    <row r="341" ht="15.75" customHeight="1">
      <c r="F341" s="155"/>
    </row>
    <row r="342" ht="15.75" customHeight="1">
      <c r="F342" s="155"/>
    </row>
    <row r="343" ht="15.75" customHeight="1">
      <c r="F343" s="155"/>
    </row>
    <row r="344" ht="15.75" customHeight="1">
      <c r="F344" s="155"/>
    </row>
    <row r="345" ht="15.75" customHeight="1">
      <c r="F345" s="155"/>
    </row>
    <row r="346" ht="15.75" customHeight="1">
      <c r="F346" s="155"/>
    </row>
    <row r="347" ht="15.75" customHeight="1">
      <c r="F347" s="155"/>
    </row>
    <row r="348" ht="15.75" customHeight="1">
      <c r="F348" s="155"/>
    </row>
    <row r="349" ht="15.75" customHeight="1">
      <c r="F349" s="155"/>
    </row>
    <row r="350" ht="15.75" customHeight="1">
      <c r="F350" s="155"/>
    </row>
    <row r="351" ht="15.75" customHeight="1">
      <c r="F351" s="155"/>
    </row>
    <row r="352" ht="15.75" customHeight="1">
      <c r="F352" s="155"/>
    </row>
    <row r="353" ht="15.75" customHeight="1">
      <c r="F353" s="155"/>
    </row>
    <row r="354" ht="15.75" customHeight="1">
      <c r="F354" s="155"/>
    </row>
    <row r="355" ht="15.75" customHeight="1">
      <c r="F355" s="155"/>
    </row>
    <row r="356" ht="15.75" customHeight="1">
      <c r="F356" s="155"/>
    </row>
    <row r="357" ht="15.75" customHeight="1">
      <c r="F357" s="155"/>
    </row>
    <row r="358" ht="15.75" customHeight="1">
      <c r="F358" s="155"/>
    </row>
    <row r="359" ht="15.75" customHeight="1">
      <c r="F359" s="155"/>
    </row>
    <row r="360" ht="15.75" customHeight="1">
      <c r="F360" s="155"/>
    </row>
    <row r="361" ht="15.75" customHeight="1">
      <c r="F361" s="155"/>
    </row>
    <row r="362" ht="15.75" customHeight="1">
      <c r="F362" s="155"/>
    </row>
    <row r="363" ht="15.75" customHeight="1">
      <c r="F363" s="155"/>
    </row>
    <row r="364" ht="15.75" customHeight="1">
      <c r="F364" s="155"/>
    </row>
    <row r="365" ht="15.75" customHeight="1">
      <c r="F365" s="155"/>
    </row>
    <row r="366" ht="15.75" customHeight="1">
      <c r="F366" s="155"/>
    </row>
    <row r="367" ht="15.75" customHeight="1">
      <c r="F367" s="155"/>
    </row>
    <row r="368" ht="15.75" customHeight="1">
      <c r="F368" s="155"/>
    </row>
    <row r="369" ht="15.75" customHeight="1">
      <c r="F369" s="155"/>
    </row>
    <row r="370" ht="15.75" customHeight="1">
      <c r="F370" s="155"/>
    </row>
    <row r="371" ht="15.75" customHeight="1">
      <c r="F371" s="155"/>
    </row>
    <row r="372" ht="15.75" customHeight="1">
      <c r="F372" s="155"/>
    </row>
    <row r="373" ht="15.75" customHeight="1">
      <c r="F373" s="155"/>
    </row>
    <row r="374" ht="15.75" customHeight="1">
      <c r="F374" s="155"/>
    </row>
    <row r="375" ht="15.75" customHeight="1">
      <c r="F375" s="155"/>
    </row>
    <row r="376" ht="15.75" customHeight="1">
      <c r="F376" s="155"/>
    </row>
    <row r="377" ht="15.75" customHeight="1">
      <c r="F377" s="155"/>
    </row>
    <row r="378" ht="15.75" customHeight="1">
      <c r="F378" s="155"/>
    </row>
    <row r="379" ht="15.75" customHeight="1">
      <c r="F379" s="155"/>
    </row>
    <row r="380" ht="15.75" customHeight="1">
      <c r="F380" s="155"/>
    </row>
    <row r="381" ht="15.75" customHeight="1">
      <c r="F381" s="155"/>
    </row>
    <row r="382" ht="15.75" customHeight="1">
      <c r="F382" s="155"/>
    </row>
    <row r="383" ht="15.75" customHeight="1">
      <c r="F383" s="155"/>
    </row>
    <row r="384" ht="15.75" customHeight="1">
      <c r="F384" s="155"/>
    </row>
    <row r="385" ht="15.75" customHeight="1">
      <c r="F385" s="155"/>
    </row>
    <row r="386" ht="15.75" customHeight="1">
      <c r="F386" s="155"/>
    </row>
    <row r="387" ht="15.75" customHeight="1">
      <c r="F387" s="155"/>
    </row>
    <row r="388" ht="15.75" customHeight="1">
      <c r="F388" s="155"/>
    </row>
    <row r="389" ht="15.75" customHeight="1">
      <c r="F389" s="155"/>
    </row>
    <row r="390" ht="15.75" customHeight="1">
      <c r="F390" s="155"/>
    </row>
    <row r="391" ht="15.75" customHeight="1">
      <c r="F391" s="155"/>
    </row>
    <row r="392" ht="15.75" customHeight="1">
      <c r="F392" s="155"/>
    </row>
    <row r="393" ht="15.75" customHeight="1">
      <c r="F393" s="155"/>
    </row>
    <row r="394" ht="15.75" customHeight="1">
      <c r="F394" s="155"/>
    </row>
    <row r="395" ht="15.75" customHeight="1">
      <c r="F395" s="155"/>
    </row>
    <row r="396" ht="15.75" customHeight="1">
      <c r="F396" s="155"/>
    </row>
    <row r="397" ht="15.75" customHeight="1">
      <c r="F397" s="155"/>
    </row>
    <row r="398" ht="15.75" customHeight="1">
      <c r="F398" s="155"/>
    </row>
    <row r="399" ht="15.75" customHeight="1">
      <c r="F399" s="155"/>
    </row>
    <row r="400" ht="15.75" customHeight="1">
      <c r="F400" s="155"/>
    </row>
    <row r="401" ht="15.75" customHeight="1">
      <c r="F401" s="155"/>
    </row>
    <row r="402" ht="15.75" customHeight="1">
      <c r="F402" s="155"/>
    </row>
    <row r="403" ht="15.75" customHeight="1">
      <c r="F403" s="155"/>
    </row>
    <row r="404" ht="15.75" customHeight="1">
      <c r="F404" s="155"/>
    </row>
    <row r="405" ht="15.75" customHeight="1">
      <c r="F405" s="155"/>
    </row>
    <row r="406" ht="15.75" customHeight="1">
      <c r="F406" s="155"/>
    </row>
    <row r="407" ht="15.75" customHeight="1">
      <c r="F407" s="155"/>
    </row>
    <row r="408" ht="15.75" customHeight="1">
      <c r="F408" s="155"/>
    </row>
    <row r="409" ht="15.75" customHeight="1">
      <c r="F409" s="155"/>
    </row>
    <row r="410" ht="15.75" customHeight="1">
      <c r="F410" s="155"/>
    </row>
    <row r="411" ht="15.75" customHeight="1">
      <c r="F411" s="155"/>
    </row>
    <row r="412" ht="15.75" customHeight="1">
      <c r="F412" s="155"/>
    </row>
    <row r="413" ht="15.75" customHeight="1">
      <c r="F413" s="155"/>
    </row>
    <row r="414" ht="15.75" customHeight="1">
      <c r="F414" s="155"/>
    </row>
    <row r="415" ht="15.75" customHeight="1">
      <c r="F415" s="155"/>
    </row>
    <row r="416" ht="15.75" customHeight="1">
      <c r="F416" s="155"/>
    </row>
    <row r="417" ht="15.75" customHeight="1">
      <c r="F417" s="155"/>
    </row>
    <row r="418" ht="15.75" customHeight="1">
      <c r="F418" s="155"/>
    </row>
    <row r="419" ht="15.75" customHeight="1">
      <c r="F419" s="155"/>
    </row>
    <row r="420" ht="15.75" customHeight="1">
      <c r="F420" s="155"/>
    </row>
    <row r="421" ht="15.75" customHeight="1">
      <c r="F421" s="155"/>
    </row>
    <row r="422" ht="15.75" customHeight="1">
      <c r="F422" s="155"/>
    </row>
    <row r="423" ht="15.75" customHeight="1">
      <c r="F423" s="155"/>
    </row>
    <row r="424" ht="15.75" customHeight="1">
      <c r="F424" s="155"/>
    </row>
    <row r="425" ht="15.75" customHeight="1">
      <c r="F425" s="155"/>
    </row>
    <row r="426" ht="15.75" customHeight="1">
      <c r="F426" s="155"/>
    </row>
    <row r="427" ht="15.75" customHeight="1">
      <c r="F427" s="155"/>
    </row>
    <row r="428" ht="15.75" customHeight="1">
      <c r="F428" s="155"/>
    </row>
    <row r="429" ht="15.75" customHeight="1">
      <c r="F429" s="155"/>
    </row>
    <row r="430" ht="15.75" customHeight="1">
      <c r="F430" s="155"/>
    </row>
    <row r="431" ht="15.75" customHeight="1">
      <c r="F431" s="155"/>
    </row>
    <row r="432" ht="15.75" customHeight="1">
      <c r="F432" s="155"/>
    </row>
    <row r="433" ht="15.75" customHeight="1">
      <c r="F433" s="155"/>
    </row>
    <row r="434" ht="15.75" customHeight="1">
      <c r="F434" s="155"/>
    </row>
    <row r="435" ht="15.75" customHeight="1">
      <c r="F435" s="155"/>
    </row>
    <row r="436" ht="15.75" customHeight="1">
      <c r="F436" s="155"/>
    </row>
    <row r="437" ht="15.75" customHeight="1">
      <c r="F437" s="155"/>
    </row>
    <row r="438" ht="15.75" customHeight="1">
      <c r="F438" s="155"/>
    </row>
    <row r="439" ht="15.75" customHeight="1">
      <c r="F439" s="155"/>
    </row>
    <row r="440" ht="15.75" customHeight="1">
      <c r="F440" s="155"/>
    </row>
    <row r="441" ht="15.75" customHeight="1">
      <c r="F441" s="155"/>
    </row>
    <row r="442" ht="15.75" customHeight="1">
      <c r="F442" s="155"/>
    </row>
    <row r="443" ht="15.75" customHeight="1">
      <c r="F443" s="155"/>
    </row>
    <row r="444" ht="15.75" customHeight="1">
      <c r="F444" s="155"/>
    </row>
    <row r="445" ht="15.75" customHeight="1">
      <c r="F445" s="155"/>
    </row>
    <row r="446" ht="15.75" customHeight="1">
      <c r="F446" s="155"/>
    </row>
    <row r="447" ht="15.75" customHeight="1">
      <c r="F447" s="155"/>
    </row>
    <row r="448" ht="15.75" customHeight="1">
      <c r="F448" s="155"/>
    </row>
    <row r="449" ht="15.75" customHeight="1">
      <c r="F449" s="155"/>
    </row>
    <row r="450" ht="15.75" customHeight="1">
      <c r="F450" s="155"/>
    </row>
    <row r="451" ht="15.75" customHeight="1">
      <c r="F451" s="155"/>
    </row>
    <row r="452" ht="15.75" customHeight="1">
      <c r="F452" s="155"/>
    </row>
    <row r="453" ht="15.75" customHeight="1">
      <c r="F453" s="155"/>
    </row>
    <row r="454" ht="15.75" customHeight="1">
      <c r="F454" s="155"/>
    </row>
    <row r="455" ht="15.75" customHeight="1">
      <c r="F455" s="155"/>
    </row>
    <row r="456" ht="15.75" customHeight="1">
      <c r="F456" s="155"/>
    </row>
    <row r="457" ht="15.75" customHeight="1">
      <c r="F457" s="155"/>
    </row>
    <row r="458" ht="15.75" customHeight="1">
      <c r="F458" s="155"/>
    </row>
    <row r="459" ht="15.75" customHeight="1">
      <c r="F459" s="155"/>
    </row>
    <row r="460" ht="15.75" customHeight="1">
      <c r="F460" s="155"/>
    </row>
    <row r="461" ht="15.75" customHeight="1">
      <c r="F461" s="155"/>
    </row>
    <row r="462" ht="15.75" customHeight="1">
      <c r="F462" s="155"/>
    </row>
    <row r="463" ht="15.75" customHeight="1">
      <c r="F463" s="155"/>
    </row>
    <row r="464" ht="15.75" customHeight="1">
      <c r="F464" s="155"/>
    </row>
    <row r="465" ht="15.75" customHeight="1">
      <c r="F465" s="155"/>
    </row>
    <row r="466" ht="15.75" customHeight="1">
      <c r="F466" s="155"/>
    </row>
    <row r="467" ht="15.75" customHeight="1">
      <c r="F467" s="155"/>
    </row>
    <row r="468" ht="15.75" customHeight="1">
      <c r="F468" s="155"/>
    </row>
    <row r="469" ht="15.75" customHeight="1">
      <c r="F469" s="155"/>
    </row>
    <row r="470" ht="15.75" customHeight="1">
      <c r="F470" s="155"/>
    </row>
    <row r="471" ht="15.75" customHeight="1">
      <c r="F471" s="155"/>
    </row>
    <row r="472" ht="15.75" customHeight="1">
      <c r="F472" s="155"/>
    </row>
    <row r="473" ht="15.75" customHeight="1">
      <c r="F473" s="155"/>
    </row>
    <row r="474" ht="15.75" customHeight="1">
      <c r="F474" s="155"/>
    </row>
    <row r="475" ht="15.75" customHeight="1">
      <c r="F475" s="155"/>
    </row>
    <row r="476" ht="15.75" customHeight="1">
      <c r="F476" s="155"/>
    </row>
    <row r="477" ht="15.75" customHeight="1">
      <c r="F477" s="155"/>
    </row>
    <row r="478" ht="15.75" customHeight="1">
      <c r="F478" s="155"/>
    </row>
    <row r="479" ht="15.75" customHeight="1">
      <c r="F479" s="155"/>
    </row>
    <row r="480" ht="15.75" customHeight="1">
      <c r="F480" s="155"/>
    </row>
    <row r="481" ht="15.75" customHeight="1">
      <c r="F481" s="155"/>
    </row>
    <row r="482" ht="15.75" customHeight="1">
      <c r="F482" s="155"/>
    </row>
    <row r="483" ht="15.75" customHeight="1">
      <c r="F483" s="155"/>
    </row>
    <row r="484" ht="15.75" customHeight="1">
      <c r="F484" s="155"/>
    </row>
    <row r="485" ht="15.75" customHeight="1">
      <c r="F485" s="155"/>
    </row>
    <row r="486" ht="15.75" customHeight="1">
      <c r="F486" s="155"/>
    </row>
    <row r="487" ht="15.75" customHeight="1">
      <c r="F487" s="155"/>
    </row>
    <row r="488" ht="15.75" customHeight="1">
      <c r="F488" s="155"/>
    </row>
    <row r="489" ht="15.75" customHeight="1">
      <c r="F489" s="155"/>
    </row>
    <row r="490" ht="15.75" customHeight="1">
      <c r="F490" s="155"/>
    </row>
    <row r="491" ht="15.75" customHeight="1">
      <c r="F491" s="155"/>
    </row>
    <row r="492" ht="15.75" customHeight="1">
      <c r="F492" s="155"/>
    </row>
    <row r="493" ht="15.75" customHeight="1">
      <c r="F493" s="155"/>
    </row>
    <row r="494" ht="15.75" customHeight="1">
      <c r="F494" s="155"/>
    </row>
    <row r="495" ht="15.75" customHeight="1">
      <c r="F495" s="155"/>
    </row>
    <row r="496" ht="15.75" customHeight="1">
      <c r="F496" s="155"/>
    </row>
    <row r="497" ht="15.75" customHeight="1">
      <c r="F497" s="155"/>
    </row>
    <row r="498" ht="15.75" customHeight="1">
      <c r="F498" s="155"/>
    </row>
    <row r="499" ht="15.75" customHeight="1">
      <c r="F499" s="155"/>
    </row>
    <row r="500" ht="15.75" customHeight="1">
      <c r="F500" s="155"/>
    </row>
    <row r="501" ht="15.75" customHeight="1">
      <c r="F501" s="155"/>
    </row>
    <row r="502" ht="15.75" customHeight="1">
      <c r="F502" s="155"/>
    </row>
    <row r="503" ht="15.75" customHeight="1">
      <c r="F503" s="155"/>
    </row>
    <row r="504" ht="15.75" customHeight="1">
      <c r="F504" s="155"/>
    </row>
    <row r="505" ht="15.75" customHeight="1">
      <c r="F505" s="155"/>
    </row>
    <row r="506" ht="15.75" customHeight="1">
      <c r="F506" s="155"/>
    </row>
    <row r="507" ht="15.75" customHeight="1">
      <c r="F507" s="155"/>
    </row>
    <row r="508" ht="15.75" customHeight="1">
      <c r="F508" s="155"/>
    </row>
    <row r="509" ht="15.75" customHeight="1">
      <c r="F509" s="155"/>
    </row>
    <row r="510" ht="15.75" customHeight="1">
      <c r="F510" s="155"/>
    </row>
    <row r="511" ht="15.75" customHeight="1">
      <c r="F511" s="155"/>
    </row>
    <row r="512" ht="15.75" customHeight="1">
      <c r="F512" s="155"/>
    </row>
    <row r="513" ht="15.75" customHeight="1">
      <c r="F513" s="155"/>
    </row>
    <row r="514" ht="15.75" customHeight="1">
      <c r="F514" s="155"/>
    </row>
    <row r="515" ht="15.75" customHeight="1">
      <c r="F515" s="155"/>
    </row>
    <row r="516" ht="15.75" customHeight="1">
      <c r="F516" s="155"/>
    </row>
    <row r="517" ht="15.75" customHeight="1">
      <c r="F517" s="155"/>
    </row>
    <row r="518" ht="15.75" customHeight="1">
      <c r="F518" s="155"/>
    </row>
    <row r="519" ht="15.75" customHeight="1">
      <c r="F519" s="155"/>
    </row>
    <row r="520" ht="15.75" customHeight="1">
      <c r="F520" s="155"/>
    </row>
    <row r="521" ht="15.75" customHeight="1">
      <c r="F521" s="155"/>
    </row>
    <row r="522" ht="15.75" customHeight="1">
      <c r="F522" s="155"/>
    </row>
    <row r="523" ht="15.75" customHeight="1">
      <c r="F523" s="155"/>
    </row>
    <row r="524" ht="15.75" customHeight="1">
      <c r="F524" s="155"/>
    </row>
    <row r="525" ht="15.75" customHeight="1">
      <c r="F525" s="155"/>
    </row>
    <row r="526" ht="15.75" customHeight="1">
      <c r="F526" s="155"/>
    </row>
    <row r="527" ht="15.75" customHeight="1">
      <c r="F527" s="155"/>
    </row>
    <row r="528" ht="15.75" customHeight="1">
      <c r="F528" s="155"/>
    </row>
    <row r="529" ht="15.75" customHeight="1">
      <c r="F529" s="155"/>
    </row>
    <row r="530" ht="15.75" customHeight="1">
      <c r="F530" s="155"/>
    </row>
    <row r="531" ht="15.75" customHeight="1">
      <c r="F531" s="155"/>
    </row>
    <row r="532" ht="15.75" customHeight="1">
      <c r="F532" s="155"/>
    </row>
    <row r="533" ht="15.75" customHeight="1">
      <c r="F533" s="155"/>
    </row>
    <row r="534" ht="15.75" customHeight="1">
      <c r="F534" s="155"/>
    </row>
    <row r="535" ht="15.75" customHeight="1">
      <c r="F535" s="155"/>
    </row>
    <row r="536" ht="15.75" customHeight="1">
      <c r="F536" s="155"/>
    </row>
    <row r="537" ht="15.75" customHeight="1">
      <c r="F537" s="155"/>
    </row>
    <row r="538" ht="15.75" customHeight="1">
      <c r="F538" s="155"/>
    </row>
    <row r="539" ht="15.75" customHeight="1">
      <c r="F539" s="155"/>
    </row>
    <row r="540" ht="15.75" customHeight="1">
      <c r="F540" s="155"/>
    </row>
    <row r="541" ht="15.75" customHeight="1">
      <c r="F541" s="155"/>
    </row>
    <row r="542" ht="15.75" customHeight="1">
      <c r="F542" s="155"/>
    </row>
    <row r="543" ht="15.75" customHeight="1">
      <c r="F543" s="155"/>
    </row>
    <row r="544" ht="15.75" customHeight="1">
      <c r="F544" s="155"/>
    </row>
    <row r="545" ht="15.75" customHeight="1">
      <c r="F545" s="155"/>
    </row>
    <row r="546" ht="15.75" customHeight="1">
      <c r="F546" s="155"/>
    </row>
    <row r="547" ht="15.75" customHeight="1">
      <c r="F547" s="155"/>
    </row>
    <row r="548" ht="15.75" customHeight="1">
      <c r="F548" s="155"/>
    </row>
    <row r="549" ht="15.75" customHeight="1">
      <c r="F549" s="155"/>
    </row>
    <row r="550" ht="15.75" customHeight="1">
      <c r="F550" s="155"/>
    </row>
    <row r="551" ht="15.75" customHeight="1">
      <c r="F551" s="155"/>
    </row>
    <row r="552" ht="15.75" customHeight="1">
      <c r="F552" s="155"/>
    </row>
    <row r="553" ht="15.75" customHeight="1">
      <c r="F553" s="155"/>
    </row>
    <row r="554" ht="15.75" customHeight="1">
      <c r="F554" s="155"/>
    </row>
    <row r="555" ht="15.75" customHeight="1">
      <c r="F555" s="155"/>
    </row>
    <row r="556" ht="15.75" customHeight="1">
      <c r="F556" s="155"/>
    </row>
    <row r="557" ht="15.75" customHeight="1">
      <c r="F557" s="155"/>
    </row>
    <row r="558" ht="15.75" customHeight="1">
      <c r="F558" s="155"/>
    </row>
    <row r="559" ht="15.75" customHeight="1">
      <c r="F559" s="155"/>
    </row>
    <row r="560" ht="15.75" customHeight="1">
      <c r="F560" s="155"/>
    </row>
    <row r="561" ht="15.75" customHeight="1">
      <c r="F561" s="155"/>
    </row>
    <row r="562" ht="15.75" customHeight="1">
      <c r="F562" s="155"/>
    </row>
    <row r="563" ht="15.75" customHeight="1">
      <c r="F563" s="155"/>
    </row>
    <row r="564" ht="15.75" customHeight="1">
      <c r="F564" s="155"/>
    </row>
    <row r="565" ht="15.75" customHeight="1">
      <c r="F565" s="155"/>
    </row>
    <row r="566" ht="15.75" customHeight="1">
      <c r="F566" s="155"/>
    </row>
    <row r="567" ht="15.75" customHeight="1">
      <c r="F567" s="155"/>
    </row>
    <row r="568" ht="15.75" customHeight="1">
      <c r="F568" s="155"/>
    </row>
    <row r="569" ht="15.75" customHeight="1">
      <c r="F569" s="155"/>
    </row>
    <row r="570" ht="15.75" customHeight="1">
      <c r="F570" s="155"/>
    </row>
    <row r="571" ht="15.75" customHeight="1">
      <c r="F571" s="155"/>
    </row>
    <row r="572" ht="15.75" customHeight="1">
      <c r="F572" s="155"/>
    </row>
    <row r="573" ht="15.75" customHeight="1">
      <c r="F573" s="155"/>
    </row>
    <row r="574" ht="15.75" customHeight="1">
      <c r="F574" s="155"/>
    </row>
    <row r="575" ht="15.75" customHeight="1">
      <c r="F575" s="155"/>
    </row>
    <row r="576" ht="15.75" customHeight="1">
      <c r="F576" s="155"/>
    </row>
    <row r="577" ht="15.75" customHeight="1">
      <c r="F577" s="155"/>
    </row>
    <row r="578" ht="15.75" customHeight="1">
      <c r="F578" s="155"/>
    </row>
    <row r="579" ht="15.75" customHeight="1">
      <c r="F579" s="155"/>
    </row>
    <row r="580" ht="15.75" customHeight="1">
      <c r="F580" s="155"/>
    </row>
    <row r="581" ht="15.75" customHeight="1">
      <c r="F581" s="155"/>
    </row>
    <row r="582" ht="15.75" customHeight="1">
      <c r="F582" s="155"/>
    </row>
    <row r="583" ht="15.75" customHeight="1">
      <c r="F583" s="155"/>
    </row>
    <row r="584" ht="15.75" customHeight="1">
      <c r="F584" s="155"/>
    </row>
    <row r="585" ht="15.75" customHeight="1">
      <c r="F585" s="155"/>
    </row>
    <row r="586" ht="15.75" customHeight="1">
      <c r="F586" s="155"/>
    </row>
    <row r="587" ht="15.75" customHeight="1">
      <c r="F587" s="155"/>
    </row>
    <row r="588" ht="15.75" customHeight="1">
      <c r="F588" s="155"/>
    </row>
    <row r="589" ht="15.75" customHeight="1">
      <c r="F589" s="155"/>
    </row>
    <row r="590" ht="15.75" customHeight="1">
      <c r="F590" s="155"/>
    </row>
    <row r="591" ht="15.75" customHeight="1">
      <c r="F591" s="155"/>
    </row>
    <row r="592" ht="15.75" customHeight="1">
      <c r="F592" s="155"/>
    </row>
    <row r="593" ht="15.75" customHeight="1">
      <c r="F593" s="155"/>
    </row>
    <row r="594" ht="15.75" customHeight="1">
      <c r="F594" s="155"/>
    </row>
    <row r="595" ht="15.75" customHeight="1">
      <c r="F595" s="155"/>
    </row>
    <row r="596" ht="15.75" customHeight="1">
      <c r="F596" s="155"/>
    </row>
    <row r="597" ht="15.75" customHeight="1">
      <c r="F597" s="155"/>
    </row>
    <row r="598" ht="15.75" customHeight="1">
      <c r="F598" s="155"/>
    </row>
    <row r="599" ht="15.75" customHeight="1">
      <c r="F599" s="155"/>
    </row>
    <row r="600" ht="15.75" customHeight="1">
      <c r="F600" s="155"/>
    </row>
    <row r="601" ht="15.75" customHeight="1">
      <c r="F601" s="155"/>
    </row>
    <row r="602" ht="15.75" customHeight="1">
      <c r="F602" s="155"/>
    </row>
    <row r="603" ht="15.75" customHeight="1">
      <c r="F603" s="155"/>
    </row>
    <row r="604" ht="15.75" customHeight="1">
      <c r="F604" s="155"/>
    </row>
    <row r="605" ht="15.75" customHeight="1">
      <c r="F605" s="155"/>
    </row>
    <row r="606" ht="15.75" customHeight="1">
      <c r="F606" s="155"/>
    </row>
    <row r="607" ht="15.75" customHeight="1">
      <c r="F607" s="155"/>
    </row>
    <row r="608" ht="15.75" customHeight="1">
      <c r="F608" s="155"/>
    </row>
    <row r="609" ht="15.75" customHeight="1">
      <c r="F609" s="155"/>
    </row>
    <row r="610" ht="15.75" customHeight="1">
      <c r="F610" s="155"/>
    </row>
    <row r="611" ht="15.75" customHeight="1">
      <c r="F611" s="155"/>
    </row>
    <row r="612" ht="15.75" customHeight="1">
      <c r="F612" s="155"/>
    </row>
    <row r="613" ht="15.75" customHeight="1">
      <c r="F613" s="155"/>
    </row>
    <row r="614" ht="15.75" customHeight="1">
      <c r="F614" s="155"/>
    </row>
    <row r="615" ht="15.75" customHeight="1">
      <c r="F615" s="155"/>
    </row>
    <row r="616" ht="15.75" customHeight="1">
      <c r="F616" s="155"/>
    </row>
    <row r="617" ht="15.75" customHeight="1">
      <c r="F617" s="155"/>
    </row>
    <row r="618" ht="15.75" customHeight="1">
      <c r="F618" s="155"/>
    </row>
    <row r="619" ht="15.75" customHeight="1">
      <c r="F619" s="155"/>
    </row>
    <row r="620" ht="15.75" customHeight="1">
      <c r="F620" s="155"/>
    </row>
    <row r="621" ht="15.75" customHeight="1">
      <c r="F621" s="155"/>
    </row>
    <row r="622" ht="15.75" customHeight="1">
      <c r="F622" s="155"/>
    </row>
    <row r="623" ht="15.75" customHeight="1">
      <c r="F623" s="155"/>
    </row>
    <row r="624" ht="15.75" customHeight="1">
      <c r="F624" s="155"/>
    </row>
    <row r="625" ht="15.75" customHeight="1">
      <c r="F625" s="155"/>
    </row>
    <row r="626" ht="15.75" customHeight="1">
      <c r="F626" s="155"/>
    </row>
    <row r="627" ht="15.75" customHeight="1">
      <c r="F627" s="155"/>
    </row>
    <row r="628" ht="15.75" customHeight="1">
      <c r="F628" s="155"/>
    </row>
    <row r="629" ht="15.75" customHeight="1">
      <c r="F629" s="155"/>
    </row>
    <row r="630" ht="15.75" customHeight="1">
      <c r="F630" s="155"/>
    </row>
    <row r="631" ht="15.75" customHeight="1">
      <c r="F631" s="155"/>
    </row>
    <row r="632" ht="15.75" customHeight="1">
      <c r="F632" s="155"/>
    </row>
    <row r="633" ht="15.75" customHeight="1">
      <c r="F633" s="155"/>
    </row>
    <row r="634" ht="15.75" customHeight="1">
      <c r="F634" s="155"/>
    </row>
    <row r="635" ht="15.75" customHeight="1">
      <c r="F635" s="155"/>
    </row>
    <row r="636" ht="15.75" customHeight="1">
      <c r="F636" s="155"/>
    </row>
    <row r="637" ht="15.75" customHeight="1">
      <c r="F637" s="155"/>
    </row>
    <row r="638" ht="15.75" customHeight="1">
      <c r="F638" s="155"/>
    </row>
    <row r="639" ht="15.75" customHeight="1">
      <c r="F639" s="155"/>
    </row>
    <row r="640" ht="15.75" customHeight="1">
      <c r="F640" s="155"/>
    </row>
    <row r="641" ht="15.75" customHeight="1">
      <c r="F641" s="155"/>
    </row>
    <row r="642" ht="15.75" customHeight="1">
      <c r="F642" s="155"/>
    </row>
    <row r="643" ht="15.75" customHeight="1">
      <c r="F643" s="155"/>
    </row>
    <row r="644" ht="15.75" customHeight="1">
      <c r="F644" s="155"/>
    </row>
    <row r="645" ht="15.75" customHeight="1">
      <c r="F645" s="155"/>
    </row>
    <row r="646" ht="15.75" customHeight="1">
      <c r="F646" s="155"/>
    </row>
    <row r="647" ht="15.75" customHeight="1">
      <c r="F647" s="155"/>
    </row>
    <row r="648" ht="15.75" customHeight="1">
      <c r="F648" s="155"/>
    </row>
    <row r="649" ht="15.75" customHeight="1">
      <c r="F649" s="155"/>
    </row>
    <row r="650" ht="15.75" customHeight="1">
      <c r="F650" s="155"/>
    </row>
    <row r="651" ht="15.75" customHeight="1">
      <c r="F651" s="155"/>
    </row>
    <row r="652" ht="15.75" customHeight="1">
      <c r="F652" s="155"/>
    </row>
    <row r="653" ht="15.75" customHeight="1">
      <c r="F653" s="155"/>
    </row>
    <row r="654" ht="15.75" customHeight="1">
      <c r="F654" s="155"/>
    </row>
    <row r="655" ht="15.75" customHeight="1">
      <c r="F655" s="155"/>
    </row>
    <row r="656" ht="15.75" customHeight="1">
      <c r="F656" s="155"/>
    </row>
    <row r="657" ht="15.75" customHeight="1">
      <c r="F657" s="155"/>
    </row>
    <row r="658" ht="15.75" customHeight="1">
      <c r="F658" s="155"/>
    </row>
    <row r="659" ht="15.75" customHeight="1">
      <c r="F659" s="155"/>
    </row>
    <row r="660" ht="15.75" customHeight="1">
      <c r="F660" s="155"/>
    </row>
    <row r="661" ht="15.75" customHeight="1">
      <c r="F661" s="155"/>
    </row>
    <row r="662" ht="15.75" customHeight="1">
      <c r="F662" s="155"/>
    </row>
    <row r="663" ht="15.75" customHeight="1">
      <c r="F663" s="155"/>
    </row>
    <row r="664" ht="15.75" customHeight="1">
      <c r="F664" s="155"/>
    </row>
    <row r="665" ht="15.75" customHeight="1">
      <c r="F665" s="155"/>
    </row>
    <row r="666" ht="15.75" customHeight="1">
      <c r="F666" s="155"/>
    </row>
    <row r="667" ht="15.75" customHeight="1">
      <c r="F667" s="155"/>
    </row>
    <row r="668" ht="15.75" customHeight="1">
      <c r="F668" s="155"/>
    </row>
    <row r="669" ht="15.75" customHeight="1">
      <c r="F669" s="155"/>
    </row>
    <row r="670" ht="15.75" customHeight="1">
      <c r="F670" s="155"/>
    </row>
    <row r="671" ht="15.75" customHeight="1">
      <c r="F671" s="155"/>
    </row>
    <row r="672" ht="15.75" customHeight="1">
      <c r="F672" s="155"/>
    </row>
    <row r="673" ht="15.75" customHeight="1">
      <c r="F673" s="155"/>
    </row>
    <row r="674" ht="15.75" customHeight="1">
      <c r="F674" s="155"/>
    </row>
    <row r="675" ht="15.75" customHeight="1">
      <c r="F675" s="155"/>
    </row>
    <row r="676" ht="15.75" customHeight="1">
      <c r="F676" s="155"/>
    </row>
    <row r="677" ht="15.75" customHeight="1">
      <c r="F677" s="155"/>
    </row>
    <row r="678" ht="15.75" customHeight="1">
      <c r="F678" s="155"/>
    </row>
    <row r="679" ht="15.75" customHeight="1">
      <c r="F679" s="155"/>
    </row>
    <row r="680" ht="15.75" customHeight="1">
      <c r="F680" s="155"/>
    </row>
    <row r="681" ht="15.75" customHeight="1">
      <c r="F681" s="155"/>
    </row>
    <row r="682" ht="15.75" customHeight="1">
      <c r="F682" s="155"/>
    </row>
    <row r="683" ht="15.75" customHeight="1">
      <c r="F683" s="155"/>
    </row>
    <row r="684" ht="15.75" customHeight="1">
      <c r="F684" s="155"/>
    </row>
    <row r="685" ht="15.75" customHeight="1">
      <c r="F685" s="155"/>
    </row>
    <row r="686" ht="15.75" customHeight="1">
      <c r="F686" s="155"/>
    </row>
    <row r="687" ht="15.75" customHeight="1">
      <c r="F687" s="155"/>
    </row>
    <row r="688" ht="15.75" customHeight="1">
      <c r="F688" s="155"/>
    </row>
    <row r="689" ht="15.75" customHeight="1">
      <c r="F689" s="155"/>
    </row>
    <row r="690" ht="15.75" customHeight="1">
      <c r="F690" s="155"/>
    </row>
    <row r="691" ht="15.75" customHeight="1">
      <c r="F691" s="155"/>
    </row>
    <row r="692" ht="15.75" customHeight="1">
      <c r="F692" s="155"/>
    </row>
    <row r="693" ht="15.75" customHeight="1">
      <c r="F693" s="155"/>
    </row>
    <row r="694" ht="15.75" customHeight="1">
      <c r="F694" s="155"/>
    </row>
    <row r="695" ht="15.75" customHeight="1">
      <c r="F695" s="155"/>
    </row>
    <row r="696" ht="15.75" customHeight="1">
      <c r="F696" s="155"/>
    </row>
    <row r="697" ht="15.75" customHeight="1">
      <c r="F697" s="155"/>
    </row>
    <row r="698" ht="15.75" customHeight="1">
      <c r="F698" s="155"/>
    </row>
    <row r="699" ht="15.75" customHeight="1">
      <c r="F699" s="155"/>
    </row>
    <row r="700" ht="15.75" customHeight="1">
      <c r="F700" s="155"/>
    </row>
    <row r="701" ht="15.75" customHeight="1">
      <c r="F701" s="155"/>
    </row>
    <row r="702" ht="15.75" customHeight="1">
      <c r="F702" s="155"/>
    </row>
    <row r="703" ht="15.75" customHeight="1">
      <c r="F703" s="155"/>
    </row>
    <row r="704" ht="15.75" customHeight="1">
      <c r="F704" s="155"/>
    </row>
    <row r="705" ht="15.75" customHeight="1">
      <c r="F705" s="155"/>
    </row>
    <row r="706" ht="15.75" customHeight="1">
      <c r="F706" s="155"/>
    </row>
    <row r="707" ht="15.75" customHeight="1">
      <c r="F707" s="155"/>
    </row>
    <row r="708" ht="15.75" customHeight="1">
      <c r="F708" s="155"/>
    </row>
    <row r="709" ht="15.75" customHeight="1">
      <c r="F709" s="155"/>
    </row>
    <row r="710" ht="15.75" customHeight="1">
      <c r="F710" s="155"/>
    </row>
    <row r="711" ht="15.75" customHeight="1">
      <c r="F711" s="155"/>
    </row>
    <row r="712" ht="15.75" customHeight="1">
      <c r="F712" s="155"/>
    </row>
    <row r="713" ht="15.75" customHeight="1">
      <c r="F713" s="155"/>
    </row>
    <row r="714" ht="15.75" customHeight="1">
      <c r="F714" s="155"/>
    </row>
    <row r="715" ht="15.75" customHeight="1">
      <c r="F715" s="155"/>
    </row>
    <row r="716" ht="15.75" customHeight="1">
      <c r="F716" s="155"/>
    </row>
    <row r="717" ht="15.75" customHeight="1">
      <c r="F717" s="155"/>
    </row>
    <row r="718" ht="15.75" customHeight="1">
      <c r="F718" s="155"/>
    </row>
    <row r="719" ht="15.75" customHeight="1">
      <c r="F719" s="155"/>
    </row>
    <row r="720" ht="15.75" customHeight="1">
      <c r="F720" s="155"/>
    </row>
    <row r="721" ht="15.75" customHeight="1">
      <c r="F721" s="155"/>
    </row>
    <row r="722" ht="15.75" customHeight="1">
      <c r="F722" s="155"/>
    </row>
    <row r="723" ht="15.75" customHeight="1">
      <c r="F723" s="155"/>
    </row>
    <row r="724" ht="15.75" customHeight="1">
      <c r="F724" s="155"/>
    </row>
    <row r="725" ht="15.75" customHeight="1">
      <c r="F725" s="155"/>
    </row>
    <row r="726" ht="15.75" customHeight="1">
      <c r="F726" s="155"/>
    </row>
    <row r="727" ht="15.75" customHeight="1">
      <c r="F727" s="155"/>
    </row>
    <row r="728" ht="15.75" customHeight="1">
      <c r="F728" s="155"/>
    </row>
    <row r="729" ht="15.75" customHeight="1">
      <c r="F729" s="155"/>
    </row>
    <row r="730" ht="15.75" customHeight="1">
      <c r="F730" s="155"/>
    </row>
    <row r="731" ht="15.75" customHeight="1">
      <c r="F731" s="155"/>
    </row>
    <row r="732" ht="15.75" customHeight="1">
      <c r="F732" s="155"/>
    </row>
    <row r="733" ht="15.75" customHeight="1">
      <c r="F733" s="155"/>
    </row>
    <row r="734" ht="15.75" customHeight="1">
      <c r="F734" s="155"/>
    </row>
    <row r="735" ht="15.75" customHeight="1">
      <c r="F735" s="155"/>
    </row>
    <row r="736" ht="15.75" customHeight="1">
      <c r="F736" s="155"/>
    </row>
    <row r="737" ht="15.75" customHeight="1">
      <c r="F737" s="155"/>
    </row>
    <row r="738" ht="15.75" customHeight="1">
      <c r="F738" s="155"/>
    </row>
    <row r="739" ht="15.75" customHeight="1">
      <c r="F739" s="155"/>
    </row>
    <row r="740" ht="15.75" customHeight="1">
      <c r="F740" s="155"/>
    </row>
    <row r="741" ht="15.75" customHeight="1">
      <c r="F741" s="155"/>
    </row>
    <row r="742" ht="15.75" customHeight="1">
      <c r="F742" s="155"/>
    </row>
    <row r="743" ht="15.75" customHeight="1">
      <c r="F743" s="155"/>
    </row>
    <row r="744" ht="15.75" customHeight="1">
      <c r="F744" s="155"/>
    </row>
    <row r="745" ht="15.75" customHeight="1">
      <c r="F745" s="155"/>
    </row>
    <row r="746" ht="15.75" customHeight="1">
      <c r="F746" s="155"/>
    </row>
    <row r="747" ht="15.75" customHeight="1">
      <c r="F747" s="155"/>
    </row>
    <row r="748" ht="15.75" customHeight="1">
      <c r="F748" s="155"/>
    </row>
    <row r="749" ht="15.75" customHeight="1">
      <c r="F749" s="155"/>
    </row>
    <row r="750" ht="15.75" customHeight="1">
      <c r="F750" s="155"/>
    </row>
    <row r="751" ht="15.75" customHeight="1">
      <c r="F751" s="155"/>
    </row>
    <row r="752" ht="15.75" customHeight="1">
      <c r="F752" s="155"/>
    </row>
    <row r="753" ht="15.75" customHeight="1">
      <c r="F753" s="155"/>
    </row>
    <row r="754" ht="15.75" customHeight="1">
      <c r="F754" s="155"/>
    </row>
    <row r="755" ht="15.75" customHeight="1">
      <c r="F755" s="155"/>
    </row>
    <row r="756" ht="15.75" customHeight="1">
      <c r="F756" s="155"/>
    </row>
    <row r="757" ht="15.75" customHeight="1">
      <c r="F757" s="155"/>
    </row>
    <row r="758" ht="15.75" customHeight="1">
      <c r="F758" s="155"/>
    </row>
    <row r="759" ht="15.75" customHeight="1">
      <c r="F759" s="155"/>
    </row>
    <row r="760" ht="15.75" customHeight="1">
      <c r="F760" s="155"/>
    </row>
    <row r="761" ht="15.75" customHeight="1">
      <c r="F761" s="155"/>
    </row>
    <row r="762" ht="15.75" customHeight="1">
      <c r="F762" s="155"/>
    </row>
    <row r="763" ht="15.75" customHeight="1">
      <c r="F763" s="155"/>
    </row>
    <row r="764" ht="15.75" customHeight="1">
      <c r="F764" s="155"/>
    </row>
    <row r="765" ht="15.75" customHeight="1">
      <c r="F765" s="155"/>
    </row>
    <row r="766" ht="15.75" customHeight="1">
      <c r="F766" s="155"/>
    </row>
    <row r="767" ht="15.75" customHeight="1">
      <c r="F767" s="155"/>
    </row>
    <row r="768" ht="15.75" customHeight="1">
      <c r="F768" s="155"/>
    </row>
    <row r="769" ht="15.75" customHeight="1">
      <c r="F769" s="155"/>
    </row>
    <row r="770" ht="15.75" customHeight="1">
      <c r="F770" s="155"/>
    </row>
    <row r="771" ht="15.75" customHeight="1">
      <c r="F771" s="155"/>
    </row>
    <row r="772" ht="15.75" customHeight="1">
      <c r="F772" s="155"/>
    </row>
    <row r="773" ht="15.75" customHeight="1">
      <c r="F773" s="155"/>
    </row>
    <row r="774" ht="15.75" customHeight="1">
      <c r="F774" s="155"/>
    </row>
    <row r="775" ht="15.75" customHeight="1">
      <c r="F775" s="155"/>
    </row>
    <row r="776" ht="15.75" customHeight="1">
      <c r="F776" s="155"/>
    </row>
    <row r="777" ht="15.75" customHeight="1">
      <c r="F777" s="155"/>
    </row>
    <row r="778" ht="15.75" customHeight="1">
      <c r="F778" s="155"/>
    </row>
    <row r="779" ht="15.75" customHeight="1">
      <c r="F779" s="155"/>
    </row>
    <row r="780" ht="15.75" customHeight="1">
      <c r="F780" s="155"/>
    </row>
    <row r="781" ht="15.75" customHeight="1">
      <c r="F781" s="155"/>
    </row>
    <row r="782" ht="15.75" customHeight="1">
      <c r="F782" s="155"/>
    </row>
    <row r="783" ht="15.75" customHeight="1">
      <c r="F783" s="155"/>
    </row>
    <row r="784" ht="15.75" customHeight="1">
      <c r="F784" s="155"/>
    </row>
    <row r="785" ht="15.75" customHeight="1">
      <c r="F785" s="155"/>
    </row>
    <row r="786" ht="15.75" customHeight="1">
      <c r="F786" s="155"/>
    </row>
    <row r="787" ht="15.75" customHeight="1">
      <c r="F787" s="155"/>
    </row>
    <row r="788" ht="15.75" customHeight="1">
      <c r="F788" s="155"/>
    </row>
    <row r="789" ht="15.75" customHeight="1">
      <c r="F789" s="155"/>
    </row>
    <row r="790" ht="15.75" customHeight="1">
      <c r="F790" s="155"/>
    </row>
    <row r="791" ht="15.75" customHeight="1">
      <c r="F791" s="155"/>
    </row>
    <row r="792" ht="15.75" customHeight="1">
      <c r="F792" s="155"/>
    </row>
    <row r="793" ht="15.75" customHeight="1">
      <c r="F793" s="155"/>
    </row>
    <row r="794" ht="15.75" customHeight="1">
      <c r="F794" s="155"/>
    </row>
    <row r="795" ht="15.75" customHeight="1">
      <c r="F795" s="155"/>
    </row>
    <row r="796" ht="15.75" customHeight="1">
      <c r="F796" s="155"/>
    </row>
    <row r="797" ht="15.75" customHeight="1">
      <c r="F797" s="155"/>
    </row>
    <row r="798" ht="15.75" customHeight="1">
      <c r="F798" s="155"/>
    </row>
    <row r="799" ht="15.75" customHeight="1">
      <c r="F799" s="155"/>
    </row>
    <row r="800" ht="15.75" customHeight="1">
      <c r="F800" s="155"/>
    </row>
    <row r="801" ht="15.75" customHeight="1">
      <c r="F801" s="155"/>
    </row>
    <row r="802" ht="15.75" customHeight="1">
      <c r="F802" s="155"/>
    </row>
    <row r="803" ht="15.75" customHeight="1">
      <c r="F803" s="155"/>
    </row>
    <row r="804" ht="15.75" customHeight="1">
      <c r="F804" s="155"/>
    </row>
    <row r="805" ht="15.75" customHeight="1">
      <c r="F805" s="155"/>
    </row>
    <row r="806" ht="15.75" customHeight="1">
      <c r="F806" s="155"/>
    </row>
    <row r="807" ht="15.75" customHeight="1">
      <c r="F807" s="155"/>
    </row>
    <row r="808" ht="15.75" customHeight="1">
      <c r="F808" s="155"/>
    </row>
    <row r="809" ht="15.75" customHeight="1">
      <c r="F809" s="155"/>
    </row>
    <row r="810" ht="15.75" customHeight="1">
      <c r="F810" s="155"/>
    </row>
    <row r="811" ht="15.75" customHeight="1">
      <c r="F811" s="155"/>
    </row>
    <row r="812" ht="15.75" customHeight="1">
      <c r="F812" s="155"/>
    </row>
    <row r="813" ht="15.75" customHeight="1">
      <c r="F813" s="155"/>
    </row>
    <row r="814" ht="15.75" customHeight="1">
      <c r="F814" s="155"/>
    </row>
    <row r="815" ht="15.75" customHeight="1">
      <c r="F815" s="155"/>
    </row>
    <row r="816" ht="15.75" customHeight="1">
      <c r="F816" s="155"/>
    </row>
    <row r="817" ht="15.75" customHeight="1">
      <c r="F817" s="155"/>
    </row>
    <row r="818" ht="15.75" customHeight="1">
      <c r="F818" s="155"/>
    </row>
    <row r="819" ht="15.75" customHeight="1">
      <c r="F819" s="155"/>
    </row>
    <row r="820" ht="15.75" customHeight="1">
      <c r="F820" s="155"/>
    </row>
    <row r="821" ht="15.75" customHeight="1">
      <c r="F821" s="155"/>
    </row>
    <row r="822" ht="15.75" customHeight="1">
      <c r="F822" s="155"/>
    </row>
    <row r="823" ht="15.75" customHeight="1">
      <c r="F823" s="155"/>
    </row>
    <row r="824" ht="15.75" customHeight="1">
      <c r="F824" s="155"/>
    </row>
    <row r="825" ht="15.75" customHeight="1">
      <c r="F825" s="155"/>
    </row>
    <row r="826" ht="15.75" customHeight="1">
      <c r="F826" s="155"/>
    </row>
    <row r="827" ht="15.75" customHeight="1">
      <c r="F827" s="155"/>
    </row>
    <row r="828" ht="15.75" customHeight="1">
      <c r="F828" s="155"/>
    </row>
    <row r="829" ht="15.75" customHeight="1">
      <c r="F829" s="155"/>
    </row>
    <row r="830" ht="15.75" customHeight="1">
      <c r="F830" s="155"/>
    </row>
    <row r="831" ht="15.75" customHeight="1">
      <c r="F831" s="155"/>
    </row>
    <row r="832" ht="15.75" customHeight="1">
      <c r="F832" s="155"/>
    </row>
    <row r="833" ht="15.75" customHeight="1">
      <c r="F833" s="155"/>
    </row>
    <row r="834" ht="15.75" customHeight="1">
      <c r="F834" s="155"/>
    </row>
    <row r="835" ht="15.75" customHeight="1">
      <c r="F835" s="155"/>
    </row>
    <row r="836" ht="15.75" customHeight="1">
      <c r="F836" s="155"/>
    </row>
    <row r="837" ht="15.75" customHeight="1">
      <c r="F837" s="155"/>
    </row>
    <row r="838" ht="15.75" customHeight="1">
      <c r="F838" s="155"/>
    </row>
    <row r="839" ht="15.75" customHeight="1">
      <c r="F839" s="155"/>
    </row>
    <row r="840" ht="15.75" customHeight="1">
      <c r="F840" s="155"/>
    </row>
    <row r="841" ht="15.75" customHeight="1">
      <c r="F841" s="155"/>
    </row>
    <row r="842" ht="15.75" customHeight="1">
      <c r="F842" s="155"/>
    </row>
    <row r="843" ht="15.75" customHeight="1">
      <c r="F843" s="155"/>
    </row>
    <row r="844" ht="15.75" customHeight="1">
      <c r="F844" s="155"/>
    </row>
    <row r="845" ht="15.75" customHeight="1">
      <c r="F845" s="155"/>
    </row>
    <row r="846" ht="15.75" customHeight="1">
      <c r="F846" s="155"/>
    </row>
    <row r="847" ht="15.75" customHeight="1">
      <c r="F847" s="155"/>
    </row>
    <row r="848" ht="15.75" customHeight="1">
      <c r="F848" s="155"/>
    </row>
    <row r="849" ht="15.75" customHeight="1">
      <c r="F849" s="155"/>
    </row>
    <row r="850" ht="15.75" customHeight="1">
      <c r="F850" s="155"/>
    </row>
    <row r="851" ht="15.75" customHeight="1">
      <c r="F851" s="155"/>
    </row>
    <row r="852" ht="15.75" customHeight="1">
      <c r="F852" s="155"/>
    </row>
    <row r="853" ht="15.75" customHeight="1">
      <c r="F853" s="155"/>
    </row>
    <row r="854" ht="15.75" customHeight="1">
      <c r="F854" s="155"/>
    </row>
    <row r="855" ht="15.75" customHeight="1">
      <c r="F855" s="155"/>
    </row>
    <row r="856" ht="15.75" customHeight="1">
      <c r="F856" s="155"/>
    </row>
    <row r="857" ht="15.75" customHeight="1">
      <c r="F857" s="155"/>
    </row>
    <row r="858" ht="15.75" customHeight="1">
      <c r="F858" s="155"/>
    </row>
    <row r="859" ht="15.75" customHeight="1">
      <c r="F859" s="155"/>
    </row>
    <row r="860" ht="15.75" customHeight="1">
      <c r="F860" s="155"/>
    </row>
    <row r="861" ht="15.75" customHeight="1">
      <c r="F861" s="155"/>
    </row>
    <row r="862" ht="15.75" customHeight="1">
      <c r="F862" s="155"/>
    </row>
    <row r="863" ht="15.75" customHeight="1">
      <c r="F863" s="155"/>
    </row>
    <row r="864" ht="15.75" customHeight="1">
      <c r="F864" s="155"/>
    </row>
    <row r="865" ht="15.75" customHeight="1">
      <c r="F865" s="155"/>
    </row>
    <row r="866" ht="15.75" customHeight="1">
      <c r="F866" s="155"/>
    </row>
    <row r="867" ht="15.75" customHeight="1">
      <c r="F867" s="155"/>
    </row>
    <row r="868" ht="15.75" customHeight="1">
      <c r="F868" s="155"/>
    </row>
    <row r="869" ht="15.75" customHeight="1">
      <c r="F869" s="155"/>
    </row>
    <row r="870" ht="15.75" customHeight="1">
      <c r="F870" s="155"/>
    </row>
    <row r="871" ht="15.75" customHeight="1">
      <c r="F871" s="155"/>
    </row>
    <row r="872" ht="15.75" customHeight="1">
      <c r="F872" s="155"/>
    </row>
    <row r="873" ht="15.75" customHeight="1">
      <c r="F873" s="155"/>
    </row>
    <row r="874" ht="15.75" customHeight="1">
      <c r="F874" s="155"/>
    </row>
    <row r="875" ht="15.75" customHeight="1">
      <c r="F875" s="155"/>
    </row>
    <row r="876" ht="15.75" customHeight="1">
      <c r="F876" s="155"/>
    </row>
    <row r="877" ht="15.75" customHeight="1">
      <c r="F877" s="155"/>
    </row>
    <row r="878" ht="15.75" customHeight="1">
      <c r="F878" s="155"/>
    </row>
    <row r="879" ht="15.75" customHeight="1">
      <c r="F879" s="155"/>
    </row>
    <row r="880" ht="15.75" customHeight="1">
      <c r="F880" s="155"/>
    </row>
    <row r="881" ht="15.75" customHeight="1">
      <c r="F881" s="155"/>
    </row>
    <row r="882" ht="15.75" customHeight="1">
      <c r="F882" s="155"/>
    </row>
    <row r="883" ht="15.75" customHeight="1">
      <c r="F883" s="155"/>
    </row>
    <row r="884" ht="15.75" customHeight="1">
      <c r="F884" s="155"/>
    </row>
    <row r="885" ht="15.75" customHeight="1">
      <c r="F885" s="155"/>
    </row>
    <row r="886" ht="15.75" customHeight="1">
      <c r="F886" s="155"/>
    </row>
    <row r="887" ht="15.75" customHeight="1">
      <c r="F887" s="155"/>
    </row>
    <row r="888" ht="15.75" customHeight="1">
      <c r="F888" s="155"/>
    </row>
    <row r="889" ht="15.75" customHeight="1">
      <c r="F889" s="155"/>
    </row>
    <row r="890" ht="15.75" customHeight="1">
      <c r="F890" s="155"/>
    </row>
    <row r="891" ht="15.75" customHeight="1">
      <c r="F891" s="155"/>
    </row>
    <row r="892" ht="15.75" customHeight="1">
      <c r="F892" s="155"/>
    </row>
    <row r="893" ht="15.75" customHeight="1">
      <c r="F893" s="155"/>
    </row>
    <row r="894" ht="15.75" customHeight="1">
      <c r="F894" s="155"/>
    </row>
    <row r="895" ht="15.75" customHeight="1">
      <c r="F895" s="155"/>
    </row>
    <row r="896" ht="15.75" customHeight="1">
      <c r="F896" s="155"/>
    </row>
    <row r="897" ht="15.75" customHeight="1">
      <c r="F897" s="155"/>
    </row>
    <row r="898" ht="15.75" customHeight="1">
      <c r="F898" s="155"/>
    </row>
    <row r="899" ht="15.75" customHeight="1">
      <c r="F899" s="155"/>
    </row>
    <row r="900" ht="15.75" customHeight="1">
      <c r="F900" s="155"/>
    </row>
    <row r="901" ht="15.75" customHeight="1">
      <c r="F901" s="155"/>
    </row>
    <row r="902" ht="15.75" customHeight="1">
      <c r="F902" s="155"/>
    </row>
    <row r="903" ht="15.75" customHeight="1">
      <c r="F903" s="155"/>
    </row>
    <row r="904" ht="15.75" customHeight="1">
      <c r="F904" s="155"/>
    </row>
    <row r="905" ht="15.75" customHeight="1">
      <c r="F905" s="155"/>
    </row>
    <row r="906" ht="15.75" customHeight="1">
      <c r="F906" s="155"/>
    </row>
    <row r="907" ht="15.75" customHeight="1">
      <c r="F907" s="155"/>
    </row>
    <row r="908" ht="15.75" customHeight="1">
      <c r="F908" s="155"/>
    </row>
    <row r="909" ht="15.75" customHeight="1">
      <c r="F909" s="155"/>
    </row>
    <row r="910" ht="15.75" customHeight="1">
      <c r="F910" s="155"/>
    </row>
    <row r="911" ht="15.75" customHeight="1">
      <c r="F911" s="155"/>
    </row>
    <row r="912" ht="15.75" customHeight="1">
      <c r="F912" s="155"/>
    </row>
    <row r="913" ht="15.75" customHeight="1">
      <c r="F913" s="155"/>
    </row>
    <row r="914" ht="15.75" customHeight="1">
      <c r="F914" s="155"/>
    </row>
    <row r="915" ht="15.75" customHeight="1">
      <c r="F915" s="155"/>
    </row>
    <row r="916" ht="15.75" customHeight="1">
      <c r="F916" s="155"/>
    </row>
    <row r="917" ht="15.75" customHeight="1">
      <c r="F917" s="155"/>
    </row>
    <row r="918" ht="15.75" customHeight="1">
      <c r="F918" s="155"/>
    </row>
    <row r="919" ht="15.75" customHeight="1">
      <c r="F919" s="155"/>
    </row>
    <row r="920" ht="15.75" customHeight="1">
      <c r="F920" s="155"/>
    </row>
    <row r="921" ht="15.75" customHeight="1">
      <c r="F921" s="155"/>
    </row>
    <row r="922" ht="15.75" customHeight="1">
      <c r="F922" s="155"/>
    </row>
    <row r="923" ht="15.75" customHeight="1">
      <c r="F923" s="155"/>
    </row>
    <row r="924" ht="15.75" customHeight="1">
      <c r="F924" s="155"/>
    </row>
    <row r="925" ht="15.75" customHeight="1">
      <c r="F925" s="155"/>
    </row>
    <row r="926" ht="15.75" customHeight="1">
      <c r="F926" s="155"/>
    </row>
    <row r="927" ht="15.75" customHeight="1">
      <c r="F927" s="155"/>
    </row>
    <row r="928" ht="15.75" customHeight="1">
      <c r="F928" s="155"/>
    </row>
    <row r="929" ht="15.75" customHeight="1">
      <c r="F929" s="155"/>
    </row>
    <row r="930" ht="15.75" customHeight="1">
      <c r="F930" s="155"/>
    </row>
    <row r="931" ht="15.75" customHeight="1">
      <c r="F931" s="155"/>
    </row>
    <row r="932" ht="15.75" customHeight="1">
      <c r="F932" s="155"/>
    </row>
    <row r="933" ht="15.75" customHeight="1">
      <c r="F933" s="155"/>
    </row>
    <row r="934" ht="15.75" customHeight="1">
      <c r="F934" s="155"/>
    </row>
    <row r="935" ht="15.75" customHeight="1">
      <c r="F935" s="155"/>
    </row>
    <row r="936" ht="15.75" customHeight="1">
      <c r="F936" s="155"/>
    </row>
    <row r="937" ht="15.75" customHeight="1">
      <c r="F937" s="155"/>
    </row>
    <row r="938" ht="15.75" customHeight="1">
      <c r="F938" s="155"/>
    </row>
    <row r="939" ht="15.75" customHeight="1">
      <c r="F939" s="155"/>
    </row>
    <row r="940" ht="15.75" customHeight="1">
      <c r="F940" s="155"/>
    </row>
    <row r="941" ht="15.75" customHeight="1">
      <c r="F941" s="155"/>
    </row>
    <row r="942" ht="15.75" customHeight="1">
      <c r="F942" s="155"/>
    </row>
    <row r="943" ht="15.75" customHeight="1">
      <c r="F943" s="155"/>
    </row>
    <row r="944" ht="15.75" customHeight="1">
      <c r="F944" s="155"/>
    </row>
    <row r="945" ht="15.75" customHeight="1">
      <c r="F945" s="155"/>
    </row>
    <row r="946" ht="15.75" customHeight="1">
      <c r="F946" s="155"/>
    </row>
    <row r="947" ht="15.75" customHeight="1">
      <c r="F947" s="155"/>
    </row>
    <row r="948" ht="15.75" customHeight="1">
      <c r="F948" s="155"/>
    </row>
    <row r="949" ht="15.75" customHeight="1">
      <c r="F949" s="155"/>
    </row>
    <row r="950" ht="15.75" customHeight="1">
      <c r="F950" s="155"/>
    </row>
    <row r="951" ht="15.75" customHeight="1">
      <c r="F951" s="155"/>
    </row>
    <row r="952" ht="15.75" customHeight="1">
      <c r="F952" s="155"/>
    </row>
    <row r="953" ht="15.75" customHeight="1">
      <c r="F953" s="155"/>
    </row>
    <row r="954" ht="15.75" customHeight="1">
      <c r="F954" s="155"/>
    </row>
    <row r="955" ht="15.75" customHeight="1">
      <c r="F955" s="155"/>
    </row>
    <row r="956" ht="15.75" customHeight="1">
      <c r="F956" s="155"/>
    </row>
    <row r="957" ht="15.75" customHeight="1">
      <c r="F957" s="155"/>
    </row>
    <row r="958" ht="15.75" customHeight="1">
      <c r="F958" s="155"/>
    </row>
    <row r="959" ht="15.75" customHeight="1">
      <c r="F959" s="155"/>
    </row>
    <row r="960" ht="15.75" customHeight="1">
      <c r="F960" s="155"/>
    </row>
    <row r="961" ht="15.75" customHeight="1">
      <c r="F961" s="155"/>
    </row>
    <row r="962" ht="15.75" customHeight="1">
      <c r="F962" s="155"/>
    </row>
    <row r="963" ht="15.75" customHeight="1">
      <c r="F963" s="155"/>
    </row>
    <row r="964" ht="15.75" customHeight="1">
      <c r="F964" s="155"/>
    </row>
    <row r="965" ht="15.75" customHeight="1">
      <c r="F965" s="155"/>
    </row>
    <row r="966" ht="15.75" customHeight="1">
      <c r="F966" s="155"/>
    </row>
    <row r="967" ht="15.75" customHeight="1">
      <c r="F967" s="155"/>
    </row>
    <row r="968" ht="15.75" customHeight="1">
      <c r="F968" s="155"/>
    </row>
    <row r="969" ht="15.75" customHeight="1">
      <c r="F969" s="155"/>
    </row>
    <row r="970" ht="15.75" customHeight="1">
      <c r="F970" s="155"/>
    </row>
    <row r="971" ht="15.75" customHeight="1">
      <c r="F971" s="155"/>
    </row>
    <row r="972" ht="15.75" customHeight="1">
      <c r="F972" s="155"/>
    </row>
    <row r="973" ht="15.75" customHeight="1">
      <c r="F973" s="155"/>
    </row>
    <row r="974" ht="15.75" customHeight="1">
      <c r="F974" s="155"/>
    </row>
    <row r="975" ht="15.75" customHeight="1">
      <c r="F975" s="155"/>
    </row>
    <row r="976" ht="15.75" customHeight="1">
      <c r="F976" s="155"/>
    </row>
    <row r="977" ht="15.75" customHeight="1">
      <c r="F977" s="155"/>
    </row>
    <row r="978" ht="15.75" customHeight="1">
      <c r="F978" s="155"/>
    </row>
    <row r="979" ht="15.75" customHeight="1">
      <c r="F979" s="155"/>
    </row>
    <row r="980" ht="15.75" customHeight="1">
      <c r="F980" s="155"/>
    </row>
    <row r="981" ht="15.75" customHeight="1">
      <c r="F981" s="155"/>
    </row>
    <row r="982" ht="15.75" customHeight="1">
      <c r="F982" s="155"/>
    </row>
    <row r="983" ht="15.75" customHeight="1">
      <c r="F983" s="155"/>
    </row>
    <row r="984" ht="15.75" customHeight="1">
      <c r="F984" s="155"/>
    </row>
    <row r="985" ht="15.75" customHeight="1">
      <c r="F985" s="155"/>
    </row>
    <row r="986" ht="15.75" customHeight="1">
      <c r="F986" s="155"/>
    </row>
    <row r="987" ht="15.75" customHeight="1">
      <c r="F987" s="155"/>
    </row>
    <row r="988" ht="15.75" customHeight="1">
      <c r="F988" s="155"/>
    </row>
    <row r="989" ht="15.75" customHeight="1">
      <c r="F989" s="155"/>
    </row>
    <row r="990" ht="15.75" customHeight="1">
      <c r="F990" s="155"/>
    </row>
    <row r="991" ht="15.75" customHeight="1">
      <c r="F991" s="155"/>
    </row>
    <row r="992" ht="15.75" customHeight="1">
      <c r="F992" s="155"/>
    </row>
    <row r="993" ht="15.75" customHeight="1">
      <c r="F993" s="155"/>
    </row>
    <row r="994" ht="15.75" customHeight="1">
      <c r="F994" s="155"/>
    </row>
    <row r="995" ht="15.75" customHeight="1">
      <c r="F995" s="155"/>
    </row>
    <row r="996" ht="15.75" customHeight="1">
      <c r="F996" s="155"/>
    </row>
    <row r="997" ht="15.75" customHeight="1">
      <c r="F997" s="155"/>
    </row>
    <row r="998" ht="15.75" customHeight="1">
      <c r="F998" s="155"/>
    </row>
    <row r="999" ht="15.75" customHeight="1">
      <c r="F999" s="155"/>
    </row>
    <row r="1000" ht="15.75" customHeight="1">
      <c r="F1000" s="155"/>
    </row>
  </sheetData>
  <mergeCells count="39">
    <mergeCell ref="B4:F4"/>
    <mergeCell ref="E6:F6"/>
    <mergeCell ref="B7:C7"/>
    <mergeCell ref="E7:E8"/>
    <mergeCell ref="F7:F8"/>
    <mergeCell ref="E9:E10"/>
    <mergeCell ref="F9:F10"/>
    <mergeCell ref="F19:F20"/>
    <mergeCell ref="F21:F22"/>
    <mergeCell ref="F23:F24"/>
    <mergeCell ref="F25:F26"/>
    <mergeCell ref="F27:F28"/>
    <mergeCell ref="E11:E12"/>
    <mergeCell ref="F11:F12"/>
    <mergeCell ref="E13:E14"/>
    <mergeCell ref="F13:F14"/>
    <mergeCell ref="E15:E16"/>
    <mergeCell ref="F15:F16"/>
    <mergeCell ref="F17:F18"/>
    <mergeCell ref="E17:E18"/>
    <mergeCell ref="E19:E20"/>
    <mergeCell ref="E21:E22"/>
    <mergeCell ref="E23:E24"/>
    <mergeCell ref="B25:C25"/>
    <mergeCell ref="E25:E26"/>
    <mergeCell ref="E27:E28"/>
    <mergeCell ref="C37:F37"/>
    <mergeCell ref="C38:F38"/>
    <mergeCell ref="C39:F39"/>
    <mergeCell ref="C40:F40"/>
    <mergeCell ref="C41:F41"/>
    <mergeCell ref="C42:F42"/>
    <mergeCell ref="C30:F30"/>
    <mergeCell ref="C31:F31"/>
    <mergeCell ref="C32:F32"/>
    <mergeCell ref="C33:F33"/>
    <mergeCell ref="C34:F34"/>
    <mergeCell ref="C35:F35"/>
    <mergeCell ref="C36:F36"/>
  </mergeCells>
  <dataValidations>
    <dataValidation type="decimal" allowBlank="1" showErrorMessage="1" sqref="C17">
      <formula1>0.025</formula1>
      <formula2>0.07</formula2>
    </dataValidation>
    <dataValidation type="decimal" allowBlank="1" showErrorMessage="1" sqref="C15">
      <formula1>0.0</formula1>
      <formula2>0.35</formula2>
    </dataValidation>
    <dataValidation type="decimal" allowBlank="1" showErrorMessage="1" sqref="C9">
      <formula1>1.0</formula1>
      <formula2>24.0</formula2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1.22" defaultRowHeight="15.0"/>
  <cols>
    <col customWidth="1" min="1" max="1" width="22.78"/>
    <col customWidth="1" min="2" max="2" width="10.78"/>
    <col customWidth="1" min="3" max="3" width="1.67"/>
    <col customWidth="1" min="4" max="4" width="10.78"/>
    <col customWidth="1" min="5" max="5" width="1.67"/>
    <col customWidth="1" min="6" max="6" width="10.78"/>
    <col customWidth="1" min="7" max="7" width="1.67"/>
    <col customWidth="1" min="8" max="8" width="10.78"/>
    <col customWidth="1" min="9" max="9" width="1.67"/>
    <col customWidth="1" min="10" max="10" width="10.78"/>
    <col customWidth="1" min="11" max="11" width="9.11"/>
    <col customWidth="1" min="12" max="12" width="15.67"/>
    <col customWidth="1" min="13" max="26" width="8.67"/>
  </cols>
  <sheetData>
    <row r="1" ht="12.75" customHeight="1">
      <c r="A1" s="188" t="s">
        <v>146</v>
      </c>
      <c r="K1" s="189" t="s">
        <v>147</v>
      </c>
      <c r="L1" s="190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ht="12.75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ht="12.75" customHeight="1">
      <c r="A3" s="191"/>
      <c r="B3" s="192" t="s">
        <v>148</v>
      </c>
      <c r="C3" s="193"/>
      <c r="D3" s="192" t="s">
        <v>149</v>
      </c>
      <c r="E3" s="193"/>
      <c r="F3" s="192" t="s">
        <v>150</v>
      </c>
      <c r="G3" s="193"/>
      <c r="H3" s="192" t="s">
        <v>151</v>
      </c>
      <c r="I3" s="193"/>
      <c r="J3" s="192" t="s">
        <v>152</v>
      </c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ht="26.25" customHeight="1">
      <c r="A4" s="194" t="s">
        <v>153</v>
      </c>
      <c r="B4" s="195"/>
      <c r="C4" s="196"/>
      <c r="D4" s="197"/>
      <c r="E4" s="196"/>
      <c r="F4" s="197"/>
      <c r="G4" s="196"/>
      <c r="H4" s="197"/>
      <c r="I4" s="196"/>
      <c r="J4" s="197"/>
      <c r="K4" s="198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ht="12.75" customHeight="1">
      <c r="A5" s="194" t="s">
        <v>154</v>
      </c>
      <c r="B5" s="199">
        <v>70000.0</v>
      </c>
      <c r="C5" s="200"/>
      <c r="D5" s="199">
        <v>120000.0</v>
      </c>
      <c r="E5" s="200"/>
      <c r="F5" s="199">
        <v>72000.0</v>
      </c>
      <c r="G5" s="200"/>
      <c r="H5" s="199">
        <v>60000.0</v>
      </c>
      <c r="I5" s="200"/>
      <c r="J5" s="199">
        <v>70000.0</v>
      </c>
      <c r="K5" s="198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ht="12.75" customHeight="1">
      <c r="A6" s="194" t="s">
        <v>155</v>
      </c>
      <c r="B6" s="199">
        <v>25000.0</v>
      </c>
      <c r="C6" s="200"/>
      <c r="D6" s="199">
        <v>0.0</v>
      </c>
      <c r="E6" s="200"/>
      <c r="F6" s="199">
        <v>32000.0</v>
      </c>
      <c r="G6" s="200"/>
      <c r="H6" s="199">
        <v>25000.0</v>
      </c>
      <c r="I6" s="200"/>
      <c r="J6" s="199">
        <v>50000.0</v>
      </c>
      <c r="K6" s="198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ht="12.75" customHeight="1">
      <c r="A7" s="201" t="s">
        <v>156</v>
      </c>
      <c r="B7" s="199">
        <v>5000.0</v>
      </c>
      <c r="C7" s="200"/>
      <c r="D7" s="199"/>
      <c r="E7" s="200"/>
      <c r="F7" s="199"/>
      <c r="G7" s="200"/>
      <c r="H7" s="199"/>
      <c r="I7" s="200"/>
      <c r="J7" s="199"/>
      <c r="K7" s="198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ht="12.75" customHeight="1">
      <c r="A8" s="201" t="s">
        <v>157</v>
      </c>
      <c r="B8" s="199">
        <v>3500.0</v>
      </c>
      <c r="C8" s="200"/>
      <c r="D8" s="199"/>
      <c r="E8" s="200"/>
      <c r="F8" s="199"/>
      <c r="G8" s="200"/>
      <c r="H8" s="199"/>
      <c r="I8" s="200"/>
      <c r="J8" s="199"/>
      <c r="K8" s="198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ht="12.75" customHeight="1">
      <c r="A9" s="201" t="s">
        <v>158</v>
      </c>
      <c r="B9" s="202">
        <v>2000.0</v>
      </c>
      <c r="C9" s="200"/>
      <c r="D9" s="202"/>
      <c r="E9" s="200"/>
      <c r="F9" s="202"/>
      <c r="G9" s="200"/>
      <c r="H9" s="202"/>
      <c r="I9" s="200"/>
      <c r="J9" s="202"/>
      <c r="K9" s="198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ht="12.75" customHeight="1">
      <c r="A10" s="203" t="s">
        <v>145</v>
      </c>
      <c r="B10" s="204">
        <f>SUM(B5:B9)</f>
        <v>105500</v>
      </c>
      <c r="C10" s="205"/>
      <c r="D10" s="204">
        <f>SUM(D5:D9)</f>
        <v>120000</v>
      </c>
      <c r="E10" s="205"/>
      <c r="F10" s="204">
        <f>SUM(F5:F9)</f>
        <v>104000</v>
      </c>
      <c r="G10" s="205"/>
      <c r="H10" s="204">
        <f>SUM(H5:H9)</f>
        <v>85000</v>
      </c>
      <c r="I10" s="205"/>
      <c r="J10" s="206">
        <f>SUM(J5:J9)</f>
        <v>120000</v>
      </c>
      <c r="K10" s="198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ht="12.75" customHeight="1">
      <c r="A11" s="194"/>
      <c r="B11" s="207"/>
      <c r="C11" s="200"/>
      <c r="D11" s="207"/>
      <c r="E11" s="200"/>
      <c r="F11" s="207"/>
      <c r="G11" s="200"/>
      <c r="H11" s="207"/>
      <c r="I11" s="200"/>
      <c r="J11" s="207"/>
      <c r="K11" s="198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</row>
    <row r="12" ht="12.75" customHeight="1">
      <c r="A12" s="194" t="s">
        <v>159</v>
      </c>
      <c r="B12" s="208">
        <v>150000.0</v>
      </c>
      <c r="C12" s="200"/>
      <c r="D12" s="208">
        <v>160000.0</v>
      </c>
      <c r="E12" s="200"/>
      <c r="F12" s="208">
        <v>480000.0</v>
      </c>
      <c r="G12" s="200"/>
      <c r="H12" s="208">
        <v>175000.0</v>
      </c>
      <c r="I12" s="200"/>
      <c r="J12" s="208">
        <v>200000.0</v>
      </c>
      <c r="K12" s="198" t="s">
        <v>160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ht="12.75" customHeight="1">
      <c r="A13" s="194"/>
      <c r="B13" s="209"/>
      <c r="C13" s="200"/>
      <c r="D13" s="209"/>
      <c r="E13" s="200"/>
      <c r="F13" s="209"/>
      <c r="G13" s="200"/>
      <c r="H13" s="209"/>
      <c r="I13" s="200"/>
      <c r="J13" s="209"/>
      <c r="K13" s="198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ht="12.75" customHeight="1">
      <c r="A14" s="194" t="s">
        <v>161</v>
      </c>
      <c r="B14" s="210">
        <v>0.1</v>
      </c>
      <c r="C14" s="200"/>
      <c r="D14" s="210">
        <v>0.2</v>
      </c>
      <c r="E14" s="200"/>
      <c r="F14" s="210">
        <v>0.1</v>
      </c>
      <c r="G14" s="200"/>
      <c r="H14" s="210">
        <v>0.0</v>
      </c>
      <c r="I14" s="200"/>
      <c r="J14" s="210">
        <v>0.0</v>
      </c>
      <c r="K14" s="198" t="s">
        <v>162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ht="12.75" customHeight="1">
      <c r="A15" s="194" t="s">
        <v>163</v>
      </c>
      <c r="B15" s="211">
        <f>B14*B10</f>
        <v>10550</v>
      </c>
      <c r="C15" s="200"/>
      <c r="D15" s="211">
        <f>D14*D10</f>
        <v>24000</v>
      </c>
      <c r="E15" s="200"/>
      <c r="F15" s="211">
        <f>F14*F10</f>
        <v>10400</v>
      </c>
      <c r="G15" s="200"/>
      <c r="H15" s="211">
        <f>H14*H10</f>
        <v>0</v>
      </c>
      <c r="I15" s="200"/>
      <c r="J15" s="211">
        <f>J14*J10</f>
        <v>0</v>
      </c>
      <c r="K15" s="198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ht="12.75" customHeight="1">
      <c r="A16" s="194" t="s">
        <v>164</v>
      </c>
      <c r="B16" s="208"/>
      <c r="C16" s="200"/>
      <c r="D16" s="208"/>
      <c r="E16" s="200"/>
      <c r="F16" s="208"/>
      <c r="G16" s="200"/>
      <c r="H16" s="208"/>
      <c r="I16" s="200"/>
      <c r="J16" s="208"/>
      <c r="K16" s="198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ht="12.75" customHeight="1">
      <c r="A17" s="194" t="s">
        <v>165</v>
      </c>
      <c r="B17" s="199">
        <f>B10-B15</f>
        <v>94950</v>
      </c>
      <c r="C17" s="200"/>
      <c r="D17" s="211">
        <f>D10-D15</f>
        <v>96000</v>
      </c>
      <c r="E17" s="200"/>
      <c r="F17" s="211">
        <f>F10-F15</f>
        <v>93600</v>
      </c>
      <c r="G17" s="200"/>
      <c r="H17" s="211">
        <f>H10-H15</f>
        <v>85000</v>
      </c>
      <c r="I17" s="200"/>
      <c r="J17" s="211">
        <f>J10-J15</f>
        <v>120000</v>
      </c>
      <c r="K17" s="198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ht="12.75" customHeight="1">
      <c r="A18" s="194" t="s">
        <v>166</v>
      </c>
      <c r="B18" s="210">
        <v>0.055</v>
      </c>
      <c r="C18" s="200"/>
      <c r="D18" s="210">
        <v>0.055</v>
      </c>
      <c r="E18" s="200"/>
      <c r="F18" s="210">
        <v>0.055</v>
      </c>
      <c r="G18" s="200"/>
      <c r="H18" s="210">
        <v>0.055</v>
      </c>
      <c r="I18" s="200"/>
      <c r="J18" s="210">
        <v>0.04</v>
      </c>
      <c r="K18" s="198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ht="12.75" customHeight="1">
      <c r="A19" s="194" t="s">
        <v>167</v>
      </c>
      <c r="B19" s="212">
        <v>20.0</v>
      </c>
      <c r="C19" s="200"/>
      <c r="D19" s="212">
        <v>25.0</v>
      </c>
      <c r="E19" s="200"/>
      <c r="F19" s="212">
        <v>20.0</v>
      </c>
      <c r="G19" s="200"/>
      <c r="H19" s="212">
        <v>25.0</v>
      </c>
      <c r="I19" s="200"/>
      <c r="J19" s="212">
        <v>30.0</v>
      </c>
      <c r="K19" s="198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ht="12.75" customHeight="1">
      <c r="A20" s="194"/>
      <c r="B20" s="213"/>
      <c r="C20" s="200"/>
      <c r="D20" s="213"/>
      <c r="E20" s="200"/>
      <c r="F20" s="213"/>
      <c r="G20" s="200"/>
      <c r="H20" s="213"/>
      <c r="I20" s="200"/>
      <c r="J20" s="213"/>
      <c r="K20" s="198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ht="12.75" customHeight="1">
      <c r="A21" s="194" t="s">
        <v>168</v>
      </c>
      <c r="B21" s="211">
        <f>B15+B16</f>
        <v>10550</v>
      </c>
      <c r="C21" s="200"/>
      <c r="D21" s="211">
        <f>D15+D16</f>
        <v>24000</v>
      </c>
      <c r="E21" s="200"/>
      <c r="F21" s="211">
        <f>F15+F16</f>
        <v>10400</v>
      </c>
      <c r="G21" s="200"/>
      <c r="H21" s="211">
        <f>H15+H16</f>
        <v>0</v>
      </c>
      <c r="I21" s="200"/>
      <c r="J21" s="211">
        <f>J15+J16</f>
        <v>0</v>
      </c>
      <c r="K21" s="198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</row>
    <row r="22" ht="12.75" customHeight="1">
      <c r="A22" s="194" t="s">
        <v>169</v>
      </c>
      <c r="B22" s="215">
        <f>-PMT(B18/12,B19*12,B17)</f>
        <v>653.1489988</v>
      </c>
      <c r="C22" s="216"/>
      <c r="D22" s="215">
        <f>-PMT(D18/12,D19*12,D17)</f>
        <v>589.5239926</v>
      </c>
      <c r="E22" s="216"/>
      <c r="F22" s="215">
        <f>-PMT(F18/12,F19*12,F17)</f>
        <v>643.8625202</v>
      </c>
      <c r="G22" s="216"/>
      <c r="H22" s="215">
        <f>-PMT(H18/12,H19*12,H17)</f>
        <v>521.9743684</v>
      </c>
      <c r="I22" s="216"/>
      <c r="J22" s="215">
        <f>-PMT(J18/12,J19*12,J17)</f>
        <v>572.8983546</v>
      </c>
      <c r="K22" s="198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ht="12.75" customHeight="1">
      <c r="A23" s="194"/>
      <c r="B23" s="213"/>
      <c r="C23" s="200"/>
      <c r="D23" s="213"/>
      <c r="E23" s="200"/>
      <c r="F23" s="213"/>
      <c r="G23" s="200"/>
      <c r="H23" s="213"/>
      <c r="I23" s="200"/>
      <c r="J23" s="213"/>
      <c r="K23" s="198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ht="12.75" customHeight="1">
      <c r="A24" s="194" t="s">
        <v>170</v>
      </c>
      <c r="B24" s="199">
        <v>1500.0</v>
      </c>
      <c r="C24" s="200"/>
      <c r="D24" s="199">
        <v>1550.0</v>
      </c>
      <c r="E24" s="200"/>
      <c r="F24" s="199">
        <v>1500.0</v>
      </c>
      <c r="G24" s="200"/>
      <c r="H24" s="199">
        <v>1500.0</v>
      </c>
      <c r="I24" s="200"/>
      <c r="J24" s="199">
        <v>1600.0</v>
      </c>
      <c r="K24" s="198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</row>
    <row r="25" ht="12.75" customHeight="1">
      <c r="A25" s="194" t="s">
        <v>171</v>
      </c>
      <c r="B25" s="202">
        <v>0.0</v>
      </c>
      <c r="C25" s="200"/>
      <c r="D25" s="202">
        <v>0.0</v>
      </c>
      <c r="E25" s="200"/>
      <c r="F25" s="202">
        <v>0.0</v>
      </c>
      <c r="G25" s="200"/>
      <c r="H25" s="202">
        <v>0.0</v>
      </c>
      <c r="I25" s="200"/>
      <c r="J25" s="202">
        <v>0.0</v>
      </c>
      <c r="K25" s="198" t="s">
        <v>172</v>
      </c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</row>
    <row r="26" ht="12.75" customHeight="1">
      <c r="A26" s="203" t="s">
        <v>173</v>
      </c>
      <c r="B26" s="204">
        <f>B24+B25</f>
        <v>1500</v>
      </c>
      <c r="C26" s="205"/>
      <c r="D26" s="204">
        <f>D24+D25</f>
        <v>1550</v>
      </c>
      <c r="E26" s="205"/>
      <c r="F26" s="204">
        <f>F24+F25</f>
        <v>1500</v>
      </c>
      <c r="G26" s="205"/>
      <c r="H26" s="204">
        <f>H24+H25</f>
        <v>1500</v>
      </c>
      <c r="I26" s="205"/>
      <c r="J26" s="206">
        <f>J24+J25</f>
        <v>1600</v>
      </c>
      <c r="K26" s="198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</row>
    <row r="27" ht="12.75" customHeight="1">
      <c r="A27" s="192"/>
      <c r="B27" s="217"/>
      <c r="C27" s="200"/>
      <c r="D27" s="217"/>
      <c r="E27" s="200"/>
      <c r="F27" s="217"/>
      <c r="G27" s="200"/>
      <c r="H27" s="217"/>
      <c r="I27" s="200"/>
      <c r="J27" s="217"/>
      <c r="K27" s="198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ht="12.75" customHeight="1">
      <c r="A28" s="194" t="s">
        <v>174</v>
      </c>
      <c r="B28" s="199">
        <v>3200.0</v>
      </c>
      <c r="C28" s="200"/>
      <c r="D28" s="199">
        <v>3200.0</v>
      </c>
      <c r="E28" s="200"/>
      <c r="F28" s="199">
        <v>3200.0</v>
      </c>
      <c r="G28" s="200"/>
      <c r="H28" s="199">
        <v>3200.0</v>
      </c>
      <c r="I28" s="200"/>
      <c r="J28" s="199">
        <v>3200.0</v>
      </c>
      <c r="K28" s="198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</row>
    <row r="29" ht="12.75" customHeight="1">
      <c r="A29" s="194" t="s">
        <v>175</v>
      </c>
      <c r="B29" s="199">
        <v>500.0</v>
      </c>
      <c r="C29" s="200"/>
      <c r="D29" s="199">
        <v>300.0</v>
      </c>
      <c r="E29" s="200"/>
      <c r="F29" s="199">
        <v>500.0</v>
      </c>
      <c r="G29" s="200"/>
      <c r="H29" s="199">
        <v>500.0</v>
      </c>
      <c r="I29" s="200"/>
      <c r="J29" s="199">
        <v>500.0</v>
      </c>
      <c r="K29" s="198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</row>
    <row r="30" ht="12.75" customHeight="1">
      <c r="A30" s="194" t="s">
        <v>176</v>
      </c>
      <c r="B30" s="199">
        <v>70.0</v>
      </c>
      <c r="C30" s="200"/>
      <c r="D30" s="199">
        <v>70.0</v>
      </c>
      <c r="E30" s="200"/>
      <c r="F30" s="199">
        <v>70.0</v>
      </c>
      <c r="G30" s="200"/>
      <c r="H30" s="199">
        <v>70.0</v>
      </c>
      <c r="I30" s="200"/>
      <c r="J30" s="199">
        <v>70.0</v>
      </c>
      <c r="K30" s="198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ht="12.75" customHeight="1">
      <c r="A31" s="203" t="s">
        <v>177</v>
      </c>
      <c r="B31" s="204">
        <f>(B28/12)+(B29/12)+B30</f>
        <v>378.3333333</v>
      </c>
      <c r="C31" s="205"/>
      <c r="D31" s="204">
        <f>(D28/12)+(D29/12)+D30</f>
        <v>361.6666667</v>
      </c>
      <c r="E31" s="205"/>
      <c r="F31" s="204">
        <f>(F28/12)+(F29/12)+F30</f>
        <v>378.3333333</v>
      </c>
      <c r="G31" s="205"/>
      <c r="H31" s="204">
        <f>(H28/12)+(H29/12)+H30</f>
        <v>378.3333333</v>
      </c>
      <c r="I31" s="205"/>
      <c r="J31" s="206">
        <f>(J28/12)+(J29/12)+J30</f>
        <v>378.3333333</v>
      </c>
      <c r="K31" s="198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</row>
    <row r="32" ht="12.75" customHeight="1">
      <c r="A32" s="194"/>
      <c r="B32" s="218"/>
      <c r="C32" s="200"/>
      <c r="D32" s="218"/>
      <c r="E32" s="200"/>
      <c r="F32" s="218"/>
      <c r="G32" s="200"/>
      <c r="H32" s="218"/>
      <c r="I32" s="200"/>
      <c r="J32" s="218"/>
      <c r="K32" s="198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ht="12.75" customHeight="1">
      <c r="A33" s="194" t="s">
        <v>178</v>
      </c>
      <c r="B33" s="211">
        <f>B26-B31</f>
        <v>1121.666667</v>
      </c>
      <c r="C33" s="219"/>
      <c r="D33" s="211">
        <f>D26-D31</f>
        <v>1188.333333</v>
      </c>
      <c r="E33" s="219"/>
      <c r="F33" s="211">
        <f>F26-F31</f>
        <v>1121.666667</v>
      </c>
      <c r="G33" s="219"/>
      <c r="H33" s="211">
        <f>H26-H31</f>
        <v>1121.666667</v>
      </c>
      <c r="I33" s="219"/>
      <c r="J33" s="211">
        <f>J26-J31</f>
        <v>1221.666667</v>
      </c>
      <c r="K33" s="198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ht="12.75" customHeight="1">
      <c r="A34" s="194" t="s">
        <v>179</v>
      </c>
      <c r="B34" s="220">
        <f>B22</f>
        <v>653.1489988</v>
      </c>
      <c r="C34" s="219"/>
      <c r="D34" s="220">
        <f>D22</f>
        <v>589.5239926</v>
      </c>
      <c r="E34" s="219"/>
      <c r="F34" s="220">
        <f>F22</f>
        <v>643.8625202</v>
      </c>
      <c r="G34" s="219"/>
      <c r="H34" s="220">
        <f>H22</f>
        <v>521.9743684</v>
      </c>
      <c r="I34" s="219"/>
      <c r="J34" s="220">
        <f>J22</f>
        <v>572.8983546</v>
      </c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ht="12.75" customHeight="1">
      <c r="A35" s="203" t="s">
        <v>180</v>
      </c>
      <c r="B35" s="204">
        <f>B33-B34</f>
        <v>468.5176679</v>
      </c>
      <c r="C35" s="222"/>
      <c r="D35" s="204">
        <f>D33-D34</f>
        <v>598.8093407</v>
      </c>
      <c r="E35" s="222"/>
      <c r="F35" s="204">
        <f>F33-F34</f>
        <v>477.8041465</v>
      </c>
      <c r="G35" s="222"/>
      <c r="H35" s="204">
        <f>H33-H34</f>
        <v>599.6922982</v>
      </c>
      <c r="I35" s="222"/>
      <c r="J35" s="204">
        <f>J33-J34</f>
        <v>648.7683121</v>
      </c>
      <c r="K35" s="223">
        <f>SUM(B35,D35,F35,H35,J35)</f>
        <v>2793.591765</v>
      </c>
      <c r="L35" s="224" t="s">
        <v>181</v>
      </c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ht="12.75" customHeight="1">
      <c r="A36" s="213"/>
      <c r="B36" s="213"/>
      <c r="C36" s="200"/>
      <c r="D36" s="213"/>
      <c r="E36" s="200"/>
      <c r="F36" s="213"/>
      <c r="G36" s="200"/>
      <c r="H36" s="213"/>
      <c r="I36" s="200"/>
      <c r="J36" s="213"/>
      <c r="K36" s="191"/>
      <c r="L36" s="19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ht="12.75" customHeight="1">
      <c r="A37" s="225" t="s">
        <v>182</v>
      </c>
      <c r="B37" s="226">
        <f>(B22+B31)/B24</f>
        <v>0.6876548881</v>
      </c>
      <c r="C37" s="227"/>
      <c r="D37" s="228">
        <f>(D22+D31)/D24</f>
        <v>0.6136713931</v>
      </c>
      <c r="E37" s="227"/>
      <c r="F37" s="228">
        <f>(F22+F31)/F24</f>
        <v>0.6814639023</v>
      </c>
      <c r="G37" s="227"/>
      <c r="H37" s="228">
        <f>(H22+H31)/H24</f>
        <v>0.6002051345</v>
      </c>
      <c r="I37" s="227"/>
      <c r="J37" s="229">
        <f>(J22+J31)/J24</f>
        <v>0.5945198049</v>
      </c>
      <c r="K37" s="230">
        <f>AVERAGE(B37,D37,F37,H37,J37)</f>
        <v>0.6355030246</v>
      </c>
      <c r="L37" s="231" t="s">
        <v>183</v>
      </c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</row>
    <row r="38" ht="12.75" customHeight="1">
      <c r="A38" s="232"/>
      <c r="B38" s="233"/>
      <c r="C38" s="234"/>
      <c r="D38" s="233"/>
      <c r="E38" s="234"/>
      <c r="F38" s="233"/>
      <c r="G38" s="234"/>
      <c r="H38" s="233"/>
      <c r="I38" s="234"/>
      <c r="J38" s="233"/>
      <c r="K38" s="235"/>
      <c r="L38" s="236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</row>
    <row r="39" ht="12.75" customHeight="1">
      <c r="A39" s="237" t="s">
        <v>184</v>
      </c>
      <c r="B39" s="238">
        <f>B33/B34</f>
        <v>1.717321268</v>
      </c>
      <c r="C39" s="239"/>
      <c r="D39" s="238">
        <f>D33/D34</f>
        <v>2.015750586</v>
      </c>
      <c r="E39" s="239"/>
      <c r="F39" s="238">
        <f>F33/F34</f>
        <v>1.742090324</v>
      </c>
      <c r="G39" s="239"/>
      <c r="H39" s="238">
        <f>H33/H34</f>
        <v>2.148892234</v>
      </c>
      <c r="I39" s="239"/>
      <c r="J39" s="238">
        <f>J33/J34</f>
        <v>2.132431795</v>
      </c>
      <c r="K39" s="240">
        <f>AVERAGE(B39,D39,F39,H39,J39)</f>
        <v>1.951297241</v>
      </c>
      <c r="L39" s="241" t="s">
        <v>183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</row>
    <row r="40" ht="12.75" customHeigh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</row>
    <row r="41" ht="16.5" customHeight="1">
      <c r="A41" s="242" t="s">
        <v>185</v>
      </c>
      <c r="B41" s="243"/>
      <c r="C41" s="243"/>
      <c r="D41" s="243"/>
      <c r="E41" s="243"/>
      <c r="F41" s="244"/>
      <c r="G41" s="191"/>
      <c r="H41" s="191"/>
      <c r="I41" s="191"/>
      <c r="J41" s="191"/>
      <c r="K41" s="245" t="s">
        <v>186</v>
      </c>
      <c r="L41" s="5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</row>
    <row r="42" ht="16.5" customHeight="1">
      <c r="A42" s="246" t="s">
        <v>187</v>
      </c>
      <c r="B42" s="247"/>
      <c r="C42" s="247"/>
      <c r="D42" s="247"/>
      <c r="E42" s="247"/>
      <c r="F42" s="248"/>
      <c r="G42" s="191"/>
      <c r="H42" s="191"/>
      <c r="I42" s="191"/>
      <c r="J42" s="249">
        <f>SUM(B15:J15)</f>
        <v>44950</v>
      </c>
      <c r="K42" s="250" t="s">
        <v>188</v>
      </c>
      <c r="L42" s="16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</row>
    <row r="43" ht="16.5" customHeight="1">
      <c r="A43" s="191"/>
      <c r="B43" s="191"/>
      <c r="C43" s="191"/>
      <c r="D43" s="191"/>
      <c r="E43" s="191"/>
      <c r="F43" s="191"/>
      <c r="G43" s="191"/>
      <c r="H43" s="191"/>
      <c r="I43" s="191"/>
      <c r="J43" s="249">
        <f>SUM(B10:J10)</f>
        <v>534500</v>
      </c>
      <c r="K43" s="250" t="s">
        <v>189</v>
      </c>
      <c r="L43" s="16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</row>
    <row r="44" ht="16.5" customHeight="1">
      <c r="A44" s="251" t="s">
        <v>190</v>
      </c>
      <c r="B44" s="243"/>
      <c r="C44" s="243"/>
      <c r="D44" s="243"/>
      <c r="E44" s="243"/>
      <c r="F44" s="252"/>
      <c r="G44" s="191"/>
      <c r="H44" s="191"/>
      <c r="I44" s="191"/>
      <c r="J44" s="253">
        <f>(K35*12)/J42</f>
        <v>0.7457864557</v>
      </c>
      <c r="K44" s="250" t="s">
        <v>191</v>
      </c>
      <c r="L44" s="16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</row>
    <row r="45" ht="16.5" customHeight="1">
      <c r="A45" s="254"/>
      <c r="B45" s="191"/>
      <c r="C45" s="191"/>
      <c r="D45" s="191"/>
      <c r="E45" s="191"/>
      <c r="F45" s="255"/>
      <c r="G45" s="191"/>
      <c r="H45" s="191"/>
      <c r="I45" s="191"/>
      <c r="J45" s="249">
        <f>SUM(B12:J12)</f>
        <v>1165000</v>
      </c>
      <c r="K45" s="250" t="s">
        <v>192</v>
      </c>
      <c r="L45" s="16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</row>
    <row r="46" ht="16.5" customHeight="1">
      <c r="A46" s="246" t="s">
        <v>193</v>
      </c>
      <c r="B46" s="247"/>
      <c r="C46" s="247"/>
      <c r="D46" s="247"/>
      <c r="E46" s="247"/>
      <c r="F46" s="248"/>
      <c r="G46" s="191"/>
      <c r="H46" s="191"/>
      <c r="I46" s="191"/>
      <c r="J46" s="249">
        <f>J45-J43</f>
        <v>630500</v>
      </c>
      <c r="K46" s="250" t="s">
        <v>194</v>
      </c>
      <c r="L46" s="16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</row>
    <row r="47" ht="16.5" customHeight="1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</row>
    <row r="48" ht="16.5" customHeight="1">
      <c r="A48" s="191"/>
      <c r="B48" s="191"/>
      <c r="C48" s="191"/>
      <c r="D48" s="191"/>
      <c r="E48" s="191"/>
      <c r="F48" s="191"/>
      <c r="G48" s="191"/>
      <c r="H48" s="191"/>
      <c r="I48" s="191"/>
      <c r="J48" s="209"/>
      <c r="K48" s="245" t="s">
        <v>195</v>
      </c>
      <c r="L48" s="5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</row>
    <row r="49" ht="20.25" customHeight="1">
      <c r="A49" s="191"/>
      <c r="B49" s="191"/>
      <c r="C49" s="191"/>
      <c r="D49" s="191"/>
      <c r="E49" s="191"/>
      <c r="F49" s="191"/>
      <c r="G49" s="191"/>
      <c r="H49" s="191"/>
      <c r="I49" s="191"/>
      <c r="J49" s="253">
        <f>(K35*12)/J42</f>
        <v>0.7457864557</v>
      </c>
      <c r="K49" s="256" t="s">
        <v>196</v>
      </c>
      <c r="L49" s="16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</row>
    <row r="50" ht="20.25" customHeight="1">
      <c r="A50" s="257" t="s">
        <v>197</v>
      </c>
      <c r="B50" s="191"/>
      <c r="C50" s="191"/>
      <c r="D50" s="191"/>
      <c r="E50" s="191"/>
      <c r="F50" s="191"/>
      <c r="G50" s="191"/>
      <c r="H50" s="191"/>
      <c r="I50" s="191"/>
      <c r="J50" s="253">
        <f>(J45-J43)/J43</f>
        <v>1.179607109</v>
      </c>
      <c r="K50" s="256" t="s">
        <v>198</v>
      </c>
      <c r="L50" s="16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</row>
    <row r="51" ht="12.75" customHeight="1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</row>
    <row r="52" ht="12.75" customHeight="1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</row>
    <row r="53" ht="12.75" customHeight="1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</row>
    <row r="54" ht="12.75" customHeight="1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</row>
    <row r="55" ht="12.75" customHeight="1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</row>
    <row r="56" ht="12.75" customHeight="1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</row>
    <row r="57" ht="12.75" customHeight="1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</row>
    <row r="58" ht="12.75" customHeight="1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</row>
    <row r="59" ht="12.75" customHeight="1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</row>
    <row r="60" ht="12.75" customHeight="1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</row>
    <row r="61" ht="12.75" customHeight="1">
      <c r="A61" s="19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</row>
    <row r="62" ht="12.75" customHeight="1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</row>
    <row r="63" ht="12.75" customHeight="1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</row>
    <row r="64" ht="12.75" customHeight="1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</row>
    <row r="65" ht="12.75" customHeight="1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</row>
    <row r="66" ht="12.75" customHeight="1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</row>
    <row r="67" ht="12.75" customHeight="1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</row>
    <row r="68" ht="12.75" customHeight="1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</row>
    <row r="69" ht="12.75" customHeight="1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  <row r="70" ht="12.75" customHeight="1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</row>
    <row r="71" ht="12.75" customHeight="1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</row>
    <row r="72" ht="12.75" customHeight="1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</row>
    <row r="73" ht="12.75" customHeight="1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</row>
    <row r="74" ht="12.75" customHeight="1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</row>
    <row r="75" ht="12.75" customHeight="1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</row>
    <row r="76" ht="12.75" customHeight="1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</row>
    <row r="77" ht="12.75" customHeight="1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</row>
    <row r="78" ht="12.75" customHeight="1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</row>
    <row r="79" ht="12.75" customHeight="1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</row>
    <row r="80" ht="12.75" customHeight="1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</row>
    <row r="81" ht="12.75" customHeight="1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</row>
    <row r="82" ht="12.75" customHeight="1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</row>
    <row r="83" ht="12.75" customHeight="1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</row>
    <row r="84" ht="12.75" customHeight="1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</row>
    <row r="85" ht="12.75" customHeight="1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</row>
    <row r="86" ht="12.75" customHeight="1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</row>
    <row r="87" ht="12.75" customHeight="1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</row>
    <row r="88" ht="12.75" customHeight="1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</row>
    <row r="89" ht="12.75" customHeight="1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</row>
    <row r="90" ht="12.75" customHeight="1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</row>
    <row r="91" ht="12.75" customHeight="1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</row>
    <row r="92" ht="12.75" customHeight="1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</row>
    <row r="93" ht="12.75" customHeight="1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</row>
    <row r="94" ht="12.75" customHeight="1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</row>
    <row r="95" ht="12.75" customHeight="1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</row>
    <row r="96" ht="12.75" customHeight="1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</row>
    <row r="97" ht="12.75" customHeight="1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</row>
    <row r="98" ht="12.75" customHeight="1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</row>
    <row r="99" ht="12.75" customHeight="1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</row>
    <row r="100" ht="12.75" customHeight="1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</row>
    <row r="101" ht="12.75" customHeight="1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</row>
    <row r="102" ht="12.75" customHeight="1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</row>
    <row r="103" ht="12.75" customHeight="1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</row>
    <row r="104" ht="12.75" customHeight="1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</row>
    <row r="105" ht="12.75" customHeight="1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</row>
    <row r="106" ht="12.75" customHeight="1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</row>
    <row r="107" ht="12.75" customHeight="1">
      <c r="A107" s="191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</row>
    <row r="108" ht="12.75" customHeight="1">
      <c r="A108" s="191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</row>
    <row r="109" ht="12.75" customHeight="1">
      <c r="A109" s="191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</row>
    <row r="110" ht="12.75" customHeight="1">
      <c r="A110" s="191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</row>
    <row r="111" ht="12.75" customHeight="1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</row>
    <row r="112" ht="12.75" customHeight="1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</row>
    <row r="113" ht="12.75" customHeight="1">
      <c r="A113" s="191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</row>
    <row r="114" ht="12.75" customHeight="1">
      <c r="A114" s="191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</row>
    <row r="115" ht="12.75" customHeight="1">
      <c r="A115" s="191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</row>
    <row r="116" ht="12.75" customHeight="1">
      <c r="A116" s="191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</row>
    <row r="117" ht="12.75" customHeight="1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</row>
    <row r="118" ht="12.75" customHeight="1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</row>
    <row r="119" ht="12.75" customHeight="1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</row>
    <row r="120" ht="12.75" customHeight="1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</row>
    <row r="121" ht="12.75" customHeight="1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</row>
    <row r="122" ht="12.75" customHeight="1">
      <c r="A122" s="191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</row>
    <row r="123" ht="12.75" customHeight="1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</row>
    <row r="124" ht="12.75" customHeight="1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</row>
    <row r="125" ht="12.75" customHeight="1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</row>
    <row r="126" ht="12.75" customHeight="1">
      <c r="A126" s="191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</row>
    <row r="127" ht="12.75" customHeight="1">
      <c r="A127" s="191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</row>
    <row r="128" ht="12.75" customHeight="1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</row>
    <row r="129" ht="12.75" customHeight="1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</row>
    <row r="130" ht="12.75" customHeight="1">
      <c r="A130" s="191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</row>
    <row r="131" ht="12.75" customHeight="1">
      <c r="A131" s="191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</row>
    <row r="132" ht="12.75" customHeight="1">
      <c r="A132" s="191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</row>
    <row r="133" ht="12.75" customHeight="1">
      <c r="A133" s="19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</row>
    <row r="134" ht="12.75" customHeight="1">
      <c r="A134" s="191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</row>
    <row r="135" ht="12.75" customHeight="1">
      <c r="A135" s="191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</row>
    <row r="136" ht="12.75" customHeight="1">
      <c r="A136" s="191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</row>
    <row r="137" ht="12.75" customHeight="1">
      <c r="A137" s="191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</row>
    <row r="138" ht="12.75" customHeight="1">
      <c r="A138" s="191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</row>
    <row r="139" ht="12.75" customHeight="1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</row>
    <row r="140" ht="12.75" customHeight="1">
      <c r="A140" s="191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</row>
    <row r="141" ht="12.75" customHeight="1">
      <c r="A141" s="191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</row>
    <row r="142" ht="12.75" customHeight="1">
      <c r="A142" s="191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</row>
    <row r="143" ht="12.75" customHeight="1">
      <c r="A143" s="191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</row>
    <row r="144" ht="12.75" customHeight="1">
      <c r="A144" s="191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</row>
    <row r="145" ht="12.75" customHeight="1">
      <c r="A145" s="191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</row>
    <row r="146" ht="12.75" customHeight="1">
      <c r="A146" s="191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</row>
    <row r="147" ht="12.75" customHeight="1">
      <c r="A147" s="191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</row>
    <row r="148" ht="12.75" customHeight="1">
      <c r="A148" s="191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</row>
    <row r="149" ht="12.75" customHeight="1">
      <c r="A149" s="191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</row>
    <row r="150" ht="12.75" customHeight="1">
      <c r="A150" s="191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</row>
    <row r="151" ht="12.75" customHeight="1">
      <c r="A151" s="191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</row>
    <row r="152" ht="12.75" customHeight="1">
      <c r="A152" s="191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</row>
    <row r="153" ht="12.75" customHeight="1">
      <c r="A153" s="191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</row>
    <row r="154" ht="12.75" customHeight="1">
      <c r="A154" s="191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</row>
    <row r="155" ht="12.75" customHeight="1">
      <c r="A155" s="191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</row>
    <row r="156" ht="12.75" customHeight="1">
      <c r="A156" s="191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</row>
    <row r="157" ht="12.75" customHeight="1">
      <c r="A157" s="191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</row>
    <row r="158" ht="12.75" customHeight="1">
      <c r="A158" s="191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</row>
    <row r="159" ht="12.75" customHeight="1">
      <c r="A159" s="191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</row>
    <row r="160" ht="12.75" customHeight="1">
      <c r="A160" s="191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</row>
    <row r="161" ht="12.75" customHeight="1">
      <c r="A161" s="19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</row>
    <row r="162" ht="12.75" customHeight="1">
      <c r="A162" s="191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</row>
    <row r="163" ht="12.75" customHeight="1">
      <c r="A163" s="191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</row>
    <row r="164" ht="12.75" customHeight="1">
      <c r="A164" s="191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</row>
    <row r="165" ht="12.75" customHeight="1">
      <c r="A165" s="191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</row>
    <row r="166" ht="12.75" customHeight="1">
      <c r="A166" s="191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</row>
    <row r="167" ht="12.75" customHeight="1">
      <c r="A167" s="191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</row>
    <row r="168" ht="12.75" customHeight="1">
      <c r="A168" s="191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</row>
    <row r="169" ht="12.75" customHeight="1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</row>
    <row r="170" ht="12.75" customHeight="1">
      <c r="A170" s="19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</row>
    <row r="171" ht="12.75" customHeight="1">
      <c r="A171" s="191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</row>
    <row r="172" ht="12.75" customHeight="1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</row>
    <row r="173" ht="12.75" customHeight="1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</row>
    <row r="174" ht="12.75" customHeight="1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</row>
    <row r="175" ht="12.75" customHeight="1">
      <c r="A175" s="191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</row>
    <row r="176" ht="12.75" customHeight="1">
      <c r="A176" s="191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</row>
    <row r="177" ht="12.75" customHeight="1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</row>
    <row r="178" ht="12.75" customHeight="1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</row>
    <row r="179" ht="12.75" customHeight="1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</row>
    <row r="180" ht="12.75" customHeight="1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</row>
    <row r="181" ht="12.75" customHeight="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</row>
    <row r="182" ht="12.75" customHeight="1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</row>
    <row r="183" ht="12.75" customHeight="1">
      <c r="A183" s="191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</row>
    <row r="184" ht="12.75" customHeight="1">
      <c r="A184" s="191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</row>
    <row r="185" ht="12.75" customHeight="1">
      <c r="A185" s="191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</row>
    <row r="186" ht="12.75" customHeight="1">
      <c r="A186" s="191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</row>
    <row r="187" ht="12.75" customHeight="1">
      <c r="A187" s="191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</row>
    <row r="188" ht="12.75" customHeight="1">
      <c r="A188" s="191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</row>
    <row r="189" ht="12.75" customHeight="1">
      <c r="A189" s="191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</row>
    <row r="190" ht="12.75" customHeight="1">
      <c r="A190" s="191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</row>
    <row r="191" ht="12.75" customHeight="1">
      <c r="A191" s="191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</row>
    <row r="192" ht="12.75" customHeight="1">
      <c r="A192" s="191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</row>
    <row r="193" ht="12.75" customHeight="1">
      <c r="A193" s="191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</row>
    <row r="194" ht="12.75" customHeight="1">
      <c r="A194" s="191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</row>
    <row r="195" ht="12.75" customHeight="1">
      <c r="A195" s="191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</row>
    <row r="196" ht="12.75" customHeight="1">
      <c r="A196" s="191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</row>
    <row r="197" ht="12.75" customHeight="1">
      <c r="A197" s="191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</row>
    <row r="198" ht="12.75" customHeight="1">
      <c r="A198" s="191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</row>
    <row r="199" ht="12.75" customHeight="1">
      <c r="A199" s="191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</row>
    <row r="200" ht="12.75" customHeight="1">
      <c r="A200" s="191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</row>
    <row r="201" ht="12.75" customHeight="1">
      <c r="A201" s="191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</row>
    <row r="202" ht="12.75" customHeight="1">
      <c r="A202" s="19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</row>
    <row r="203" ht="12.75" customHeight="1">
      <c r="A203" s="191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</row>
    <row r="204" ht="12.75" customHeight="1">
      <c r="A204" s="191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</row>
    <row r="205" ht="12.75" customHeight="1">
      <c r="A205" s="191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</row>
    <row r="206" ht="12.75" customHeight="1">
      <c r="A206" s="191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</row>
    <row r="207" ht="12.75" customHeight="1">
      <c r="A207" s="191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</row>
    <row r="208" ht="12.75" customHeight="1">
      <c r="A208" s="19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</row>
    <row r="209" ht="12.75" customHeight="1">
      <c r="A209" s="191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</row>
    <row r="210" ht="12.75" customHeight="1">
      <c r="A210" s="191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</row>
    <row r="211" ht="12.75" customHeight="1">
      <c r="A211" s="191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</row>
    <row r="212" ht="12.75" customHeight="1">
      <c r="A212" s="191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</row>
    <row r="213" ht="12.75" customHeight="1">
      <c r="A213" s="191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</row>
    <row r="214" ht="12.75" customHeight="1">
      <c r="A214" s="191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</row>
    <row r="215" ht="12.75" customHeight="1">
      <c r="A215" s="191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</row>
    <row r="216" ht="12.75" customHeight="1">
      <c r="A216" s="191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</row>
    <row r="217" ht="12.75" customHeight="1">
      <c r="A217" s="191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</row>
    <row r="218" ht="12.75" customHeight="1">
      <c r="A218" s="191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</row>
    <row r="219" ht="12.75" customHeight="1">
      <c r="A219" s="191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</row>
    <row r="220" ht="12.75" customHeight="1">
      <c r="A220" s="191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</row>
    <row r="221" ht="12.75" customHeight="1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</row>
    <row r="222" ht="12.75" customHeight="1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</row>
    <row r="223" ht="12.75" customHeight="1">
      <c r="A223" s="191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</row>
    <row r="224" ht="12.75" customHeight="1">
      <c r="A224" s="191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</row>
    <row r="225" ht="12.75" customHeight="1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</row>
    <row r="226" ht="12.75" customHeight="1">
      <c r="A226" s="191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</row>
    <row r="227" ht="12.75" customHeight="1">
      <c r="A227" s="191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</row>
    <row r="228" ht="12.75" customHeight="1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</row>
    <row r="229" ht="12.75" customHeight="1">
      <c r="A229" s="19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</row>
    <row r="230" ht="12.75" customHeight="1">
      <c r="A230" s="191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</row>
    <row r="231" ht="12.75" customHeight="1">
      <c r="A231" s="191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</row>
    <row r="232" ht="12.75" customHeight="1">
      <c r="A232" s="191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</row>
    <row r="233" ht="12.75" customHeight="1">
      <c r="A233" s="191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</row>
    <row r="234" ht="12.75" customHeight="1">
      <c r="A234" s="191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</row>
    <row r="235" ht="12.75" customHeight="1">
      <c r="A235" s="191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</row>
    <row r="236" ht="12.75" customHeight="1">
      <c r="A236" s="191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</row>
    <row r="237" ht="12.75" customHeight="1">
      <c r="A237" s="19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</row>
    <row r="238" ht="12.75" customHeight="1">
      <c r="A238" s="191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</row>
    <row r="239" ht="12.75" customHeight="1">
      <c r="A239" s="191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</row>
    <row r="240" ht="12.75" customHeight="1">
      <c r="A240" s="191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</row>
    <row r="241" ht="12.75" customHeight="1">
      <c r="A241" s="191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</row>
    <row r="242" ht="12.75" customHeight="1">
      <c r="A242" s="191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</row>
    <row r="243" ht="12.75" customHeight="1">
      <c r="A243" s="191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</row>
    <row r="244" ht="12.75" customHeight="1">
      <c r="A244" s="191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</row>
    <row r="245" ht="12.75" customHeight="1">
      <c r="A245" s="191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</row>
    <row r="246" ht="12.75" customHeight="1">
      <c r="A246" s="191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</row>
    <row r="247" ht="12.75" customHeight="1">
      <c r="A247" s="191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</row>
    <row r="248" ht="12.75" customHeight="1">
      <c r="A248" s="191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</row>
    <row r="249" ht="12.75" customHeight="1">
      <c r="A249" s="191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</row>
    <row r="250" ht="12.75" customHeight="1">
      <c r="A250" s="191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</row>
    <row r="251" ht="12.75" customHeight="1">
      <c r="A251" s="191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</row>
    <row r="252" ht="12.75" customHeight="1">
      <c r="A252" s="191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</row>
    <row r="253" ht="12.75" customHeight="1">
      <c r="A253" s="191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</row>
    <row r="254" ht="12.75" customHeight="1">
      <c r="A254" s="191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</row>
    <row r="255" ht="12.75" customHeight="1">
      <c r="A255" s="19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</row>
    <row r="256" ht="12.75" customHeight="1">
      <c r="A256" s="191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</row>
    <row r="257" ht="12.75" customHeight="1">
      <c r="A257" s="191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</row>
    <row r="258" ht="12.75" customHeight="1">
      <c r="A258" s="191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</row>
    <row r="259" ht="12.75" customHeight="1">
      <c r="A259" s="191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</row>
    <row r="260" ht="12.75" customHeight="1">
      <c r="A260" s="191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</row>
    <row r="261" ht="12.75" customHeight="1">
      <c r="A261" s="191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</row>
    <row r="262" ht="12.75" customHeight="1">
      <c r="A262" s="191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</row>
    <row r="263" ht="12.75" customHeight="1">
      <c r="A263" s="191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</row>
    <row r="264" ht="12.75" customHeight="1">
      <c r="A264" s="191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</row>
    <row r="265" ht="12.75" customHeight="1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</row>
    <row r="266" ht="12.75" customHeight="1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</row>
    <row r="267" ht="12.75" customHeight="1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</row>
    <row r="268" ht="12.75" customHeight="1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</row>
    <row r="269" ht="12.75" customHeight="1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</row>
    <row r="270" ht="12.75" customHeight="1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</row>
    <row r="271" ht="12.75" customHeight="1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</row>
    <row r="272" ht="12.75" customHeight="1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</row>
    <row r="273" ht="12.75" customHeight="1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</row>
    <row r="274" ht="12.75" customHeight="1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</row>
    <row r="275" ht="12.75" customHeight="1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</row>
    <row r="276" ht="12.75" customHeight="1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</row>
    <row r="277" ht="12.75" customHeight="1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</row>
    <row r="278" ht="12.75" customHeight="1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</row>
    <row r="279" ht="12.75" customHeight="1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</row>
    <row r="280" ht="12.75" customHeight="1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</row>
    <row r="281" ht="12.75" customHeight="1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</row>
    <row r="282" ht="12.75" customHeight="1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</row>
    <row r="283" ht="12.75" customHeight="1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</row>
    <row r="284" ht="12.75" customHeight="1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</row>
    <row r="285" ht="12.75" customHeight="1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</row>
    <row r="286" ht="12.75" customHeight="1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</row>
    <row r="287" ht="12.75" customHeight="1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</row>
    <row r="288" ht="12.75" customHeight="1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</row>
    <row r="289" ht="12.75" customHeight="1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</row>
    <row r="290" ht="12.75" customHeight="1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</row>
    <row r="291" ht="12.75" customHeight="1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</row>
    <row r="292" ht="12.75" customHeight="1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</row>
    <row r="293" ht="12.75" customHeight="1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</row>
    <row r="294" ht="12.75" customHeight="1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</row>
    <row r="295" ht="12.75" customHeight="1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</row>
    <row r="296" ht="12.75" customHeight="1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</row>
    <row r="297" ht="12.75" customHeight="1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</row>
    <row r="298" ht="12.75" customHeight="1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</row>
    <row r="299" ht="12.75" customHeight="1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</row>
    <row r="300" ht="12.75" customHeight="1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</row>
    <row r="301" ht="12.75" customHeight="1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</row>
    <row r="302" ht="12.75" customHeight="1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</row>
    <row r="303" ht="12.75" customHeight="1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</row>
    <row r="304" ht="12.75" customHeight="1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</row>
    <row r="305" ht="12.75" customHeight="1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</row>
    <row r="306" ht="12.75" customHeight="1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</row>
    <row r="307" ht="12.75" customHeight="1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</row>
    <row r="308" ht="12.75" customHeight="1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</row>
    <row r="309" ht="12.75" customHeight="1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</row>
    <row r="310" ht="12.75" customHeight="1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</row>
    <row r="311" ht="12.75" customHeight="1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</row>
    <row r="312" ht="12.75" customHeight="1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</row>
    <row r="313" ht="12.75" customHeight="1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</row>
    <row r="314" ht="12.75" customHeight="1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</row>
    <row r="315" ht="12.75" customHeight="1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</row>
    <row r="316" ht="12.75" customHeight="1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</row>
    <row r="317" ht="12.75" customHeight="1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</row>
    <row r="318" ht="12.75" customHeight="1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</row>
    <row r="319" ht="12.75" customHeight="1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</row>
    <row r="320" ht="12.75" customHeight="1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</row>
    <row r="321" ht="12.75" customHeight="1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</row>
    <row r="322" ht="12.75" customHeight="1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</row>
    <row r="323" ht="12.75" customHeight="1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</row>
    <row r="324" ht="12.75" customHeight="1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</row>
    <row r="325" ht="12.75" customHeight="1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</row>
    <row r="326" ht="12.75" customHeight="1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</row>
    <row r="327" ht="12.75" customHeight="1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</row>
    <row r="328" ht="12.75" customHeight="1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</row>
    <row r="329" ht="12.75" customHeight="1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</row>
    <row r="330" ht="12.75" customHeight="1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</row>
    <row r="331" ht="12.75" customHeight="1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</row>
    <row r="332" ht="12.75" customHeight="1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</row>
    <row r="333" ht="12.75" customHeight="1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</row>
    <row r="334" ht="12.75" customHeight="1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</row>
    <row r="335" ht="12.75" customHeight="1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</row>
    <row r="336" ht="12.75" customHeight="1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</row>
    <row r="337" ht="12.75" customHeight="1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</row>
    <row r="338" ht="12.75" customHeight="1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</row>
    <row r="339" ht="12.75" customHeight="1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</row>
    <row r="340" ht="12.75" customHeight="1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</row>
    <row r="341" ht="12.75" customHeight="1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</row>
    <row r="342" ht="12.75" customHeight="1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</row>
    <row r="343" ht="12.75" customHeight="1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</row>
    <row r="344" ht="12.75" customHeight="1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</row>
    <row r="345" ht="12.75" customHeight="1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</row>
    <row r="346" ht="12.75" customHeight="1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</row>
    <row r="347" ht="12.75" customHeight="1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</row>
    <row r="348" ht="12.75" customHeight="1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</row>
    <row r="349" ht="12.75" customHeight="1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</row>
    <row r="350" ht="12.75" customHeight="1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</row>
    <row r="351" ht="12.75" customHeight="1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</row>
    <row r="352" ht="12.75" customHeight="1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</row>
    <row r="353" ht="12.75" customHeight="1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</row>
    <row r="354" ht="12.75" customHeight="1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</row>
    <row r="355" ht="12.75" customHeight="1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</row>
    <row r="356" ht="12.75" customHeight="1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</row>
    <row r="357" ht="12.75" customHeight="1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</row>
    <row r="358" ht="12.75" customHeight="1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</row>
    <row r="359" ht="12.75" customHeight="1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</row>
    <row r="360" ht="12.75" customHeight="1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</row>
    <row r="361" ht="12.75" customHeight="1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</row>
    <row r="362" ht="12.75" customHeight="1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</row>
    <row r="363" ht="12.75" customHeight="1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</row>
    <row r="364" ht="12.75" customHeight="1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</row>
    <row r="365" ht="12.75" customHeight="1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</row>
    <row r="366" ht="12.75" customHeight="1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</row>
    <row r="367" ht="12.75" customHeight="1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</row>
    <row r="368" ht="12.75" customHeight="1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</row>
    <row r="369" ht="12.75" customHeight="1">
      <c r="A369" s="191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</row>
    <row r="370" ht="12.75" customHeight="1">
      <c r="A370" s="191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</row>
    <row r="371" ht="12.75" customHeight="1">
      <c r="A371" s="191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</row>
    <row r="372" ht="12.75" customHeight="1">
      <c r="A372" s="191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</row>
    <row r="373" ht="12.75" customHeight="1">
      <c r="A373" s="191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</row>
    <row r="374" ht="12.75" customHeight="1">
      <c r="A374" s="191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</row>
    <row r="375" ht="12.75" customHeight="1">
      <c r="A375" s="191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</row>
    <row r="376" ht="12.75" customHeight="1">
      <c r="A376" s="191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</row>
    <row r="377" ht="12.75" customHeight="1">
      <c r="A377" s="191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</row>
    <row r="378" ht="12.75" customHeight="1">
      <c r="A378" s="191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</row>
    <row r="379" ht="12.75" customHeight="1">
      <c r="A379" s="191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</row>
    <row r="380" ht="12.75" customHeight="1">
      <c r="A380" s="191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</row>
    <row r="381" ht="12.75" customHeight="1">
      <c r="A381" s="191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</row>
    <row r="382" ht="12.75" customHeight="1">
      <c r="A382" s="191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</row>
    <row r="383" ht="12.75" customHeight="1">
      <c r="A383" s="191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</row>
    <row r="384" ht="12.75" customHeight="1">
      <c r="A384" s="191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</row>
    <row r="385" ht="12.75" customHeight="1">
      <c r="A385" s="191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</row>
    <row r="386" ht="12.75" customHeight="1">
      <c r="A386" s="191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</row>
    <row r="387" ht="12.75" customHeight="1">
      <c r="A387" s="191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</row>
    <row r="388" ht="12.75" customHeight="1">
      <c r="A388" s="191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</row>
    <row r="389" ht="12.75" customHeight="1">
      <c r="A389" s="191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</row>
    <row r="390" ht="12.75" customHeight="1">
      <c r="A390" s="191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</row>
    <row r="391" ht="12.75" customHeight="1">
      <c r="A391" s="191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</row>
    <row r="392" ht="12.75" customHeight="1">
      <c r="A392" s="191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</row>
    <row r="393" ht="12.75" customHeight="1">
      <c r="A393" s="191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</row>
    <row r="394" ht="12.75" customHeight="1">
      <c r="A394" s="191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</row>
    <row r="395" ht="12.75" customHeight="1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</row>
    <row r="396" ht="12.75" customHeight="1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</row>
    <row r="397" ht="12.75" customHeight="1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</row>
    <row r="398" ht="12.75" customHeight="1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</row>
    <row r="399" ht="12.75" customHeight="1">
      <c r="A399" s="191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</row>
    <row r="400" ht="12.75" customHeight="1">
      <c r="A400" s="191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</row>
    <row r="401" ht="12.75" customHeight="1">
      <c r="A401" s="191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</row>
    <row r="402" ht="12.75" customHeight="1">
      <c r="A402" s="191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</row>
    <row r="403" ht="12.75" customHeight="1">
      <c r="A403" s="191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</row>
    <row r="404" ht="12.75" customHeight="1">
      <c r="A404" s="191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</row>
    <row r="405" ht="12.75" customHeight="1">
      <c r="A405" s="191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</row>
    <row r="406" ht="12.75" customHeight="1">
      <c r="A406" s="191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</row>
    <row r="407" ht="12.75" customHeight="1">
      <c r="A407" s="191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</row>
    <row r="408" ht="12.75" customHeight="1">
      <c r="A408" s="191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</row>
    <row r="409" ht="12.75" customHeight="1">
      <c r="A409" s="191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</row>
    <row r="410" ht="12.75" customHeight="1">
      <c r="A410" s="191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</row>
    <row r="411" ht="12.75" customHeight="1">
      <c r="A411" s="191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</row>
    <row r="412" ht="12.75" customHeight="1">
      <c r="A412" s="191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</row>
    <row r="413" ht="12.75" customHeight="1">
      <c r="A413" s="191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</row>
    <row r="414" ht="12.75" customHeight="1">
      <c r="A414" s="191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</row>
    <row r="415" ht="12.75" customHeight="1">
      <c r="A415" s="191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</row>
    <row r="416" ht="12.75" customHeight="1">
      <c r="A416" s="191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</row>
    <row r="417" ht="12.75" customHeight="1">
      <c r="A417" s="191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</row>
    <row r="418" ht="12.75" customHeight="1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</row>
    <row r="419" ht="12.75" customHeight="1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</row>
    <row r="420" ht="12.75" customHeight="1">
      <c r="A420" s="191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</row>
    <row r="421" ht="12.75" customHeight="1">
      <c r="A421" s="191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</row>
    <row r="422" ht="12.75" customHeight="1">
      <c r="A422" s="191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</row>
    <row r="423" ht="12.75" customHeight="1">
      <c r="A423" s="191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</row>
    <row r="424" ht="12.75" customHeight="1">
      <c r="A424" s="191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</row>
    <row r="425" ht="12.75" customHeight="1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</row>
    <row r="426" ht="12.75" customHeight="1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</row>
    <row r="427" ht="12.75" customHeight="1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</row>
    <row r="428" ht="12.75" customHeight="1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</row>
    <row r="429" ht="12.75" customHeight="1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</row>
    <row r="430" ht="12.75" customHeight="1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</row>
    <row r="431" ht="12.75" customHeight="1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</row>
    <row r="432" ht="12.75" customHeight="1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</row>
    <row r="433" ht="12.75" customHeight="1">
      <c r="A433" s="191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</row>
    <row r="434" ht="12.75" customHeight="1">
      <c r="A434" s="191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</row>
    <row r="435" ht="12.75" customHeight="1">
      <c r="A435" s="191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</row>
    <row r="436" ht="12.75" customHeight="1">
      <c r="A436" s="191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</row>
    <row r="437" ht="12.75" customHeight="1">
      <c r="A437" s="191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</row>
    <row r="438" ht="12.75" customHeight="1">
      <c r="A438" s="191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</row>
    <row r="439" ht="12.75" customHeight="1">
      <c r="A439" s="191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</row>
    <row r="440" ht="12.75" customHeight="1">
      <c r="A440" s="191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</row>
    <row r="441" ht="12.75" customHeight="1">
      <c r="A441" s="191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</row>
    <row r="442" ht="12.75" customHeight="1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</row>
    <row r="443" ht="12.75" customHeight="1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</row>
    <row r="444" ht="12.75" customHeight="1">
      <c r="A444" s="191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</row>
    <row r="445" ht="12.75" customHeight="1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</row>
    <row r="446" ht="12.75" customHeight="1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</row>
    <row r="447" ht="12.75" customHeight="1">
      <c r="A447" s="191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</row>
    <row r="448" ht="12.75" customHeight="1">
      <c r="A448" s="191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</row>
    <row r="449" ht="12.75" customHeight="1">
      <c r="A449" s="191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</row>
    <row r="450" ht="12.75" customHeight="1">
      <c r="A450" s="191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</row>
    <row r="451" ht="12.75" customHeight="1">
      <c r="A451" s="191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</row>
    <row r="452" ht="12.75" customHeight="1">
      <c r="A452" s="191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</row>
    <row r="453" ht="12.75" customHeight="1">
      <c r="A453" s="191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</row>
    <row r="454" ht="12.75" customHeight="1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</row>
    <row r="455" ht="12.75" customHeight="1">
      <c r="A455" s="191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</row>
    <row r="456" ht="12.75" customHeight="1">
      <c r="A456" s="191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</row>
    <row r="457" ht="12.75" customHeight="1">
      <c r="A457" s="191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</row>
    <row r="458" ht="12.75" customHeight="1">
      <c r="A458" s="191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</row>
    <row r="459" ht="12.75" customHeight="1">
      <c r="A459" s="191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</row>
    <row r="460" ht="12.75" customHeight="1">
      <c r="A460" s="191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</row>
    <row r="461" ht="12.75" customHeight="1">
      <c r="A461" s="191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</row>
    <row r="462" ht="12.75" customHeight="1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</row>
    <row r="463" ht="12.75" customHeight="1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</row>
    <row r="464" ht="12.75" customHeight="1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</row>
    <row r="465" ht="12.75" customHeight="1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</row>
    <row r="466" ht="12.75" customHeight="1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</row>
    <row r="467" ht="12.75" customHeight="1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</row>
    <row r="468" ht="12.75" customHeight="1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</row>
    <row r="469" ht="12.75" customHeight="1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</row>
    <row r="470" ht="12.75" customHeight="1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</row>
    <row r="471" ht="12.75" customHeight="1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</row>
    <row r="472" ht="12.75" customHeight="1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</row>
    <row r="473" ht="12.75" customHeight="1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</row>
    <row r="474" ht="12.75" customHeight="1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</row>
    <row r="475" ht="12.75" customHeight="1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</row>
    <row r="476" ht="12.75" customHeight="1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</row>
    <row r="477" ht="12.75" customHeight="1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</row>
    <row r="478" ht="12.75" customHeight="1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</row>
    <row r="479" ht="12.75" customHeight="1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</row>
    <row r="480" ht="12.75" customHeight="1">
      <c r="A480" s="191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</row>
    <row r="481" ht="12.75" customHeight="1">
      <c r="A481" s="191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</row>
    <row r="482" ht="12.75" customHeight="1">
      <c r="A482" s="191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</row>
    <row r="483" ht="12.75" customHeight="1">
      <c r="A483" s="191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</row>
    <row r="484" ht="12.75" customHeight="1">
      <c r="A484" s="191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</row>
    <row r="485" ht="12.75" customHeight="1">
      <c r="A485" s="191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</row>
    <row r="486" ht="12.75" customHeight="1">
      <c r="A486" s="191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</row>
    <row r="487" ht="12.75" customHeight="1">
      <c r="A487" s="191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</row>
    <row r="488" ht="12.75" customHeight="1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</row>
    <row r="489" ht="12.75" customHeight="1">
      <c r="A489" s="191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</row>
    <row r="490" ht="12.75" customHeight="1">
      <c r="A490" s="191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</row>
    <row r="491" ht="12.75" customHeight="1">
      <c r="A491" s="191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</row>
    <row r="492" ht="12.75" customHeight="1">
      <c r="A492" s="191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</row>
    <row r="493" ht="12.75" customHeight="1">
      <c r="A493" s="191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</row>
    <row r="494" ht="12.75" customHeight="1">
      <c r="A494" s="191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</row>
    <row r="495" ht="12.75" customHeight="1">
      <c r="A495" s="191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</row>
    <row r="496" ht="12.75" customHeight="1">
      <c r="A496" s="191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</row>
    <row r="497" ht="12.75" customHeight="1">
      <c r="A497" s="191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</row>
    <row r="498" ht="12.75" customHeight="1">
      <c r="A498" s="191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</row>
    <row r="499" ht="12.75" customHeight="1">
      <c r="A499" s="191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</row>
    <row r="500" ht="12.75" customHeight="1">
      <c r="A500" s="191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</row>
    <row r="501" ht="12.75" customHeight="1">
      <c r="A501" s="191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</row>
    <row r="502" ht="12.75" customHeight="1">
      <c r="A502" s="191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</row>
    <row r="503" ht="12.75" customHeight="1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</row>
    <row r="504" ht="12.75" customHeight="1">
      <c r="A504" s="191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</row>
    <row r="505" ht="12.75" customHeight="1">
      <c r="A505" s="191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</row>
    <row r="506" ht="12.75" customHeight="1">
      <c r="A506" s="191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</row>
    <row r="507" ht="12.75" customHeight="1">
      <c r="A507" s="191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</row>
    <row r="508" ht="12.75" customHeight="1">
      <c r="A508" s="191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</row>
    <row r="509" ht="12.75" customHeight="1">
      <c r="A509" s="191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</row>
    <row r="510" ht="12.75" customHeight="1">
      <c r="A510" s="191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</row>
    <row r="511" ht="12.75" customHeight="1">
      <c r="A511" s="191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</row>
    <row r="512" ht="12.75" customHeight="1">
      <c r="A512" s="191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</row>
    <row r="513" ht="12.75" customHeight="1">
      <c r="A513" s="191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</row>
    <row r="514" ht="12.75" customHeight="1">
      <c r="A514" s="191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</row>
    <row r="515" ht="12.75" customHeight="1">
      <c r="A515" s="191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</row>
    <row r="516" ht="12.75" customHeight="1">
      <c r="A516" s="191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</row>
    <row r="517" ht="12.75" customHeight="1">
      <c r="A517" s="191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</row>
    <row r="518" ht="12.75" customHeight="1">
      <c r="A518" s="191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</row>
    <row r="519" ht="12.75" customHeight="1">
      <c r="A519" s="191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</row>
    <row r="520" ht="12.75" customHeight="1">
      <c r="A520" s="191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</row>
    <row r="521" ht="12.75" customHeight="1">
      <c r="A521" s="191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</row>
    <row r="522" ht="12.75" customHeight="1">
      <c r="A522" s="191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</row>
    <row r="523" ht="12.75" customHeight="1">
      <c r="A523" s="191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</row>
    <row r="524" ht="12.75" customHeight="1">
      <c r="A524" s="191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</row>
    <row r="525" ht="12.75" customHeight="1">
      <c r="A525" s="191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</row>
    <row r="526" ht="12.75" customHeight="1">
      <c r="A526" s="191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</row>
    <row r="527" ht="12.75" customHeight="1">
      <c r="A527" s="191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</row>
    <row r="528" ht="12.75" customHeight="1">
      <c r="A528" s="191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</row>
    <row r="529" ht="12.75" customHeight="1">
      <c r="A529" s="191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</row>
    <row r="530" ht="12.75" customHeight="1">
      <c r="A530" s="191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</row>
    <row r="531" ht="12.75" customHeight="1">
      <c r="A531" s="191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</row>
    <row r="532" ht="12.75" customHeight="1">
      <c r="A532" s="191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</row>
    <row r="533" ht="12.75" customHeight="1">
      <c r="A533" s="191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</row>
    <row r="534" ht="12.75" customHeight="1">
      <c r="A534" s="191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</row>
    <row r="535" ht="12.75" customHeight="1">
      <c r="A535" s="191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</row>
    <row r="536" ht="12.75" customHeight="1">
      <c r="A536" s="191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</row>
    <row r="537" ht="12.75" customHeight="1">
      <c r="A537" s="191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</row>
    <row r="538" ht="12.75" customHeight="1">
      <c r="A538" s="191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</row>
    <row r="539" ht="12.75" customHeight="1">
      <c r="A539" s="191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</row>
    <row r="540" ht="12.75" customHeight="1">
      <c r="A540" s="191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</row>
    <row r="541" ht="12.75" customHeight="1">
      <c r="A541" s="191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</row>
    <row r="542" ht="12.75" customHeight="1">
      <c r="A542" s="191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</row>
    <row r="543" ht="12.75" customHeight="1">
      <c r="A543" s="191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</row>
    <row r="544" ht="12.75" customHeight="1">
      <c r="A544" s="191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</row>
    <row r="545" ht="12.75" customHeight="1">
      <c r="A545" s="191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</row>
    <row r="546" ht="12.75" customHeight="1">
      <c r="A546" s="191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</row>
    <row r="547" ht="12.75" customHeight="1">
      <c r="A547" s="191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</row>
    <row r="548" ht="12.75" customHeight="1">
      <c r="A548" s="191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</row>
    <row r="549" ht="12.75" customHeight="1">
      <c r="A549" s="191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</row>
    <row r="550" ht="12.75" customHeight="1">
      <c r="A550" s="191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</row>
    <row r="551" ht="12.75" customHeight="1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</row>
    <row r="552" ht="12.75" customHeight="1">
      <c r="A552" s="191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</row>
    <row r="553" ht="12.75" customHeight="1">
      <c r="A553" s="191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</row>
    <row r="554" ht="12.75" customHeight="1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</row>
    <row r="555" ht="12.75" customHeight="1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</row>
    <row r="556" ht="12.75" customHeight="1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</row>
    <row r="557" ht="12.75" customHeight="1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</row>
    <row r="558" ht="12.75" customHeight="1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</row>
    <row r="559" ht="12.75" customHeight="1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</row>
    <row r="560" ht="12.75" customHeight="1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</row>
    <row r="561" ht="12.75" customHeight="1">
      <c r="A561" s="191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</row>
    <row r="562" ht="12.75" customHeight="1">
      <c r="A562" s="191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</row>
    <row r="563" ht="12.75" customHeight="1">
      <c r="A563" s="191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</row>
    <row r="564" ht="12.75" customHeight="1">
      <c r="A564" s="191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</row>
    <row r="565" ht="12.75" customHeight="1">
      <c r="A565" s="191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</row>
    <row r="566" ht="12.75" customHeight="1">
      <c r="A566" s="191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</row>
    <row r="567" ht="12.75" customHeight="1">
      <c r="A567" s="191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</row>
    <row r="568" ht="12.75" customHeight="1">
      <c r="A568" s="191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</row>
    <row r="569" ht="12.75" customHeight="1">
      <c r="A569" s="191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</row>
    <row r="570" ht="12.75" customHeight="1">
      <c r="A570" s="191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</row>
    <row r="571" ht="12.75" customHeight="1">
      <c r="A571" s="191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</row>
    <row r="572" ht="12.75" customHeight="1">
      <c r="A572" s="191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</row>
    <row r="573" ht="12.75" customHeight="1">
      <c r="A573" s="191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</row>
    <row r="574" ht="12.75" customHeight="1">
      <c r="A574" s="191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</row>
    <row r="575" ht="12.75" customHeight="1">
      <c r="A575" s="191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</row>
    <row r="576" ht="12.75" customHeight="1">
      <c r="A576" s="191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</row>
    <row r="577" ht="12.75" customHeight="1">
      <c r="A577" s="191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</row>
    <row r="578" ht="12.75" customHeight="1">
      <c r="A578" s="191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</row>
    <row r="579" ht="12.75" customHeight="1">
      <c r="A579" s="191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</row>
    <row r="580" ht="12.75" customHeight="1">
      <c r="A580" s="191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</row>
    <row r="581" ht="12.75" customHeight="1">
      <c r="A581" s="191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</row>
    <row r="582" ht="12.75" customHeight="1">
      <c r="A582" s="191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</row>
    <row r="583" ht="12.75" customHeight="1">
      <c r="A583" s="191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</row>
    <row r="584" ht="12.75" customHeight="1">
      <c r="A584" s="191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</row>
    <row r="585" ht="12.75" customHeight="1">
      <c r="A585" s="191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</row>
    <row r="586" ht="12.75" customHeight="1">
      <c r="A586" s="191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</row>
    <row r="587" ht="12.75" customHeight="1">
      <c r="A587" s="191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</row>
    <row r="588" ht="12.75" customHeight="1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</row>
    <row r="589" ht="12.75" customHeight="1">
      <c r="A589" s="191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</row>
    <row r="590" ht="12.75" customHeight="1">
      <c r="A590" s="191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</row>
    <row r="591" ht="12.75" customHeight="1">
      <c r="A591" s="191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</row>
    <row r="592" ht="12.75" customHeight="1">
      <c r="A592" s="191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</row>
    <row r="593" ht="12.75" customHeight="1">
      <c r="A593" s="191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</row>
    <row r="594" ht="12.75" customHeight="1">
      <c r="A594" s="191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</row>
    <row r="595" ht="12.75" customHeight="1">
      <c r="A595" s="191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</row>
    <row r="596" ht="12.75" customHeight="1">
      <c r="A596" s="191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</row>
    <row r="597" ht="12.75" customHeight="1">
      <c r="A597" s="191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</row>
    <row r="598" ht="12.75" customHeight="1">
      <c r="A598" s="191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</row>
    <row r="599" ht="12.75" customHeight="1">
      <c r="A599" s="191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</row>
    <row r="600" ht="12.75" customHeight="1">
      <c r="A600" s="191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</row>
    <row r="601" ht="12.75" customHeight="1">
      <c r="A601" s="191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</row>
    <row r="602" ht="12.75" customHeight="1">
      <c r="A602" s="191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</row>
    <row r="603" ht="12.75" customHeight="1">
      <c r="A603" s="191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</row>
    <row r="604" ht="12.75" customHeight="1">
      <c r="A604" s="191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</row>
    <row r="605" ht="12.75" customHeight="1">
      <c r="A605" s="191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</row>
    <row r="606" ht="12.75" customHeight="1">
      <c r="A606" s="191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</row>
    <row r="607" ht="12.75" customHeight="1">
      <c r="A607" s="191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</row>
    <row r="608" ht="12.75" customHeight="1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</row>
    <row r="609" ht="12.75" customHeight="1">
      <c r="A609" s="191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</row>
    <row r="610" ht="12.75" customHeight="1">
      <c r="A610" s="191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</row>
    <row r="611" ht="12.75" customHeight="1">
      <c r="A611" s="191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</row>
    <row r="612" ht="12.75" customHeight="1">
      <c r="A612" s="191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</row>
    <row r="613" ht="12.75" customHeight="1">
      <c r="A613" s="191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</row>
    <row r="614" ht="12.75" customHeight="1">
      <c r="A614" s="191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</row>
    <row r="615" ht="12.75" customHeight="1">
      <c r="A615" s="191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</row>
    <row r="616" ht="12.75" customHeight="1">
      <c r="A616" s="191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</row>
    <row r="617" ht="12.75" customHeight="1">
      <c r="A617" s="191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</row>
    <row r="618" ht="12.75" customHeight="1">
      <c r="A618" s="191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</row>
    <row r="619" ht="12.75" customHeight="1">
      <c r="A619" s="191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</row>
    <row r="620" ht="12.75" customHeight="1">
      <c r="A620" s="191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</row>
    <row r="621" ht="12.75" customHeight="1">
      <c r="A621" s="191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</row>
    <row r="622" ht="12.75" customHeight="1">
      <c r="A622" s="191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</row>
    <row r="623" ht="12.75" customHeight="1">
      <c r="A623" s="191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</row>
    <row r="624" ht="12.75" customHeight="1">
      <c r="A624" s="191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</row>
    <row r="625" ht="12.75" customHeight="1">
      <c r="A625" s="191"/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</row>
    <row r="626" ht="12.75" customHeight="1">
      <c r="A626" s="191"/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</row>
    <row r="627" ht="12.75" customHeight="1">
      <c r="A627" s="191"/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</row>
    <row r="628" ht="12.75" customHeight="1">
      <c r="A628" s="191"/>
      <c r="B628" s="191"/>
      <c r="C628" s="191"/>
      <c r="D628" s="191"/>
      <c r="E628" s="191"/>
      <c r="F628" s="191"/>
      <c r="G628" s="191"/>
      <c r="H628" s="191"/>
      <c r="I628" s="191"/>
      <c r="J628" s="191"/>
      <c r="K628" s="191"/>
      <c r="L628" s="191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</row>
    <row r="629" ht="12.75" customHeight="1">
      <c r="A629" s="191"/>
      <c r="B629" s="191"/>
      <c r="C629" s="191"/>
      <c r="D629" s="191"/>
      <c r="E629" s="191"/>
      <c r="F629" s="191"/>
      <c r="G629" s="191"/>
      <c r="H629" s="191"/>
      <c r="I629" s="191"/>
      <c r="J629" s="191"/>
      <c r="K629" s="191"/>
      <c r="L629" s="191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</row>
    <row r="630" ht="12.75" customHeight="1">
      <c r="A630" s="191"/>
      <c r="B630" s="191"/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</row>
    <row r="631" ht="12.75" customHeight="1">
      <c r="A631" s="191"/>
      <c r="B631" s="191"/>
      <c r="C631" s="191"/>
      <c r="D631" s="191"/>
      <c r="E631" s="191"/>
      <c r="F631" s="191"/>
      <c r="G631" s="191"/>
      <c r="H631" s="191"/>
      <c r="I631" s="191"/>
      <c r="J631" s="191"/>
      <c r="K631" s="191"/>
      <c r="L631" s="191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</row>
    <row r="632" ht="12.75" customHeight="1">
      <c r="A632" s="191"/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</row>
    <row r="633" ht="12.75" customHeight="1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</row>
    <row r="634" ht="12.75" customHeight="1">
      <c r="A634" s="191"/>
      <c r="B634" s="191"/>
      <c r="C634" s="191"/>
      <c r="D634" s="191"/>
      <c r="E634" s="191"/>
      <c r="F634" s="191"/>
      <c r="G634" s="191"/>
      <c r="H634" s="191"/>
      <c r="I634" s="191"/>
      <c r="J634" s="191"/>
      <c r="K634" s="191"/>
      <c r="L634" s="191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</row>
    <row r="635" ht="12.75" customHeight="1">
      <c r="A635" s="191"/>
      <c r="B635" s="191"/>
      <c r="C635" s="191"/>
      <c r="D635" s="191"/>
      <c r="E635" s="191"/>
      <c r="F635" s="191"/>
      <c r="G635" s="191"/>
      <c r="H635" s="191"/>
      <c r="I635" s="191"/>
      <c r="J635" s="191"/>
      <c r="K635" s="191"/>
      <c r="L635" s="191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</row>
    <row r="636" ht="12.75" customHeight="1">
      <c r="A636" s="191"/>
      <c r="B636" s="191"/>
      <c r="C636" s="191"/>
      <c r="D636" s="191"/>
      <c r="E636" s="191"/>
      <c r="F636" s="191"/>
      <c r="G636" s="191"/>
      <c r="H636" s="191"/>
      <c r="I636" s="191"/>
      <c r="J636" s="191"/>
      <c r="K636" s="191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</row>
    <row r="637" ht="12.75" customHeight="1">
      <c r="A637" s="191"/>
      <c r="B637" s="191"/>
      <c r="C637" s="191"/>
      <c r="D637" s="191"/>
      <c r="E637" s="191"/>
      <c r="F637" s="191"/>
      <c r="G637" s="191"/>
      <c r="H637" s="191"/>
      <c r="I637" s="191"/>
      <c r="J637" s="191"/>
      <c r="K637" s="191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</row>
    <row r="638" ht="12.75" customHeight="1">
      <c r="A638" s="191"/>
      <c r="B638" s="191"/>
      <c r="C638" s="191"/>
      <c r="D638" s="191"/>
      <c r="E638" s="191"/>
      <c r="F638" s="191"/>
      <c r="G638" s="191"/>
      <c r="H638" s="191"/>
      <c r="I638" s="191"/>
      <c r="J638" s="191"/>
      <c r="K638" s="191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</row>
    <row r="639" ht="12.75" customHeight="1">
      <c r="A639" s="191"/>
      <c r="B639" s="191"/>
      <c r="C639" s="191"/>
      <c r="D639" s="191"/>
      <c r="E639" s="191"/>
      <c r="F639" s="191"/>
      <c r="G639" s="191"/>
      <c r="H639" s="191"/>
      <c r="I639" s="191"/>
      <c r="J639" s="191"/>
      <c r="K639" s="191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</row>
    <row r="640" ht="12.75" customHeight="1">
      <c r="A640" s="191"/>
      <c r="B640" s="191"/>
      <c r="C640" s="191"/>
      <c r="D640" s="191"/>
      <c r="E640" s="191"/>
      <c r="F640" s="191"/>
      <c r="G640" s="191"/>
      <c r="H640" s="191"/>
      <c r="I640" s="191"/>
      <c r="J640" s="191"/>
      <c r="K640" s="191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</row>
    <row r="641" ht="12.75" customHeight="1">
      <c r="A641" s="191"/>
      <c r="B641" s="191"/>
      <c r="C641" s="191"/>
      <c r="D641" s="191"/>
      <c r="E641" s="191"/>
      <c r="F641" s="191"/>
      <c r="G641" s="191"/>
      <c r="H641" s="191"/>
      <c r="I641" s="191"/>
      <c r="J641" s="191"/>
      <c r="K641" s="191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</row>
    <row r="642" ht="12.75" customHeight="1">
      <c r="A642" s="191"/>
      <c r="B642" s="191"/>
      <c r="C642" s="191"/>
      <c r="D642" s="191"/>
      <c r="E642" s="191"/>
      <c r="F642" s="191"/>
      <c r="G642" s="191"/>
      <c r="H642" s="191"/>
      <c r="I642" s="191"/>
      <c r="J642" s="191"/>
      <c r="K642" s="191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</row>
    <row r="643" ht="12.75" customHeight="1">
      <c r="A643" s="191"/>
      <c r="B643" s="191"/>
      <c r="C643" s="191"/>
      <c r="D643" s="191"/>
      <c r="E643" s="191"/>
      <c r="F643" s="191"/>
      <c r="G643" s="191"/>
      <c r="H643" s="191"/>
      <c r="I643" s="191"/>
      <c r="J643" s="191"/>
      <c r="K643" s="191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</row>
    <row r="644" ht="12.75" customHeight="1">
      <c r="A644" s="191"/>
      <c r="B644" s="191"/>
      <c r="C644" s="191"/>
      <c r="D644" s="191"/>
      <c r="E644" s="191"/>
      <c r="F644" s="191"/>
      <c r="G644" s="191"/>
      <c r="H644" s="191"/>
      <c r="I644" s="191"/>
      <c r="J644" s="191"/>
      <c r="K644" s="191"/>
      <c r="L644" s="191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</row>
    <row r="645" ht="12.75" customHeight="1">
      <c r="A645" s="191"/>
      <c r="B645" s="191"/>
      <c r="C645" s="191"/>
      <c r="D645" s="191"/>
      <c r="E645" s="191"/>
      <c r="F645" s="191"/>
      <c r="G645" s="191"/>
      <c r="H645" s="191"/>
      <c r="I645" s="191"/>
      <c r="J645" s="191"/>
      <c r="K645" s="191"/>
      <c r="L645" s="191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</row>
    <row r="646" ht="12.75" customHeight="1">
      <c r="A646" s="191"/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</row>
    <row r="647" ht="12.75" customHeight="1">
      <c r="A647" s="191"/>
      <c r="B647" s="191"/>
      <c r="C647" s="191"/>
      <c r="D647" s="191"/>
      <c r="E647" s="191"/>
      <c r="F647" s="191"/>
      <c r="G647" s="191"/>
      <c r="H647" s="191"/>
      <c r="I647" s="191"/>
      <c r="J647" s="191"/>
      <c r="K647" s="191"/>
      <c r="L647" s="191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</row>
    <row r="648" ht="12.75" customHeight="1">
      <c r="A648" s="191"/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</row>
    <row r="649" ht="12.75" customHeight="1">
      <c r="A649" s="191"/>
      <c r="B649" s="191"/>
      <c r="C649" s="191"/>
      <c r="D649" s="191"/>
      <c r="E649" s="191"/>
      <c r="F649" s="191"/>
      <c r="G649" s="191"/>
      <c r="H649" s="191"/>
      <c r="I649" s="191"/>
      <c r="J649" s="191"/>
      <c r="K649" s="191"/>
      <c r="L649" s="191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</row>
    <row r="650" ht="12.75" customHeight="1">
      <c r="A650" s="191"/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</row>
    <row r="651" ht="12.75" customHeight="1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</row>
    <row r="652" ht="12.75" customHeight="1">
      <c r="A652" s="191"/>
      <c r="B652" s="191"/>
      <c r="C652" s="191"/>
      <c r="D652" s="191"/>
      <c r="E652" s="191"/>
      <c r="F652" s="191"/>
      <c r="G652" s="191"/>
      <c r="H652" s="191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</row>
    <row r="653" ht="12.75" customHeight="1">
      <c r="A653" s="191"/>
      <c r="B653" s="191"/>
      <c r="C653" s="191"/>
      <c r="D653" s="191"/>
      <c r="E653" s="191"/>
      <c r="F653" s="191"/>
      <c r="G653" s="191"/>
      <c r="H653" s="191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</row>
    <row r="654" ht="12.75" customHeight="1">
      <c r="A654" s="191"/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</row>
    <row r="655" ht="12.75" customHeight="1">
      <c r="A655" s="191"/>
      <c r="B655" s="191"/>
      <c r="C655" s="191"/>
      <c r="D655" s="191"/>
      <c r="E655" s="191"/>
      <c r="F655" s="191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</row>
    <row r="656" ht="12.75" customHeight="1">
      <c r="A656" s="191"/>
      <c r="B656" s="191"/>
      <c r="C656" s="191"/>
      <c r="D656" s="191"/>
      <c r="E656" s="191"/>
      <c r="F656" s="191"/>
      <c r="G656" s="191"/>
      <c r="H656" s="191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</row>
    <row r="657" ht="12.75" customHeight="1">
      <c r="A657" s="191"/>
      <c r="B657" s="191"/>
      <c r="C657" s="191"/>
      <c r="D657" s="191"/>
      <c r="E657" s="191"/>
      <c r="F657" s="191"/>
      <c r="G657" s="191"/>
      <c r="H657" s="191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</row>
    <row r="658" ht="12.75" customHeight="1">
      <c r="A658" s="191"/>
      <c r="B658" s="191"/>
      <c r="C658" s="191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</row>
    <row r="659" ht="12.75" customHeight="1">
      <c r="A659" s="191"/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</row>
    <row r="660" ht="12.75" customHeight="1">
      <c r="A660" s="191"/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</row>
    <row r="661" ht="12.75" customHeight="1">
      <c r="A661" s="191"/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</row>
    <row r="662" ht="12.75" customHeight="1">
      <c r="A662" s="191"/>
      <c r="B662" s="191"/>
      <c r="C662" s="191"/>
      <c r="D662" s="191"/>
      <c r="E662" s="191"/>
      <c r="F662" s="191"/>
      <c r="G662" s="191"/>
      <c r="H662" s="191"/>
      <c r="I662" s="191"/>
      <c r="J662" s="191"/>
      <c r="K662" s="191"/>
      <c r="L662" s="191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</row>
    <row r="663" ht="12.75" customHeight="1">
      <c r="A663" s="191"/>
      <c r="B663" s="191"/>
      <c r="C663" s="191"/>
      <c r="D663" s="191"/>
      <c r="E663" s="191"/>
      <c r="F663" s="191"/>
      <c r="G663" s="191"/>
      <c r="H663" s="191"/>
      <c r="I663" s="191"/>
      <c r="J663" s="191"/>
      <c r="K663" s="191"/>
      <c r="L663" s="191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</row>
    <row r="664" ht="12.75" customHeight="1">
      <c r="A664" s="191"/>
      <c r="B664" s="191"/>
      <c r="C664" s="191"/>
      <c r="D664" s="191"/>
      <c r="E664" s="191"/>
      <c r="F664" s="191"/>
      <c r="G664" s="191"/>
      <c r="H664" s="191"/>
      <c r="I664" s="191"/>
      <c r="J664" s="191"/>
      <c r="K664" s="191"/>
      <c r="L664" s="191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</row>
    <row r="665" ht="12.75" customHeight="1">
      <c r="A665" s="191"/>
      <c r="B665" s="191"/>
      <c r="C665" s="191"/>
      <c r="D665" s="191"/>
      <c r="E665" s="191"/>
      <c r="F665" s="191"/>
      <c r="G665" s="191"/>
      <c r="H665" s="191"/>
      <c r="I665" s="191"/>
      <c r="J665" s="191"/>
      <c r="K665" s="191"/>
      <c r="L665" s="191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</row>
    <row r="666" ht="12.75" customHeight="1">
      <c r="A666" s="191"/>
      <c r="B666" s="191"/>
      <c r="C666" s="191"/>
      <c r="D666" s="191"/>
      <c r="E666" s="191"/>
      <c r="F666" s="191"/>
      <c r="G666" s="191"/>
      <c r="H666" s="191"/>
      <c r="I666" s="191"/>
      <c r="J666" s="191"/>
      <c r="K666" s="191"/>
      <c r="L666" s="191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</row>
    <row r="667" ht="12.75" customHeight="1">
      <c r="A667" s="191"/>
      <c r="B667" s="191"/>
      <c r="C667" s="191"/>
      <c r="D667" s="191"/>
      <c r="E667" s="191"/>
      <c r="F667" s="191"/>
      <c r="G667" s="191"/>
      <c r="H667" s="191"/>
      <c r="I667" s="191"/>
      <c r="J667" s="191"/>
      <c r="K667" s="191"/>
      <c r="L667" s="191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</row>
    <row r="668" ht="12.75" customHeight="1">
      <c r="A668" s="191"/>
      <c r="B668" s="191"/>
      <c r="C668" s="191"/>
      <c r="D668" s="191"/>
      <c r="E668" s="191"/>
      <c r="F668" s="191"/>
      <c r="G668" s="191"/>
      <c r="H668" s="191"/>
      <c r="I668" s="191"/>
      <c r="J668" s="191"/>
      <c r="K668" s="191"/>
      <c r="L668" s="191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</row>
    <row r="669" ht="12.75" customHeight="1">
      <c r="A669" s="191"/>
      <c r="B669" s="191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</row>
    <row r="670" ht="12.75" customHeight="1">
      <c r="A670" s="191"/>
      <c r="B670" s="191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</row>
    <row r="671" ht="12.75" customHeight="1">
      <c r="A671" s="191"/>
      <c r="B671" s="191"/>
      <c r="C671" s="191"/>
      <c r="D671" s="191"/>
      <c r="E671" s="191"/>
      <c r="F671" s="191"/>
      <c r="G671" s="191"/>
      <c r="H671" s="191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</row>
    <row r="672" ht="12.75" customHeight="1">
      <c r="A672" s="191"/>
      <c r="B672" s="191"/>
      <c r="C672" s="191"/>
      <c r="D672" s="191"/>
      <c r="E672" s="191"/>
      <c r="F672" s="191"/>
      <c r="G672" s="191"/>
      <c r="H672" s="191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</row>
    <row r="673" ht="12.75" customHeight="1">
      <c r="A673" s="191"/>
      <c r="B673" s="191"/>
      <c r="C673" s="191"/>
      <c r="D673" s="191"/>
      <c r="E673" s="191"/>
      <c r="F673" s="191"/>
      <c r="G673" s="191"/>
      <c r="H673" s="191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</row>
    <row r="674" ht="12.75" customHeight="1">
      <c r="A674" s="191"/>
      <c r="B674" s="191"/>
      <c r="C674" s="191"/>
      <c r="D674" s="191"/>
      <c r="E674" s="191"/>
      <c r="F674" s="191"/>
      <c r="G674" s="191"/>
      <c r="H674" s="191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</row>
    <row r="675" ht="12.75" customHeight="1">
      <c r="A675" s="191"/>
      <c r="B675" s="191"/>
      <c r="C675" s="191"/>
      <c r="D675" s="191"/>
      <c r="E675" s="191"/>
      <c r="F675" s="191"/>
      <c r="G675" s="191"/>
      <c r="H675" s="191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</row>
    <row r="676" ht="12.75" customHeight="1">
      <c r="A676" s="191"/>
      <c r="B676" s="191"/>
      <c r="C676" s="191"/>
      <c r="D676" s="191"/>
      <c r="E676" s="191"/>
      <c r="F676" s="191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</row>
    <row r="677" ht="12.75" customHeight="1">
      <c r="A677" s="191"/>
      <c r="B677" s="191"/>
      <c r="C677" s="191"/>
      <c r="D677" s="191"/>
      <c r="E677" s="191"/>
      <c r="F677" s="191"/>
      <c r="G677" s="191"/>
      <c r="H677" s="191"/>
      <c r="I677" s="191"/>
      <c r="J677" s="191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</row>
    <row r="678" ht="12.75" customHeight="1">
      <c r="A678" s="191"/>
      <c r="B678" s="191"/>
      <c r="C678" s="191"/>
      <c r="D678" s="191"/>
      <c r="E678" s="191"/>
      <c r="F678" s="191"/>
      <c r="G678" s="191"/>
      <c r="H678" s="191"/>
      <c r="I678" s="191"/>
      <c r="J678" s="191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</row>
    <row r="679" ht="12.75" customHeight="1">
      <c r="A679" s="191"/>
      <c r="B679" s="191"/>
      <c r="C679" s="191"/>
      <c r="D679" s="191"/>
      <c r="E679" s="191"/>
      <c r="F679" s="191"/>
      <c r="G679" s="191"/>
      <c r="H679" s="191"/>
      <c r="I679" s="191"/>
      <c r="J679" s="191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</row>
    <row r="680" ht="12.75" customHeight="1">
      <c r="A680" s="191"/>
      <c r="B680" s="191"/>
      <c r="C680" s="191"/>
      <c r="D680" s="191"/>
      <c r="E680" s="191"/>
      <c r="F680" s="191"/>
      <c r="G680" s="191"/>
      <c r="H680" s="191"/>
      <c r="I680" s="191"/>
      <c r="J680" s="191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</row>
    <row r="681" ht="12.75" customHeight="1">
      <c r="A681" s="191"/>
      <c r="B681" s="191"/>
      <c r="C681" s="191"/>
      <c r="D681" s="191"/>
      <c r="E681" s="191"/>
      <c r="F681" s="191"/>
      <c r="G681" s="191"/>
      <c r="H681" s="191"/>
      <c r="I681" s="191"/>
      <c r="J681" s="191"/>
      <c r="K681" s="191"/>
      <c r="L681" s="191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</row>
    <row r="682" ht="12.75" customHeight="1">
      <c r="A682" s="191"/>
      <c r="B682" s="191"/>
      <c r="C682" s="191"/>
      <c r="D682" s="191"/>
      <c r="E682" s="191"/>
      <c r="F682" s="191"/>
      <c r="G682" s="191"/>
      <c r="H682" s="191"/>
      <c r="I682" s="191"/>
      <c r="J682" s="191"/>
      <c r="K682" s="191"/>
      <c r="L682" s="191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</row>
    <row r="683" ht="12.75" customHeight="1">
      <c r="A683" s="191"/>
      <c r="B683" s="191"/>
      <c r="C683" s="191"/>
      <c r="D683" s="191"/>
      <c r="E683" s="191"/>
      <c r="F683" s="191"/>
      <c r="G683" s="191"/>
      <c r="H683" s="191"/>
      <c r="I683" s="191"/>
      <c r="J683" s="191"/>
      <c r="K683" s="191"/>
      <c r="L683" s="191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</row>
    <row r="684" ht="12.75" customHeight="1">
      <c r="A684" s="191"/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</row>
    <row r="685" ht="12.75" customHeight="1">
      <c r="A685" s="191"/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</row>
    <row r="686" ht="12.75" customHeight="1">
      <c r="A686" s="191"/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</row>
    <row r="687" ht="12.75" customHeight="1">
      <c r="A687" s="191"/>
      <c r="B687" s="191"/>
      <c r="C687" s="191"/>
      <c r="D687" s="191"/>
      <c r="E687" s="191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</row>
    <row r="688" ht="12.75" customHeight="1">
      <c r="A688" s="191"/>
      <c r="B688" s="191"/>
      <c r="C688" s="191"/>
      <c r="D688" s="191"/>
      <c r="E688" s="191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</row>
    <row r="689" ht="12.75" customHeight="1">
      <c r="A689" s="191"/>
      <c r="B689" s="191"/>
      <c r="C689" s="191"/>
      <c r="D689" s="191"/>
      <c r="E689" s="191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</row>
    <row r="690" ht="12.75" customHeight="1">
      <c r="A690" s="191"/>
      <c r="B690" s="191"/>
      <c r="C690" s="191"/>
      <c r="D690" s="191"/>
      <c r="E690" s="191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</row>
    <row r="691" ht="12.75" customHeight="1">
      <c r="A691" s="191"/>
      <c r="B691" s="191"/>
      <c r="C691" s="191"/>
      <c r="D691" s="191"/>
      <c r="E691" s="191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</row>
    <row r="692" ht="12.75" customHeight="1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</row>
    <row r="693" ht="12.75" customHeight="1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</row>
    <row r="694" ht="12.75" customHeight="1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K694" s="191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</row>
    <row r="695" ht="12.75" customHeight="1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K695" s="191"/>
      <c r="L695" s="191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</row>
    <row r="696" ht="12.75" customHeight="1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K696" s="191"/>
      <c r="L696" s="191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</row>
    <row r="697" ht="12.75" customHeight="1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K697" s="191"/>
      <c r="L697" s="191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</row>
    <row r="698" ht="12.75" customHeight="1">
      <c r="A698" s="191"/>
      <c r="B698" s="191"/>
      <c r="C698" s="191"/>
      <c r="D698" s="191"/>
      <c r="E698" s="191"/>
      <c r="F698" s="191"/>
      <c r="G698" s="191"/>
      <c r="H698" s="191"/>
      <c r="I698" s="191"/>
      <c r="J698" s="191"/>
      <c r="K698" s="191"/>
      <c r="L698" s="191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</row>
    <row r="699" ht="12.75" customHeight="1">
      <c r="A699" s="191"/>
      <c r="B699" s="191"/>
      <c r="C699" s="191"/>
      <c r="D699" s="191"/>
      <c r="E699" s="191"/>
      <c r="F699" s="191"/>
      <c r="G699" s="191"/>
      <c r="H699" s="191"/>
      <c r="I699" s="191"/>
      <c r="J699" s="191"/>
      <c r="K699" s="191"/>
      <c r="L699" s="191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</row>
    <row r="700" ht="12.75" customHeight="1">
      <c r="A700" s="191"/>
      <c r="B700" s="191"/>
      <c r="C700" s="191"/>
      <c r="D700" s="191"/>
      <c r="E700" s="191"/>
      <c r="F700" s="191"/>
      <c r="G700" s="191"/>
      <c r="H700" s="191"/>
      <c r="I700" s="191"/>
      <c r="J700" s="191"/>
      <c r="K700" s="191"/>
      <c r="L700" s="191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</row>
    <row r="701" ht="12.75" customHeight="1">
      <c r="A701" s="191"/>
      <c r="B701" s="191"/>
      <c r="C701" s="191"/>
      <c r="D701" s="191"/>
      <c r="E701" s="191"/>
      <c r="F701" s="191"/>
      <c r="G701" s="191"/>
      <c r="H701" s="191"/>
      <c r="I701" s="191"/>
      <c r="J701" s="191"/>
      <c r="K701" s="191"/>
      <c r="L701" s="191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</row>
    <row r="702" ht="12.75" customHeight="1">
      <c r="A702" s="191"/>
      <c r="B702" s="191"/>
      <c r="C702" s="191"/>
      <c r="D702" s="191"/>
      <c r="E702" s="191"/>
      <c r="F702" s="191"/>
      <c r="G702" s="191"/>
      <c r="H702" s="191"/>
      <c r="I702" s="191"/>
      <c r="J702" s="191"/>
      <c r="K702" s="191"/>
      <c r="L702" s="191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</row>
    <row r="703" ht="12.75" customHeight="1">
      <c r="A703" s="191"/>
      <c r="B703" s="191"/>
      <c r="C703" s="191"/>
      <c r="D703" s="191"/>
      <c r="E703" s="191"/>
      <c r="F703" s="191"/>
      <c r="G703" s="191"/>
      <c r="H703" s="191"/>
      <c r="I703" s="191"/>
      <c r="J703" s="191"/>
      <c r="K703" s="191"/>
      <c r="L703" s="191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</row>
    <row r="704" ht="12.75" customHeight="1">
      <c r="A704" s="191"/>
      <c r="B704" s="191"/>
      <c r="C704" s="191"/>
      <c r="D704" s="191"/>
      <c r="E704" s="191"/>
      <c r="F704" s="191"/>
      <c r="G704" s="191"/>
      <c r="H704" s="191"/>
      <c r="I704" s="191"/>
      <c r="J704" s="191"/>
      <c r="K704" s="191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</row>
    <row r="705" ht="12.75" customHeight="1">
      <c r="A705" s="191"/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</row>
    <row r="706" ht="12.75" customHeight="1">
      <c r="A706" s="191"/>
      <c r="B706" s="191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</row>
    <row r="707" ht="12.75" customHeight="1">
      <c r="A707" s="191"/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</row>
    <row r="708" ht="12.75" customHeight="1">
      <c r="A708" s="191"/>
      <c r="B708" s="191"/>
      <c r="C708" s="191"/>
      <c r="D708" s="191"/>
      <c r="E708" s="191"/>
      <c r="F708" s="191"/>
      <c r="G708" s="191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</row>
    <row r="709" ht="12.75" customHeight="1">
      <c r="A709" s="191"/>
      <c r="B709" s="191"/>
      <c r="C709" s="191"/>
      <c r="D709" s="191"/>
      <c r="E709" s="191"/>
      <c r="F709" s="191"/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</row>
    <row r="710" ht="12.75" customHeight="1">
      <c r="A710" s="191"/>
      <c r="B710" s="191"/>
      <c r="C710" s="191"/>
      <c r="D710" s="191"/>
      <c r="E710" s="191"/>
      <c r="F710" s="191"/>
      <c r="G710" s="191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</row>
    <row r="711" ht="12.75" customHeight="1">
      <c r="A711" s="191"/>
      <c r="B711" s="191"/>
      <c r="C711" s="191"/>
      <c r="D711" s="191"/>
      <c r="E711" s="191"/>
      <c r="F711" s="191"/>
      <c r="G711" s="191"/>
      <c r="H711" s="191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</row>
    <row r="712" ht="12.75" customHeight="1">
      <c r="A712" s="191"/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</row>
    <row r="713" ht="12.75" customHeight="1">
      <c r="A713" s="191"/>
      <c r="B713" s="191"/>
      <c r="C713" s="191"/>
      <c r="D713" s="191"/>
      <c r="E713" s="191"/>
      <c r="F713" s="191"/>
      <c r="G713" s="191"/>
      <c r="H713" s="191"/>
      <c r="I713" s="191"/>
      <c r="J713" s="191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</row>
    <row r="714" ht="12.75" customHeight="1">
      <c r="A714" s="191"/>
      <c r="B714" s="191"/>
      <c r="C714" s="191"/>
      <c r="D714" s="191"/>
      <c r="E714" s="191"/>
      <c r="F714" s="191"/>
      <c r="G714" s="191"/>
      <c r="H714" s="191"/>
      <c r="I714" s="191"/>
      <c r="J714" s="191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</row>
    <row r="715" ht="12.75" customHeight="1">
      <c r="A715" s="191"/>
      <c r="B715" s="191"/>
      <c r="C715" s="191"/>
      <c r="D715" s="191"/>
      <c r="E715" s="191"/>
      <c r="F715" s="191"/>
      <c r="G715" s="191"/>
      <c r="H715" s="191"/>
      <c r="I715" s="191"/>
      <c r="J715" s="191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</row>
    <row r="716" ht="12.75" customHeight="1">
      <c r="A716" s="191"/>
      <c r="B716" s="191"/>
      <c r="C716" s="191"/>
      <c r="D716" s="191"/>
      <c r="E716" s="191"/>
      <c r="F716" s="191"/>
      <c r="G716" s="191"/>
      <c r="H716" s="191"/>
      <c r="I716" s="191"/>
      <c r="J716" s="191"/>
      <c r="K716" s="191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</row>
    <row r="717" ht="12.75" customHeight="1">
      <c r="A717" s="191"/>
      <c r="B717" s="191"/>
      <c r="C717" s="191"/>
      <c r="D717" s="191"/>
      <c r="E717" s="191"/>
      <c r="F717" s="191"/>
      <c r="G717" s="191"/>
      <c r="H717" s="191"/>
      <c r="I717" s="191"/>
      <c r="J717" s="191"/>
      <c r="K717" s="191"/>
      <c r="L717" s="191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</row>
    <row r="718" ht="12.75" customHeight="1">
      <c r="A718" s="191"/>
      <c r="B718" s="191"/>
      <c r="C718" s="191"/>
      <c r="D718" s="191"/>
      <c r="E718" s="191"/>
      <c r="F718" s="191"/>
      <c r="G718" s="191"/>
      <c r="H718" s="191"/>
      <c r="I718" s="191"/>
      <c r="J718" s="191"/>
      <c r="K718" s="191"/>
      <c r="L718" s="191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</row>
    <row r="719" ht="12.75" customHeight="1">
      <c r="A719" s="191"/>
      <c r="B719" s="191"/>
      <c r="C719" s="191"/>
      <c r="D719" s="191"/>
      <c r="E719" s="191"/>
      <c r="F719" s="191"/>
      <c r="G719" s="191"/>
      <c r="H719" s="191"/>
      <c r="I719" s="191"/>
      <c r="J719" s="191"/>
      <c r="K719" s="191"/>
      <c r="L719" s="191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</row>
    <row r="720" ht="12.75" customHeight="1">
      <c r="A720" s="191"/>
      <c r="B720" s="191"/>
      <c r="C720" s="191"/>
      <c r="D720" s="191"/>
      <c r="E720" s="191"/>
      <c r="F720" s="191"/>
      <c r="G720" s="191"/>
      <c r="H720" s="191"/>
      <c r="I720" s="191"/>
      <c r="J720" s="191"/>
      <c r="K720" s="191"/>
      <c r="L720" s="191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</row>
    <row r="721" ht="12.75" customHeight="1">
      <c r="A721" s="191"/>
      <c r="B721" s="191"/>
      <c r="C721" s="191"/>
      <c r="D721" s="191"/>
      <c r="E721" s="191"/>
      <c r="F721" s="191"/>
      <c r="G721" s="191"/>
      <c r="H721" s="191"/>
      <c r="I721" s="191"/>
      <c r="J721" s="191"/>
      <c r="K721" s="191"/>
      <c r="L721" s="191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</row>
    <row r="722" ht="12.75" customHeight="1">
      <c r="A722" s="191"/>
      <c r="B722" s="191"/>
      <c r="C722" s="191"/>
      <c r="D722" s="191"/>
      <c r="E722" s="191"/>
      <c r="F722" s="191"/>
      <c r="G722" s="191"/>
      <c r="H722" s="191"/>
      <c r="I722" s="191"/>
      <c r="J722" s="191"/>
      <c r="K722" s="191"/>
      <c r="L722" s="191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</row>
    <row r="723" ht="12.75" customHeight="1">
      <c r="A723" s="191"/>
      <c r="B723" s="191"/>
      <c r="C723" s="191"/>
      <c r="D723" s="191"/>
      <c r="E723" s="191"/>
      <c r="F723" s="191"/>
      <c r="G723" s="191"/>
      <c r="H723" s="191"/>
      <c r="I723" s="191"/>
      <c r="J723" s="191"/>
      <c r="K723" s="191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</row>
    <row r="724" ht="12.75" customHeight="1">
      <c r="A724" s="191"/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</row>
    <row r="725" ht="12.75" customHeight="1">
      <c r="A725" s="191"/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</row>
    <row r="726" ht="12.75" customHeight="1">
      <c r="A726" s="191"/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</row>
    <row r="727" ht="12.75" customHeight="1">
      <c r="A727" s="191"/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</row>
    <row r="728" ht="12.75" customHeight="1">
      <c r="A728" s="191"/>
      <c r="B728" s="191"/>
      <c r="C728" s="191"/>
      <c r="D728" s="191"/>
      <c r="E728" s="191"/>
      <c r="F728" s="191"/>
      <c r="G728" s="191"/>
      <c r="H728" s="191"/>
      <c r="I728" s="191"/>
      <c r="J728" s="191"/>
      <c r="K728" s="191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</row>
    <row r="729" ht="12.75" customHeight="1">
      <c r="A729" s="191"/>
      <c r="B729" s="191"/>
      <c r="C729" s="191"/>
      <c r="D729" s="191"/>
      <c r="E729" s="191"/>
      <c r="F729" s="191"/>
      <c r="G729" s="191"/>
      <c r="H729" s="191"/>
      <c r="I729" s="191"/>
      <c r="J729" s="191"/>
      <c r="K729" s="191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</row>
    <row r="730" ht="12.75" customHeight="1">
      <c r="A730" s="191"/>
      <c r="B730" s="191"/>
      <c r="C730" s="191"/>
      <c r="D730" s="191"/>
      <c r="E730" s="191"/>
      <c r="F730" s="191"/>
      <c r="G730" s="191"/>
      <c r="H730" s="191"/>
      <c r="I730" s="191"/>
      <c r="J730" s="191"/>
      <c r="K730" s="191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</row>
    <row r="731" ht="12.75" customHeight="1">
      <c r="A731" s="191"/>
      <c r="B731" s="191"/>
      <c r="C731" s="191"/>
      <c r="D731" s="191"/>
      <c r="E731" s="191"/>
      <c r="F731" s="191"/>
      <c r="G731" s="191"/>
      <c r="H731" s="191"/>
      <c r="I731" s="191"/>
      <c r="J731" s="191"/>
      <c r="K731" s="191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</row>
    <row r="732" ht="12.75" customHeight="1">
      <c r="A732" s="191"/>
      <c r="B732" s="191"/>
      <c r="C732" s="191"/>
      <c r="D732" s="191"/>
      <c r="E732" s="191"/>
      <c r="F732" s="191"/>
      <c r="G732" s="191"/>
      <c r="H732" s="191"/>
      <c r="I732" s="191"/>
      <c r="J732" s="191"/>
      <c r="K732" s="191"/>
      <c r="L732" s="191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</row>
    <row r="733" ht="12.75" customHeight="1">
      <c r="A733" s="191"/>
      <c r="B733" s="191"/>
      <c r="C733" s="191"/>
      <c r="D733" s="191"/>
      <c r="E733" s="191"/>
      <c r="F733" s="191"/>
      <c r="G733" s="191"/>
      <c r="H733" s="191"/>
      <c r="I733" s="191"/>
      <c r="J733" s="191"/>
      <c r="K733" s="191"/>
      <c r="L733" s="191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</row>
    <row r="734" ht="12.75" customHeight="1">
      <c r="A734" s="191"/>
      <c r="B734" s="191"/>
      <c r="C734" s="191"/>
      <c r="D734" s="191"/>
      <c r="E734" s="191"/>
      <c r="F734" s="191"/>
      <c r="G734" s="191"/>
      <c r="H734" s="191"/>
      <c r="I734" s="191"/>
      <c r="J734" s="191"/>
      <c r="K734" s="191"/>
      <c r="L734" s="191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</row>
    <row r="735" ht="12.75" customHeight="1">
      <c r="A735" s="191"/>
      <c r="B735" s="191"/>
      <c r="C735" s="191"/>
      <c r="D735" s="191"/>
      <c r="E735" s="191"/>
      <c r="F735" s="191"/>
      <c r="G735" s="191"/>
      <c r="H735" s="191"/>
      <c r="I735" s="191"/>
      <c r="J735" s="191"/>
      <c r="K735" s="191"/>
      <c r="L735" s="191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</row>
    <row r="736" ht="12.75" customHeight="1">
      <c r="A736" s="191"/>
      <c r="B736" s="191"/>
      <c r="C736" s="191"/>
      <c r="D736" s="191"/>
      <c r="E736" s="191"/>
      <c r="F736" s="191"/>
      <c r="G736" s="191"/>
      <c r="H736" s="191"/>
      <c r="I736" s="191"/>
      <c r="J736" s="191"/>
      <c r="K736" s="191"/>
      <c r="L736" s="191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</row>
    <row r="737" ht="12.75" customHeight="1">
      <c r="A737" s="191"/>
      <c r="B737" s="191"/>
      <c r="C737" s="191"/>
      <c r="D737" s="191"/>
      <c r="E737" s="191"/>
      <c r="F737" s="191"/>
      <c r="G737" s="191"/>
      <c r="H737" s="191"/>
      <c r="I737" s="191"/>
      <c r="J737" s="191"/>
      <c r="K737" s="191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</row>
    <row r="738" ht="12.75" customHeight="1">
      <c r="A738" s="191"/>
      <c r="B738" s="191"/>
      <c r="C738" s="191"/>
      <c r="D738" s="191"/>
      <c r="E738" s="191"/>
      <c r="F738" s="191"/>
      <c r="G738" s="191"/>
      <c r="H738" s="191"/>
      <c r="I738" s="191"/>
      <c r="J738" s="191"/>
      <c r="K738" s="191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</row>
    <row r="739" ht="12.75" customHeight="1">
      <c r="A739" s="191"/>
      <c r="B739" s="191"/>
      <c r="C739" s="191"/>
      <c r="D739" s="191"/>
      <c r="E739" s="191"/>
      <c r="F739" s="191"/>
      <c r="G739" s="191"/>
      <c r="H739" s="191"/>
      <c r="I739" s="191"/>
      <c r="J739" s="191"/>
      <c r="K739" s="191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</row>
    <row r="740" ht="12.75" customHeight="1">
      <c r="A740" s="191"/>
      <c r="B740" s="191"/>
      <c r="C740" s="191"/>
      <c r="D740" s="191"/>
      <c r="E740" s="191"/>
      <c r="F740" s="191"/>
      <c r="G740" s="191"/>
      <c r="H740" s="191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</row>
    <row r="741" ht="12.75" customHeight="1">
      <c r="A741" s="191"/>
      <c r="B741" s="191"/>
      <c r="C741" s="191"/>
      <c r="D741" s="191"/>
      <c r="E741" s="191"/>
      <c r="F741" s="191"/>
      <c r="G741" s="191"/>
      <c r="H741" s="191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</row>
    <row r="742" ht="12.75" customHeight="1">
      <c r="A742" s="191"/>
      <c r="B742" s="191"/>
      <c r="C742" s="191"/>
      <c r="D742" s="191"/>
      <c r="E742" s="191"/>
      <c r="F742" s="191"/>
      <c r="G742" s="191"/>
      <c r="H742" s="191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</row>
    <row r="743" ht="12.75" customHeight="1">
      <c r="A743" s="191"/>
      <c r="B743" s="191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</row>
    <row r="744" ht="12.75" customHeight="1">
      <c r="A744" s="191"/>
      <c r="B744" s="191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</row>
    <row r="745" ht="12.75" customHeight="1">
      <c r="A745" s="191"/>
      <c r="B745" s="191"/>
      <c r="C745" s="191"/>
      <c r="D745" s="191"/>
      <c r="E745" s="191"/>
      <c r="F745" s="191"/>
      <c r="G745" s="191"/>
      <c r="H745" s="191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</row>
    <row r="746" ht="12.75" customHeight="1">
      <c r="A746" s="191"/>
      <c r="B746" s="191"/>
      <c r="C746" s="191"/>
      <c r="D746" s="191"/>
      <c r="E746" s="191"/>
      <c r="F746" s="191"/>
      <c r="G746" s="191"/>
      <c r="H746" s="191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</row>
    <row r="747" ht="12.75" customHeight="1">
      <c r="A747" s="191"/>
      <c r="B747" s="191"/>
      <c r="C747" s="191"/>
      <c r="D747" s="191"/>
      <c r="E747" s="191"/>
      <c r="F747" s="191"/>
      <c r="G747" s="191"/>
      <c r="H747" s="191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</row>
    <row r="748" ht="12.75" customHeight="1">
      <c r="A748" s="191"/>
      <c r="B748" s="191"/>
      <c r="C748" s="191"/>
      <c r="D748" s="191"/>
      <c r="E748" s="191"/>
      <c r="F748" s="191"/>
      <c r="G748" s="191"/>
      <c r="H748" s="191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</row>
    <row r="749" ht="12.75" customHeight="1">
      <c r="A749" s="191"/>
      <c r="B749" s="191"/>
      <c r="C749" s="191"/>
      <c r="D749" s="191"/>
      <c r="E749" s="191"/>
      <c r="F749" s="191"/>
      <c r="G749" s="191"/>
      <c r="H749" s="191"/>
      <c r="I749" s="191"/>
      <c r="J749" s="191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</row>
    <row r="750" ht="12.75" customHeight="1">
      <c r="A750" s="191"/>
      <c r="B750" s="191"/>
      <c r="C750" s="191"/>
      <c r="D750" s="191"/>
      <c r="E750" s="191"/>
      <c r="F750" s="191"/>
      <c r="G750" s="191"/>
      <c r="H750" s="191"/>
      <c r="I750" s="191"/>
      <c r="J750" s="191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</row>
    <row r="751" ht="12.75" customHeight="1">
      <c r="A751" s="191"/>
      <c r="B751" s="191"/>
      <c r="C751" s="191"/>
      <c r="D751" s="191"/>
      <c r="E751" s="191"/>
      <c r="F751" s="191"/>
      <c r="G751" s="191"/>
      <c r="H751" s="191"/>
      <c r="I751" s="191"/>
      <c r="J751" s="191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</row>
    <row r="752" ht="12.75" customHeight="1">
      <c r="A752" s="191"/>
      <c r="B752" s="191"/>
      <c r="C752" s="191"/>
      <c r="D752" s="191"/>
      <c r="E752" s="191"/>
      <c r="F752" s="191"/>
      <c r="G752" s="191"/>
      <c r="H752" s="191"/>
      <c r="I752" s="191"/>
      <c r="J752" s="191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</row>
    <row r="753" ht="12.75" customHeight="1">
      <c r="A753" s="191"/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</row>
    <row r="754" ht="12.75" customHeight="1">
      <c r="A754" s="191"/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</row>
    <row r="755" ht="12.75" customHeight="1">
      <c r="A755" s="191"/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</row>
    <row r="756" ht="12.75" customHeight="1">
      <c r="A756" s="191"/>
      <c r="B756" s="191"/>
      <c r="C756" s="191"/>
      <c r="D756" s="191"/>
      <c r="E756" s="191"/>
      <c r="F756" s="191"/>
      <c r="G756" s="191"/>
      <c r="H756" s="191"/>
      <c r="I756" s="191"/>
      <c r="J756" s="191"/>
      <c r="K756" s="191"/>
      <c r="L756" s="191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</row>
    <row r="757" ht="12.75" customHeight="1">
      <c r="A757" s="191"/>
      <c r="B757" s="191"/>
      <c r="C757" s="191"/>
      <c r="D757" s="191"/>
      <c r="E757" s="191"/>
      <c r="F757" s="191"/>
      <c r="G757" s="191"/>
      <c r="H757" s="191"/>
      <c r="I757" s="191"/>
      <c r="J757" s="191"/>
      <c r="K757" s="191"/>
      <c r="L757" s="191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</row>
    <row r="758" ht="12.75" customHeight="1">
      <c r="A758" s="191"/>
      <c r="B758" s="191"/>
      <c r="C758" s="191"/>
      <c r="D758" s="191"/>
      <c r="E758" s="191"/>
      <c r="F758" s="191"/>
      <c r="G758" s="191"/>
      <c r="H758" s="191"/>
      <c r="I758" s="191"/>
      <c r="J758" s="191"/>
      <c r="K758" s="191"/>
      <c r="L758" s="191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</row>
    <row r="759" ht="12.75" customHeight="1">
      <c r="A759" s="191"/>
      <c r="B759" s="191"/>
      <c r="C759" s="191"/>
      <c r="D759" s="191"/>
      <c r="E759" s="191"/>
      <c r="F759" s="191"/>
      <c r="G759" s="191"/>
      <c r="H759" s="191"/>
      <c r="I759" s="191"/>
      <c r="J759" s="191"/>
      <c r="K759" s="191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</row>
    <row r="760" ht="12.75" customHeight="1">
      <c r="A760" s="191"/>
      <c r="B760" s="191"/>
      <c r="C760" s="191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</row>
    <row r="761" ht="12.75" customHeight="1">
      <c r="A761" s="191"/>
      <c r="B761" s="191"/>
      <c r="C761" s="191"/>
      <c r="D761" s="191"/>
      <c r="E761" s="191"/>
      <c r="F761" s="191"/>
      <c r="G761" s="191"/>
      <c r="H761" s="191"/>
      <c r="I761" s="191"/>
      <c r="J761" s="191"/>
      <c r="K761" s="191"/>
      <c r="L761" s="191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</row>
    <row r="762" ht="12.75" customHeight="1">
      <c r="A762" s="191"/>
      <c r="B762" s="191"/>
      <c r="C762" s="191"/>
      <c r="D762" s="191"/>
      <c r="E762" s="191"/>
      <c r="F762" s="191"/>
      <c r="G762" s="191"/>
      <c r="H762" s="191"/>
      <c r="I762" s="191"/>
      <c r="J762" s="191"/>
      <c r="K762" s="191"/>
      <c r="L762" s="191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</row>
    <row r="763" ht="12.75" customHeight="1">
      <c r="A763" s="191"/>
      <c r="B763" s="191"/>
      <c r="C763" s="191"/>
      <c r="D763" s="191"/>
      <c r="E763" s="191"/>
      <c r="F763" s="191"/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</row>
    <row r="764" ht="12.75" customHeight="1">
      <c r="A764" s="191"/>
      <c r="B764" s="191"/>
      <c r="C764" s="191"/>
      <c r="D764" s="191"/>
      <c r="E764" s="191"/>
      <c r="F764" s="191"/>
      <c r="G764" s="191"/>
      <c r="H764" s="191"/>
      <c r="I764" s="191"/>
      <c r="J764" s="191"/>
      <c r="K764" s="191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</row>
    <row r="765" ht="12.75" customHeight="1">
      <c r="A765" s="191"/>
      <c r="B765" s="191"/>
      <c r="C765" s="191"/>
      <c r="D765" s="191"/>
      <c r="E765" s="191"/>
      <c r="F765" s="191"/>
      <c r="G765" s="191"/>
      <c r="H765" s="191"/>
      <c r="I765" s="191"/>
      <c r="J765" s="191"/>
      <c r="K765" s="191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</row>
    <row r="766" ht="12.75" customHeight="1">
      <c r="A766" s="191"/>
      <c r="B766" s="191"/>
      <c r="C766" s="191"/>
      <c r="D766" s="191"/>
      <c r="E766" s="191"/>
      <c r="F766" s="191"/>
      <c r="G766" s="191"/>
      <c r="H766" s="191"/>
      <c r="I766" s="191"/>
      <c r="J766" s="191"/>
      <c r="K766" s="191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</row>
    <row r="767" ht="12.75" customHeight="1">
      <c r="A767" s="191"/>
      <c r="B767" s="191"/>
      <c r="C767" s="191"/>
      <c r="D767" s="191"/>
      <c r="E767" s="191"/>
      <c r="F767" s="191"/>
      <c r="G767" s="191"/>
      <c r="H767" s="191"/>
      <c r="I767" s="191"/>
      <c r="J767" s="191"/>
      <c r="K767" s="191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</row>
    <row r="768" ht="12.75" customHeight="1">
      <c r="A768" s="191"/>
      <c r="B768" s="191"/>
      <c r="C768" s="191"/>
      <c r="D768" s="191"/>
      <c r="E768" s="191"/>
      <c r="F768" s="191"/>
      <c r="G768" s="191"/>
      <c r="H768" s="19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</row>
    <row r="769" ht="12.75" customHeight="1">
      <c r="A769" s="191"/>
      <c r="B769" s="191"/>
      <c r="C769" s="191"/>
      <c r="D769" s="191"/>
      <c r="E769" s="191"/>
      <c r="F769" s="191"/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</row>
    <row r="770" ht="12.75" customHeight="1">
      <c r="A770" s="191"/>
      <c r="B770" s="191"/>
      <c r="C770" s="191"/>
      <c r="D770" s="191"/>
      <c r="E770" s="191"/>
      <c r="F770" s="191"/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</row>
    <row r="771" ht="12.75" customHeight="1">
      <c r="A771" s="191"/>
      <c r="B771" s="191"/>
      <c r="C771" s="191"/>
      <c r="D771" s="191"/>
      <c r="E771" s="191"/>
      <c r="F771" s="191"/>
      <c r="G771" s="191"/>
      <c r="H771" s="191"/>
      <c r="I771" s="191"/>
      <c r="J771" s="191"/>
      <c r="K771" s="191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</row>
    <row r="772" ht="12.75" customHeight="1">
      <c r="A772" s="191"/>
      <c r="B772" s="191"/>
      <c r="C772" s="191"/>
      <c r="D772" s="191"/>
      <c r="E772" s="191"/>
      <c r="F772" s="191"/>
      <c r="G772" s="191"/>
      <c r="H772" s="191"/>
      <c r="I772" s="191"/>
      <c r="J772" s="191"/>
      <c r="K772" s="191"/>
      <c r="L772" s="191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</row>
    <row r="773" ht="12.75" customHeight="1">
      <c r="A773" s="191"/>
      <c r="B773" s="191"/>
      <c r="C773" s="191"/>
      <c r="D773" s="191"/>
      <c r="E773" s="191"/>
      <c r="F773" s="191"/>
      <c r="G773" s="191"/>
      <c r="H773" s="191"/>
      <c r="I773" s="191"/>
      <c r="J773" s="191"/>
      <c r="K773" s="191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</row>
    <row r="774" ht="12.75" customHeight="1">
      <c r="A774" s="191"/>
      <c r="B774" s="191"/>
      <c r="C774" s="191"/>
      <c r="D774" s="191"/>
      <c r="E774" s="191"/>
      <c r="F774" s="191"/>
      <c r="G774" s="191"/>
      <c r="H774" s="191"/>
      <c r="I774" s="191"/>
      <c r="J774" s="191"/>
      <c r="K774" s="191"/>
      <c r="L774" s="191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</row>
    <row r="775" ht="12.75" customHeight="1">
      <c r="A775" s="191"/>
      <c r="B775" s="191"/>
      <c r="C775" s="191"/>
      <c r="D775" s="191"/>
      <c r="E775" s="191"/>
      <c r="F775" s="191"/>
      <c r="G775" s="191"/>
      <c r="H775" s="191"/>
      <c r="I775" s="191"/>
      <c r="J775" s="191"/>
      <c r="K775" s="191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</row>
    <row r="776" ht="12.75" customHeight="1">
      <c r="A776" s="191"/>
      <c r="B776" s="191"/>
      <c r="C776" s="191"/>
      <c r="D776" s="191"/>
      <c r="E776" s="191"/>
      <c r="F776" s="191"/>
      <c r="G776" s="191"/>
      <c r="H776" s="191"/>
      <c r="I776" s="191"/>
      <c r="J776" s="191"/>
      <c r="K776" s="191"/>
      <c r="L776" s="191"/>
      <c r="M776" s="191"/>
      <c r="N776" s="191"/>
      <c r="O776" s="191"/>
      <c r="P776" s="191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</row>
    <row r="777" ht="12.75" customHeight="1">
      <c r="A777" s="191"/>
      <c r="B777" s="191"/>
      <c r="C777" s="191"/>
      <c r="D777" s="191"/>
      <c r="E777" s="191"/>
      <c r="F777" s="191"/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1"/>
      <c r="R777" s="191"/>
      <c r="S777" s="191"/>
      <c r="T777" s="191"/>
      <c r="U777" s="191"/>
      <c r="V777" s="191"/>
      <c r="W777" s="191"/>
      <c r="X777" s="191"/>
      <c r="Y777" s="191"/>
      <c r="Z777" s="191"/>
    </row>
    <row r="778" ht="12.75" customHeight="1">
      <c r="A778" s="191"/>
      <c r="B778" s="191"/>
      <c r="C778" s="191"/>
      <c r="D778" s="191"/>
      <c r="E778" s="191"/>
      <c r="F778" s="191"/>
      <c r="G778" s="191"/>
      <c r="H778" s="191"/>
      <c r="I778" s="191"/>
      <c r="J778" s="191"/>
      <c r="K778" s="191"/>
      <c r="L778" s="191"/>
      <c r="M778" s="191"/>
      <c r="N778" s="191"/>
      <c r="O778" s="191"/>
      <c r="P778" s="191"/>
      <c r="Q778" s="191"/>
      <c r="R778" s="191"/>
      <c r="S778" s="191"/>
      <c r="T778" s="191"/>
      <c r="U778" s="191"/>
      <c r="V778" s="191"/>
      <c r="W778" s="191"/>
      <c r="X778" s="191"/>
      <c r="Y778" s="191"/>
      <c r="Z778" s="191"/>
    </row>
    <row r="779" ht="12.75" customHeight="1">
      <c r="A779" s="191"/>
      <c r="B779" s="191"/>
      <c r="C779" s="191"/>
      <c r="D779" s="191"/>
      <c r="E779" s="191"/>
      <c r="F779" s="191"/>
      <c r="G779" s="191"/>
      <c r="H779" s="191"/>
      <c r="I779" s="191"/>
      <c r="J779" s="191"/>
      <c r="K779" s="191"/>
      <c r="L779" s="191"/>
      <c r="M779" s="191"/>
      <c r="N779" s="191"/>
      <c r="O779" s="191"/>
      <c r="P779" s="191"/>
      <c r="Q779" s="191"/>
      <c r="R779" s="191"/>
      <c r="S779" s="191"/>
      <c r="T779" s="191"/>
      <c r="U779" s="191"/>
      <c r="V779" s="191"/>
      <c r="W779" s="191"/>
      <c r="X779" s="191"/>
      <c r="Y779" s="191"/>
      <c r="Z779" s="191"/>
    </row>
    <row r="780" ht="12.75" customHeight="1">
      <c r="A780" s="191"/>
      <c r="B780" s="191"/>
      <c r="C780" s="191"/>
      <c r="D780" s="191"/>
      <c r="E780" s="191"/>
      <c r="F780" s="191"/>
      <c r="G780" s="191"/>
      <c r="H780" s="191"/>
      <c r="I780" s="191"/>
      <c r="J780" s="191"/>
      <c r="K780" s="191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</row>
    <row r="781" ht="12.75" customHeight="1">
      <c r="A781" s="191"/>
      <c r="B781" s="191"/>
      <c r="C781" s="191"/>
      <c r="D781" s="191"/>
      <c r="E781" s="191"/>
      <c r="F781" s="191"/>
      <c r="G781" s="191"/>
      <c r="H781" s="191"/>
      <c r="I781" s="191"/>
      <c r="J781" s="191"/>
      <c r="K781" s="191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</row>
    <row r="782" ht="12.75" customHeight="1">
      <c r="A782" s="191"/>
      <c r="B782" s="191"/>
      <c r="C782" s="191"/>
      <c r="D782" s="191"/>
      <c r="E782" s="191"/>
      <c r="F782" s="191"/>
      <c r="G782" s="191"/>
      <c r="H782" s="191"/>
      <c r="I782" s="191"/>
      <c r="J782" s="191"/>
      <c r="K782" s="191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</row>
    <row r="783" ht="12.75" customHeight="1">
      <c r="A783" s="191"/>
      <c r="B783" s="191"/>
      <c r="C783" s="191"/>
      <c r="D783" s="191"/>
      <c r="E783" s="191"/>
      <c r="F783" s="191"/>
      <c r="G783" s="191"/>
      <c r="H783" s="191"/>
      <c r="I783" s="191"/>
      <c r="J783" s="191"/>
      <c r="K783" s="191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</row>
    <row r="784" ht="12.75" customHeight="1">
      <c r="A784" s="191"/>
      <c r="B784" s="191"/>
      <c r="C784" s="191"/>
      <c r="D784" s="191"/>
      <c r="E784" s="191"/>
      <c r="F784" s="191"/>
      <c r="G784" s="191"/>
      <c r="H784" s="191"/>
      <c r="I784" s="191"/>
      <c r="J784" s="191"/>
      <c r="K784" s="191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</row>
    <row r="785" ht="12.75" customHeight="1">
      <c r="A785" s="191"/>
      <c r="B785" s="191"/>
      <c r="C785" s="191"/>
      <c r="D785" s="191"/>
      <c r="E785" s="191"/>
      <c r="F785" s="191"/>
      <c r="G785" s="191"/>
      <c r="H785" s="191"/>
      <c r="I785" s="191"/>
      <c r="J785" s="191"/>
      <c r="K785" s="191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</row>
    <row r="786" ht="12.75" customHeight="1">
      <c r="A786" s="191"/>
      <c r="B786" s="191"/>
      <c r="C786" s="191"/>
      <c r="D786" s="191"/>
      <c r="E786" s="191"/>
      <c r="F786" s="191"/>
      <c r="G786" s="191"/>
      <c r="H786" s="191"/>
      <c r="I786" s="191"/>
      <c r="J786" s="191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</row>
    <row r="787" ht="12.75" customHeight="1">
      <c r="A787" s="191"/>
      <c r="B787" s="191"/>
      <c r="C787" s="191"/>
      <c r="D787" s="191"/>
      <c r="E787" s="191"/>
      <c r="F787" s="191"/>
      <c r="G787" s="191"/>
      <c r="H787" s="191"/>
      <c r="I787" s="191"/>
      <c r="J787" s="191"/>
      <c r="K787" s="191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</row>
    <row r="788" ht="12.75" customHeight="1">
      <c r="A788" s="191"/>
      <c r="B788" s="191"/>
      <c r="C788" s="191"/>
      <c r="D788" s="191"/>
      <c r="E788" s="191"/>
      <c r="F788" s="191"/>
      <c r="G788" s="191"/>
      <c r="H788" s="191"/>
      <c r="I788" s="191"/>
      <c r="J788" s="191"/>
      <c r="K788" s="191"/>
      <c r="L788" s="191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</row>
    <row r="789" ht="12.75" customHeight="1">
      <c r="A789" s="191"/>
      <c r="B789" s="191"/>
      <c r="C789" s="191"/>
      <c r="D789" s="191"/>
      <c r="E789" s="191"/>
      <c r="F789" s="191"/>
      <c r="G789" s="191"/>
      <c r="H789" s="191"/>
      <c r="I789" s="191"/>
      <c r="J789" s="191"/>
      <c r="K789" s="191"/>
      <c r="L789" s="191"/>
      <c r="M789" s="191"/>
      <c r="N789" s="191"/>
      <c r="O789" s="191"/>
      <c r="P789" s="191"/>
      <c r="Q789" s="191"/>
      <c r="R789" s="191"/>
      <c r="S789" s="191"/>
      <c r="T789" s="191"/>
      <c r="U789" s="191"/>
      <c r="V789" s="191"/>
      <c r="W789" s="191"/>
      <c r="X789" s="191"/>
      <c r="Y789" s="191"/>
      <c r="Z789" s="191"/>
    </row>
    <row r="790" ht="12.75" customHeight="1">
      <c r="A790" s="191"/>
      <c r="B790" s="191"/>
      <c r="C790" s="191"/>
      <c r="D790" s="191"/>
      <c r="E790" s="191"/>
      <c r="F790" s="191"/>
      <c r="G790" s="191"/>
      <c r="H790" s="191"/>
      <c r="I790" s="191"/>
      <c r="J790" s="191"/>
      <c r="K790" s="191"/>
      <c r="L790" s="191"/>
      <c r="M790" s="191"/>
      <c r="N790" s="191"/>
      <c r="O790" s="191"/>
      <c r="P790" s="191"/>
      <c r="Q790" s="191"/>
      <c r="R790" s="191"/>
      <c r="S790" s="191"/>
      <c r="T790" s="191"/>
      <c r="U790" s="191"/>
      <c r="V790" s="191"/>
      <c r="W790" s="191"/>
      <c r="X790" s="191"/>
      <c r="Y790" s="191"/>
      <c r="Z790" s="191"/>
    </row>
    <row r="791" ht="12.75" customHeight="1">
      <c r="A791" s="191"/>
      <c r="B791" s="191"/>
      <c r="C791" s="191"/>
      <c r="D791" s="191"/>
      <c r="E791" s="191"/>
      <c r="F791" s="191"/>
      <c r="G791" s="191"/>
      <c r="H791" s="191"/>
      <c r="I791" s="191"/>
      <c r="J791" s="191"/>
      <c r="K791" s="191"/>
      <c r="L791" s="191"/>
      <c r="M791" s="191"/>
      <c r="N791" s="191"/>
      <c r="O791" s="191"/>
      <c r="P791" s="191"/>
      <c r="Q791" s="191"/>
      <c r="R791" s="191"/>
      <c r="S791" s="191"/>
      <c r="T791" s="191"/>
      <c r="U791" s="191"/>
      <c r="V791" s="191"/>
      <c r="W791" s="191"/>
      <c r="X791" s="191"/>
      <c r="Y791" s="191"/>
      <c r="Z791" s="191"/>
    </row>
    <row r="792" ht="12.75" customHeight="1">
      <c r="A792" s="191"/>
      <c r="B792" s="191"/>
      <c r="C792" s="191"/>
      <c r="D792" s="191"/>
      <c r="E792" s="191"/>
      <c r="F792" s="191"/>
      <c r="G792" s="191"/>
      <c r="H792" s="191"/>
      <c r="I792" s="191"/>
      <c r="J792" s="191"/>
      <c r="K792" s="191"/>
      <c r="L792" s="191"/>
      <c r="M792" s="191"/>
      <c r="N792" s="191"/>
      <c r="O792" s="191"/>
      <c r="P792" s="191"/>
      <c r="Q792" s="191"/>
      <c r="R792" s="191"/>
      <c r="S792" s="191"/>
      <c r="T792" s="191"/>
      <c r="U792" s="191"/>
      <c r="V792" s="191"/>
      <c r="W792" s="191"/>
      <c r="X792" s="191"/>
      <c r="Y792" s="191"/>
      <c r="Z792" s="191"/>
    </row>
    <row r="793" ht="12.75" customHeight="1">
      <c r="A793" s="191"/>
      <c r="B793" s="191"/>
      <c r="C793" s="191"/>
      <c r="D793" s="191"/>
      <c r="E793" s="191"/>
      <c r="F793" s="191"/>
      <c r="G793" s="191"/>
      <c r="H793" s="191"/>
      <c r="I793" s="191"/>
      <c r="J793" s="191"/>
      <c r="K793" s="191"/>
      <c r="L793" s="191"/>
      <c r="M793" s="191"/>
      <c r="N793" s="191"/>
      <c r="O793" s="191"/>
      <c r="P793" s="191"/>
      <c r="Q793" s="191"/>
      <c r="R793" s="191"/>
      <c r="S793" s="191"/>
      <c r="T793" s="191"/>
      <c r="U793" s="191"/>
      <c r="V793" s="191"/>
      <c r="W793" s="191"/>
      <c r="X793" s="191"/>
      <c r="Y793" s="191"/>
      <c r="Z793" s="191"/>
    </row>
    <row r="794" ht="12.75" customHeight="1">
      <c r="A794" s="191"/>
      <c r="B794" s="191"/>
      <c r="C794" s="191"/>
      <c r="D794" s="191"/>
      <c r="E794" s="191"/>
      <c r="F794" s="191"/>
      <c r="G794" s="191"/>
      <c r="H794" s="191"/>
      <c r="I794" s="191"/>
      <c r="J794" s="191"/>
      <c r="K794" s="191"/>
      <c r="L794" s="191"/>
      <c r="M794" s="191"/>
      <c r="N794" s="191"/>
      <c r="O794" s="191"/>
      <c r="P794" s="191"/>
      <c r="Q794" s="191"/>
      <c r="R794" s="191"/>
      <c r="S794" s="191"/>
      <c r="T794" s="191"/>
      <c r="U794" s="191"/>
      <c r="V794" s="191"/>
      <c r="W794" s="191"/>
      <c r="X794" s="191"/>
      <c r="Y794" s="191"/>
      <c r="Z794" s="191"/>
    </row>
    <row r="795" ht="12.75" customHeight="1">
      <c r="A795" s="191"/>
      <c r="B795" s="191"/>
      <c r="C795" s="191"/>
      <c r="D795" s="191"/>
      <c r="E795" s="191"/>
      <c r="F795" s="191"/>
      <c r="G795" s="191"/>
      <c r="H795" s="191"/>
      <c r="I795" s="191"/>
      <c r="J795" s="191"/>
      <c r="K795" s="191"/>
      <c r="L795" s="191"/>
      <c r="M795" s="191"/>
      <c r="N795" s="191"/>
      <c r="O795" s="191"/>
      <c r="P795" s="191"/>
      <c r="Q795" s="191"/>
      <c r="R795" s="191"/>
      <c r="S795" s="191"/>
      <c r="T795" s="191"/>
      <c r="U795" s="191"/>
      <c r="V795" s="191"/>
      <c r="W795" s="191"/>
      <c r="X795" s="191"/>
      <c r="Y795" s="191"/>
      <c r="Z795" s="191"/>
    </row>
    <row r="796" ht="12.75" customHeight="1">
      <c r="A796" s="191"/>
      <c r="B796" s="191"/>
      <c r="C796" s="191"/>
      <c r="D796" s="191"/>
      <c r="E796" s="191"/>
      <c r="F796" s="191"/>
      <c r="G796" s="191"/>
      <c r="H796" s="191"/>
      <c r="I796" s="191"/>
      <c r="J796" s="191"/>
      <c r="K796" s="191"/>
      <c r="L796" s="191"/>
      <c r="M796" s="191"/>
      <c r="N796" s="191"/>
      <c r="O796" s="191"/>
      <c r="P796" s="191"/>
      <c r="Q796" s="191"/>
      <c r="R796" s="191"/>
      <c r="S796" s="191"/>
      <c r="T796" s="191"/>
      <c r="U796" s="191"/>
      <c r="V796" s="191"/>
      <c r="W796" s="191"/>
      <c r="X796" s="191"/>
      <c r="Y796" s="191"/>
      <c r="Z796" s="191"/>
    </row>
    <row r="797" ht="12.75" customHeight="1">
      <c r="A797" s="191"/>
      <c r="B797" s="191"/>
      <c r="C797" s="191"/>
      <c r="D797" s="191"/>
      <c r="E797" s="191"/>
      <c r="F797" s="191"/>
      <c r="G797" s="191"/>
      <c r="H797" s="191"/>
      <c r="I797" s="191"/>
      <c r="J797" s="191"/>
      <c r="K797" s="191"/>
      <c r="L797" s="191"/>
      <c r="M797" s="191"/>
      <c r="N797" s="191"/>
      <c r="O797" s="191"/>
      <c r="P797" s="191"/>
      <c r="Q797" s="191"/>
      <c r="R797" s="191"/>
      <c r="S797" s="191"/>
      <c r="T797" s="191"/>
      <c r="U797" s="191"/>
      <c r="V797" s="191"/>
      <c r="W797" s="191"/>
      <c r="X797" s="191"/>
      <c r="Y797" s="191"/>
      <c r="Z797" s="191"/>
    </row>
    <row r="798" ht="12.75" customHeight="1">
      <c r="A798" s="191"/>
      <c r="B798" s="191"/>
      <c r="C798" s="191"/>
      <c r="D798" s="191"/>
      <c r="E798" s="191"/>
      <c r="F798" s="191"/>
      <c r="G798" s="191"/>
      <c r="H798" s="191"/>
      <c r="I798" s="191"/>
      <c r="J798" s="191"/>
      <c r="K798" s="191"/>
      <c r="L798" s="191"/>
      <c r="M798" s="191"/>
      <c r="N798" s="191"/>
      <c r="O798" s="191"/>
      <c r="P798" s="191"/>
      <c r="Q798" s="191"/>
      <c r="R798" s="191"/>
      <c r="S798" s="191"/>
      <c r="T798" s="191"/>
      <c r="U798" s="191"/>
      <c r="V798" s="191"/>
      <c r="W798" s="191"/>
      <c r="X798" s="191"/>
      <c r="Y798" s="191"/>
      <c r="Z798" s="191"/>
    </row>
    <row r="799" ht="12.75" customHeight="1">
      <c r="A799" s="191"/>
      <c r="B799" s="191"/>
      <c r="C799" s="191"/>
      <c r="D799" s="191"/>
      <c r="E799" s="191"/>
      <c r="F799" s="191"/>
      <c r="G799" s="191"/>
      <c r="H799" s="191"/>
      <c r="I799" s="191"/>
      <c r="J799" s="191"/>
      <c r="K799" s="191"/>
      <c r="L799" s="191"/>
      <c r="M799" s="191"/>
      <c r="N799" s="191"/>
      <c r="O799" s="191"/>
      <c r="P799" s="191"/>
      <c r="Q799" s="191"/>
      <c r="R799" s="191"/>
      <c r="S799" s="191"/>
      <c r="T799" s="191"/>
      <c r="U799" s="191"/>
      <c r="V799" s="191"/>
      <c r="W799" s="191"/>
      <c r="X799" s="191"/>
      <c r="Y799" s="191"/>
      <c r="Z799" s="191"/>
    </row>
    <row r="800" ht="12.75" customHeight="1">
      <c r="A800" s="191"/>
      <c r="B800" s="191"/>
      <c r="C800" s="191"/>
      <c r="D800" s="191"/>
      <c r="E800" s="191"/>
      <c r="F800" s="191"/>
      <c r="G800" s="191"/>
      <c r="H800" s="191"/>
      <c r="I800" s="191"/>
      <c r="J800" s="191"/>
      <c r="K800" s="191"/>
      <c r="L800" s="191"/>
      <c r="M800" s="191"/>
      <c r="N800" s="191"/>
      <c r="O800" s="191"/>
      <c r="P800" s="191"/>
      <c r="Q800" s="191"/>
      <c r="R800" s="191"/>
      <c r="S800" s="191"/>
      <c r="T800" s="191"/>
      <c r="U800" s="191"/>
      <c r="V800" s="191"/>
      <c r="W800" s="191"/>
      <c r="X800" s="191"/>
      <c r="Y800" s="191"/>
      <c r="Z800" s="191"/>
    </row>
    <row r="801" ht="12.75" customHeight="1">
      <c r="A801" s="191"/>
      <c r="B801" s="191"/>
      <c r="C801" s="191"/>
      <c r="D801" s="191"/>
      <c r="E801" s="191"/>
      <c r="F801" s="191"/>
      <c r="G801" s="191"/>
      <c r="H801" s="191"/>
      <c r="I801" s="191"/>
      <c r="J801" s="191"/>
      <c r="K801" s="191"/>
      <c r="L801" s="191"/>
      <c r="M801" s="191"/>
      <c r="N801" s="191"/>
      <c r="O801" s="191"/>
      <c r="P801" s="191"/>
      <c r="Q801" s="191"/>
      <c r="R801" s="191"/>
      <c r="S801" s="191"/>
      <c r="T801" s="191"/>
      <c r="U801" s="191"/>
      <c r="V801" s="191"/>
      <c r="W801" s="191"/>
      <c r="X801" s="191"/>
      <c r="Y801" s="191"/>
      <c r="Z801" s="191"/>
    </row>
    <row r="802" ht="12.75" customHeight="1">
      <c r="A802" s="191"/>
      <c r="B802" s="191"/>
      <c r="C802" s="191"/>
      <c r="D802" s="191"/>
      <c r="E802" s="191"/>
      <c r="F802" s="191"/>
      <c r="G802" s="191"/>
      <c r="H802" s="191"/>
      <c r="I802" s="191"/>
      <c r="J802" s="191"/>
      <c r="K802" s="191"/>
      <c r="L802" s="191"/>
      <c r="M802" s="191"/>
      <c r="N802" s="191"/>
      <c r="O802" s="191"/>
      <c r="P802" s="191"/>
      <c r="Q802" s="191"/>
      <c r="R802" s="191"/>
      <c r="S802" s="191"/>
      <c r="T802" s="191"/>
      <c r="U802" s="191"/>
      <c r="V802" s="191"/>
      <c r="W802" s="191"/>
      <c r="X802" s="191"/>
      <c r="Y802" s="191"/>
      <c r="Z802" s="191"/>
    </row>
    <row r="803" ht="12.75" customHeight="1">
      <c r="A803" s="191"/>
      <c r="B803" s="191"/>
      <c r="C803" s="191"/>
      <c r="D803" s="191"/>
      <c r="E803" s="191"/>
      <c r="F803" s="191"/>
      <c r="G803" s="191"/>
      <c r="H803" s="191"/>
      <c r="I803" s="191"/>
      <c r="J803" s="191"/>
      <c r="K803" s="191"/>
      <c r="L803" s="191"/>
      <c r="M803" s="191"/>
      <c r="N803" s="191"/>
      <c r="O803" s="191"/>
      <c r="P803" s="191"/>
      <c r="Q803" s="191"/>
      <c r="R803" s="191"/>
      <c r="S803" s="191"/>
      <c r="T803" s="191"/>
      <c r="U803" s="191"/>
      <c r="V803" s="191"/>
      <c r="W803" s="191"/>
      <c r="X803" s="191"/>
      <c r="Y803" s="191"/>
      <c r="Z803" s="191"/>
    </row>
    <row r="804" ht="12.75" customHeight="1">
      <c r="A804" s="191"/>
      <c r="B804" s="191"/>
      <c r="C804" s="191"/>
      <c r="D804" s="191"/>
      <c r="E804" s="191"/>
      <c r="F804" s="191"/>
      <c r="G804" s="191"/>
      <c r="H804" s="191"/>
      <c r="I804" s="191"/>
      <c r="J804" s="191"/>
      <c r="K804" s="191"/>
      <c r="L804" s="191"/>
      <c r="M804" s="191"/>
      <c r="N804" s="191"/>
      <c r="O804" s="191"/>
      <c r="P804" s="191"/>
      <c r="Q804" s="191"/>
      <c r="R804" s="191"/>
      <c r="S804" s="191"/>
      <c r="T804" s="191"/>
      <c r="U804" s="191"/>
      <c r="V804" s="191"/>
      <c r="W804" s="191"/>
      <c r="X804" s="191"/>
      <c r="Y804" s="191"/>
      <c r="Z804" s="191"/>
    </row>
    <row r="805" ht="12.75" customHeight="1">
      <c r="A805" s="191"/>
      <c r="B805" s="191"/>
      <c r="C805" s="191"/>
      <c r="D805" s="191"/>
      <c r="E805" s="191"/>
      <c r="F805" s="191"/>
      <c r="G805" s="191"/>
      <c r="H805" s="191"/>
      <c r="I805" s="191"/>
      <c r="J805" s="191"/>
      <c r="K805" s="191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</row>
    <row r="806" ht="12.75" customHeight="1">
      <c r="A806" s="191"/>
      <c r="B806" s="191"/>
      <c r="C806" s="191"/>
      <c r="D806" s="191"/>
      <c r="E806" s="191"/>
      <c r="F806" s="191"/>
      <c r="G806" s="191"/>
      <c r="H806" s="191"/>
      <c r="I806" s="191"/>
      <c r="J806" s="191"/>
      <c r="K806" s="191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</row>
    <row r="807" ht="12.75" customHeight="1">
      <c r="A807" s="191"/>
      <c r="B807" s="191"/>
      <c r="C807" s="191"/>
      <c r="D807" s="191"/>
      <c r="E807" s="191"/>
      <c r="F807" s="191"/>
      <c r="G807" s="191"/>
      <c r="H807" s="191"/>
      <c r="I807" s="191"/>
      <c r="J807" s="191"/>
      <c r="K807" s="191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</row>
    <row r="808" ht="12.75" customHeight="1">
      <c r="A808" s="191"/>
      <c r="B808" s="191"/>
      <c r="C808" s="191"/>
      <c r="D808" s="191"/>
      <c r="E808" s="191"/>
      <c r="F808" s="191"/>
      <c r="G808" s="191"/>
      <c r="H808" s="191"/>
      <c r="I808" s="191"/>
      <c r="J808" s="191"/>
      <c r="K808" s="191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</row>
    <row r="809" ht="12.75" customHeight="1">
      <c r="A809" s="191"/>
      <c r="B809" s="191"/>
      <c r="C809" s="191"/>
      <c r="D809" s="191"/>
      <c r="E809" s="191"/>
      <c r="F809" s="191"/>
      <c r="G809" s="191"/>
      <c r="H809" s="191"/>
      <c r="I809" s="191"/>
      <c r="J809" s="191"/>
      <c r="K809" s="191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</row>
    <row r="810" ht="12.75" customHeight="1">
      <c r="A810" s="191"/>
      <c r="B810" s="191"/>
      <c r="C810" s="191"/>
      <c r="D810" s="191"/>
      <c r="E810" s="191"/>
      <c r="F810" s="191"/>
      <c r="G810" s="191"/>
      <c r="H810" s="191"/>
      <c r="I810" s="191"/>
      <c r="J810" s="191"/>
      <c r="K810" s="191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</row>
    <row r="811" ht="12.75" customHeight="1">
      <c r="A811" s="191"/>
      <c r="B811" s="191"/>
      <c r="C811" s="191"/>
      <c r="D811" s="191"/>
      <c r="E811" s="191"/>
      <c r="F811" s="191"/>
      <c r="G811" s="191"/>
      <c r="H811" s="191"/>
      <c r="I811" s="191"/>
      <c r="J811" s="191"/>
      <c r="K811" s="191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</row>
    <row r="812" ht="12.75" customHeight="1">
      <c r="A812" s="191"/>
      <c r="B812" s="191"/>
      <c r="C812" s="191"/>
      <c r="D812" s="191"/>
      <c r="E812" s="191"/>
      <c r="F812" s="191"/>
      <c r="G812" s="191"/>
      <c r="H812" s="191"/>
      <c r="I812" s="191"/>
      <c r="J812" s="191"/>
      <c r="K812" s="191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</row>
    <row r="813" ht="12.75" customHeight="1">
      <c r="A813" s="191"/>
      <c r="B813" s="191"/>
      <c r="C813" s="191"/>
      <c r="D813" s="191"/>
      <c r="E813" s="191"/>
      <c r="F813" s="191"/>
      <c r="G813" s="191"/>
      <c r="H813" s="191"/>
      <c r="I813" s="191"/>
      <c r="J813" s="191"/>
      <c r="K813" s="191"/>
      <c r="L813" s="191"/>
      <c r="M813" s="191"/>
      <c r="N813" s="191"/>
      <c r="O813" s="191"/>
      <c r="P813" s="191"/>
      <c r="Q813" s="191"/>
      <c r="R813" s="191"/>
      <c r="S813" s="191"/>
      <c r="T813" s="191"/>
      <c r="U813" s="191"/>
      <c r="V813" s="191"/>
      <c r="W813" s="191"/>
      <c r="X813" s="191"/>
      <c r="Y813" s="191"/>
      <c r="Z813" s="191"/>
    </row>
    <row r="814" ht="12.75" customHeight="1">
      <c r="A814" s="191"/>
      <c r="B814" s="191"/>
      <c r="C814" s="191"/>
      <c r="D814" s="191"/>
      <c r="E814" s="191"/>
      <c r="F814" s="191"/>
      <c r="G814" s="191"/>
      <c r="H814" s="191"/>
      <c r="I814" s="191"/>
      <c r="J814" s="191"/>
      <c r="K814" s="191"/>
      <c r="L814" s="191"/>
      <c r="M814" s="191"/>
      <c r="N814" s="191"/>
      <c r="O814" s="191"/>
      <c r="P814" s="191"/>
      <c r="Q814" s="191"/>
      <c r="R814" s="191"/>
      <c r="S814" s="191"/>
      <c r="T814" s="191"/>
      <c r="U814" s="191"/>
      <c r="V814" s="191"/>
      <c r="W814" s="191"/>
      <c r="X814" s="191"/>
      <c r="Y814" s="191"/>
      <c r="Z814" s="191"/>
    </row>
    <row r="815" ht="12.75" customHeight="1">
      <c r="A815" s="191"/>
      <c r="B815" s="191"/>
      <c r="C815" s="191"/>
      <c r="D815" s="191"/>
      <c r="E815" s="191"/>
      <c r="F815" s="191"/>
      <c r="G815" s="191"/>
      <c r="H815" s="191"/>
      <c r="I815" s="191"/>
      <c r="J815" s="191"/>
      <c r="K815" s="191"/>
      <c r="L815" s="191"/>
      <c r="M815" s="191"/>
      <c r="N815" s="191"/>
      <c r="O815" s="191"/>
      <c r="P815" s="191"/>
      <c r="Q815" s="191"/>
      <c r="R815" s="191"/>
      <c r="S815" s="191"/>
      <c r="T815" s="191"/>
      <c r="U815" s="191"/>
      <c r="V815" s="191"/>
      <c r="W815" s="191"/>
      <c r="X815" s="191"/>
      <c r="Y815" s="191"/>
      <c r="Z815" s="191"/>
    </row>
    <row r="816" ht="12.75" customHeight="1">
      <c r="A816" s="191"/>
      <c r="B816" s="191"/>
      <c r="C816" s="191"/>
      <c r="D816" s="191"/>
      <c r="E816" s="191"/>
      <c r="F816" s="191"/>
      <c r="G816" s="191"/>
      <c r="H816" s="191"/>
      <c r="I816" s="191"/>
      <c r="J816" s="191"/>
      <c r="K816" s="191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</row>
    <row r="817" ht="12.75" customHeight="1">
      <c r="A817" s="191"/>
      <c r="B817" s="191"/>
      <c r="C817" s="191"/>
      <c r="D817" s="191"/>
      <c r="E817" s="191"/>
      <c r="F817" s="191"/>
      <c r="G817" s="191"/>
      <c r="H817" s="191"/>
      <c r="I817" s="191"/>
      <c r="J817" s="191"/>
      <c r="K817" s="191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</row>
    <row r="818" ht="12.75" customHeight="1">
      <c r="A818" s="191"/>
      <c r="B818" s="191"/>
      <c r="C818" s="191"/>
      <c r="D818" s="191"/>
      <c r="E818" s="191"/>
      <c r="F818" s="191"/>
      <c r="G818" s="191"/>
      <c r="H818" s="191"/>
      <c r="I818" s="191"/>
      <c r="J818" s="191"/>
      <c r="K818" s="191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</row>
    <row r="819" ht="12.75" customHeight="1">
      <c r="A819" s="191"/>
      <c r="B819" s="191"/>
      <c r="C819" s="191"/>
      <c r="D819" s="191"/>
      <c r="E819" s="191"/>
      <c r="F819" s="191"/>
      <c r="G819" s="191"/>
      <c r="H819" s="191"/>
      <c r="I819" s="191"/>
      <c r="J819" s="191"/>
      <c r="K819" s="191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</row>
    <row r="820" ht="12.75" customHeight="1">
      <c r="A820" s="191"/>
      <c r="B820" s="191"/>
      <c r="C820" s="191"/>
      <c r="D820" s="191"/>
      <c r="E820" s="191"/>
      <c r="F820" s="191"/>
      <c r="G820" s="191"/>
      <c r="H820" s="191"/>
      <c r="I820" s="191"/>
      <c r="J820" s="191"/>
      <c r="K820" s="191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</row>
    <row r="821" ht="12.75" customHeight="1">
      <c r="A821" s="191"/>
      <c r="B821" s="191"/>
      <c r="C821" s="191"/>
      <c r="D821" s="191"/>
      <c r="E821" s="191"/>
      <c r="F821" s="191"/>
      <c r="G821" s="191"/>
      <c r="H821" s="191"/>
      <c r="I821" s="191"/>
      <c r="J821" s="191"/>
      <c r="K821" s="191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</row>
    <row r="822" ht="12.75" customHeight="1">
      <c r="A822" s="191"/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</row>
    <row r="823" ht="12.75" customHeight="1">
      <c r="A823" s="191"/>
      <c r="B823" s="191"/>
      <c r="C823" s="191"/>
      <c r="D823" s="191"/>
      <c r="E823" s="191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</row>
    <row r="824" ht="12.75" customHeight="1">
      <c r="A824" s="191"/>
      <c r="B824" s="191"/>
      <c r="C824" s="191"/>
      <c r="D824" s="191"/>
      <c r="E824" s="191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</row>
    <row r="825" ht="12.75" customHeight="1">
      <c r="A825" s="191"/>
      <c r="B825" s="191"/>
      <c r="C825" s="191"/>
      <c r="D825" s="191"/>
      <c r="E825" s="191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</row>
    <row r="826" ht="12.75" customHeight="1">
      <c r="A826" s="191"/>
      <c r="B826" s="191"/>
      <c r="C826" s="191"/>
      <c r="D826" s="191"/>
      <c r="E826" s="191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</row>
    <row r="827" ht="12.75" customHeight="1">
      <c r="A827" s="191"/>
      <c r="B827" s="191"/>
      <c r="C827" s="191"/>
      <c r="D827" s="191"/>
      <c r="E827" s="191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</row>
    <row r="828" ht="12.75" customHeight="1">
      <c r="A828" s="191"/>
      <c r="B828" s="191"/>
      <c r="C828" s="191"/>
      <c r="D828" s="191"/>
      <c r="E828" s="191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</row>
    <row r="829" ht="12.75" customHeight="1">
      <c r="A829" s="191"/>
      <c r="B829" s="191"/>
      <c r="C829" s="191"/>
      <c r="D829" s="191"/>
      <c r="E829" s="191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</row>
    <row r="830" ht="12.75" customHeight="1">
      <c r="A830" s="191"/>
      <c r="B830" s="191"/>
      <c r="C830" s="191"/>
      <c r="D830" s="191"/>
      <c r="E830" s="191"/>
      <c r="F830" s="191"/>
      <c r="G830" s="191"/>
      <c r="H830" s="191"/>
      <c r="I830" s="191"/>
      <c r="J830" s="191"/>
      <c r="K830" s="191"/>
      <c r="L830" s="191"/>
      <c r="M830" s="191"/>
      <c r="N830" s="191"/>
      <c r="O830" s="191"/>
      <c r="P830" s="191"/>
      <c r="Q830" s="191"/>
      <c r="R830" s="191"/>
      <c r="S830" s="191"/>
      <c r="T830" s="191"/>
      <c r="U830" s="191"/>
      <c r="V830" s="191"/>
      <c r="W830" s="191"/>
      <c r="X830" s="191"/>
      <c r="Y830" s="191"/>
      <c r="Z830" s="191"/>
    </row>
    <row r="831" ht="12.75" customHeight="1">
      <c r="A831" s="191"/>
      <c r="B831" s="191"/>
      <c r="C831" s="191"/>
      <c r="D831" s="191"/>
      <c r="E831" s="191"/>
      <c r="F831" s="191"/>
      <c r="G831" s="191"/>
      <c r="H831" s="191"/>
      <c r="I831" s="191"/>
      <c r="J831" s="191"/>
      <c r="K831" s="191"/>
      <c r="L831" s="191"/>
      <c r="M831" s="191"/>
      <c r="N831" s="191"/>
      <c r="O831" s="191"/>
      <c r="P831" s="191"/>
      <c r="Q831" s="191"/>
      <c r="R831" s="191"/>
      <c r="S831" s="191"/>
      <c r="T831" s="191"/>
      <c r="U831" s="191"/>
      <c r="V831" s="191"/>
      <c r="W831" s="191"/>
      <c r="X831" s="191"/>
      <c r="Y831" s="191"/>
      <c r="Z831" s="191"/>
    </row>
    <row r="832" ht="12.75" customHeight="1">
      <c r="A832" s="191"/>
      <c r="B832" s="191"/>
      <c r="C832" s="191"/>
      <c r="D832" s="191"/>
      <c r="E832" s="191"/>
      <c r="F832" s="191"/>
      <c r="G832" s="191"/>
      <c r="H832" s="191"/>
      <c r="I832" s="191"/>
      <c r="J832" s="191"/>
      <c r="K832" s="191"/>
      <c r="L832" s="191"/>
      <c r="M832" s="191"/>
      <c r="N832" s="191"/>
      <c r="O832" s="191"/>
      <c r="P832" s="191"/>
      <c r="Q832" s="191"/>
      <c r="R832" s="191"/>
      <c r="S832" s="191"/>
      <c r="T832" s="191"/>
      <c r="U832" s="191"/>
      <c r="V832" s="191"/>
      <c r="W832" s="191"/>
      <c r="X832" s="191"/>
      <c r="Y832" s="191"/>
      <c r="Z832" s="191"/>
    </row>
    <row r="833" ht="12.75" customHeight="1">
      <c r="A833" s="191"/>
      <c r="B833" s="191"/>
      <c r="C833" s="191"/>
      <c r="D833" s="191"/>
      <c r="E833" s="191"/>
      <c r="F833" s="191"/>
      <c r="G833" s="191"/>
      <c r="H833" s="191"/>
      <c r="I833" s="191"/>
      <c r="J833" s="191"/>
      <c r="K833" s="191"/>
      <c r="L833" s="191"/>
      <c r="M833" s="191"/>
      <c r="N833" s="191"/>
      <c r="O833" s="191"/>
      <c r="P833" s="191"/>
      <c r="Q833" s="191"/>
      <c r="R833" s="191"/>
      <c r="S833" s="191"/>
      <c r="T833" s="191"/>
      <c r="U833" s="191"/>
      <c r="V833" s="191"/>
      <c r="W833" s="191"/>
      <c r="X833" s="191"/>
      <c r="Y833" s="191"/>
      <c r="Z833" s="191"/>
    </row>
    <row r="834" ht="12.75" customHeight="1">
      <c r="A834" s="191"/>
      <c r="B834" s="191"/>
      <c r="C834" s="191"/>
      <c r="D834" s="191"/>
      <c r="E834" s="191"/>
      <c r="F834" s="191"/>
      <c r="G834" s="191"/>
      <c r="H834" s="191"/>
      <c r="I834" s="191"/>
      <c r="J834" s="191"/>
      <c r="K834" s="191"/>
      <c r="L834" s="191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</row>
    <row r="835" ht="12.75" customHeight="1">
      <c r="A835" s="191"/>
      <c r="B835" s="191"/>
      <c r="C835" s="191"/>
      <c r="D835" s="191"/>
      <c r="E835" s="191"/>
      <c r="F835" s="191"/>
      <c r="G835" s="191"/>
      <c r="H835" s="191"/>
      <c r="I835" s="191"/>
      <c r="J835" s="191"/>
      <c r="K835" s="191"/>
      <c r="L835" s="191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</row>
    <row r="836" ht="12.75" customHeight="1">
      <c r="A836" s="191"/>
      <c r="B836" s="191"/>
      <c r="C836" s="191"/>
      <c r="D836" s="191"/>
      <c r="E836" s="191"/>
      <c r="F836" s="191"/>
      <c r="G836" s="191"/>
      <c r="H836" s="191"/>
      <c r="I836" s="191"/>
      <c r="J836" s="191"/>
      <c r="K836" s="191"/>
      <c r="L836" s="191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</row>
    <row r="837" ht="12.75" customHeight="1">
      <c r="A837" s="191"/>
      <c r="B837" s="191"/>
      <c r="C837" s="191"/>
      <c r="D837" s="191"/>
      <c r="E837" s="191"/>
      <c r="F837" s="191"/>
      <c r="G837" s="191"/>
      <c r="H837" s="191"/>
      <c r="I837" s="191"/>
      <c r="J837" s="191"/>
      <c r="K837" s="191"/>
      <c r="L837" s="191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</row>
    <row r="838" ht="12.75" customHeight="1">
      <c r="A838" s="191"/>
      <c r="B838" s="191"/>
      <c r="C838" s="191"/>
      <c r="D838" s="191"/>
      <c r="E838" s="191"/>
      <c r="F838" s="191"/>
      <c r="G838" s="191"/>
      <c r="H838" s="191"/>
      <c r="I838" s="191"/>
      <c r="J838" s="191"/>
      <c r="K838" s="191"/>
      <c r="L838" s="191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</row>
    <row r="839" ht="12.75" customHeight="1">
      <c r="A839" s="191"/>
      <c r="B839" s="191"/>
      <c r="C839" s="191"/>
      <c r="D839" s="191"/>
      <c r="E839" s="191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</row>
    <row r="840" ht="12.75" customHeight="1">
      <c r="A840" s="191"/>
      <c r="B840" s="191"/>
      <c r="C840" s="191"/>
      <c r="D840" s="191"/>
      <c r="E840" s="191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</row>
    <row r="841" ht="12.75" customHeight="1">
      <c r="A841" s="191"/>
      <c r="B841" s="191"/>
      <c r="C841" s="191"/>
      <c r="D841" s="191"/>
      <c r="E841" s="191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</row>
    <row r="842" ht="12.75" customHeight="1">
      <c r="A842" s="191"/>
      <c r="B842" s="191"/>
      <c r="C842" s="191"/>
      <c r="D842" s="191"/>
      <c r="E842" s="191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</row>
    <row r="843" ht="12.75" customHeight="1">
      <c r="A843" s="191"/>
      <c r="B843" s="191"/>
      <c r="C843" s="191"/>
      <c r="D843" s="191"/>
      <c r="E843" s="191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</row>
    <row r="844" ht="12.75" customHeight="1">
      <c r="A844" s="191"/>
      <c r="B844" s="191"/>
      <c r="C844" s="191"/>
      <c r="D844" s="191"/>
      <c r="E844" s="191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</row>
    <row r="845" ht="12.75" customHeight="1">
      <c r="A845" s="191"/>
      <c r="B845" s="191"/>
      <c r="C845" s="191"/>
      <c r="D845" s="191"/>
      <c r="E845" s="191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</row>
    <row r="846" ht="12.75" customHeight="1">
      <c r="A846" s="191"/>
      <c r="B846" s="191"/>
      <c r="C846" s="191"/>
      <c r="D846" s="191"/>
      <c r="E846" s="191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</row>
    <row r="847" ht="12.75" customHeight="1">
      <c r="A847" s="191"/>
      <c r="B847" s="191"/>
      <c r="C847" s="191"/>
      <c r="D847" s="191"/>
      <c r="E847" s="191"/>
      <c r="F847" s="191"/>
      <c r="G847" s="191"/>
      <c r="H847" s="191"/>
      <c r="I847" s="191"/>
      <c r="J847" s="191"/>
      <c r="K847" s="191"/>
      <c r="L847" s="191"/>
      <c r="M847" s="191"/>
      <c r="N847" s="191"/>
      <c r="O847" s="191"/>
      <c r="P847" s="191"/>
      <c r="Q847" s="191"/>
      <c r="R847" s="191"/>
      <c r="S847" s="191"/>
      <c r="T847" s="191"/>
      <c r="U847" s="191"/>
      <c r="V847" s="191"/>
      <c r="W847" s="191"/>
      <c r="X847" s="191"/>
      <c r="Y847" s="191"/>
      <c r="Z847" s="191"/>
    </row>
    <row r="848" ht="12.75" customHeight="1">
      <c r="A848" s="191"/>
      <c r="B848" s="191"/>
      <c r="C848" s="191"/>
      <c r="D848" s="191"/>
      <c r="E848" s="191"/>
      <c r="F848" s="191"/>
      <c r="G848" s="191"/>
      <c r="H848" s="191"/>
      <c r="I848" s="191"/>
      <c r="J848" s="191"/>
      <c r="K848" s="191"/>
      <c r="L848" s="191"/>
      <c r="M848" s="191"/>
      <c r="N848" s="191"/>
      <c r="O848" s="191"/>
      <c r="P848" s="191"/>
      <c r="Q848" s="191"/>
      <c r="R848" s="191"/>
      <c r="S848" s="191"/>
      <c r="T848" s="191"/>
      <c r="U848" s="191"/>
      <c r="V848" s="191"/>
      <c r="W848" s="191"/>
      <c r="X848" s="191"/>
      <c r="Y848" s="191"/>
      <c r="Z848" s="191"/>
    </row>
    <row r="849" ht="12.75" customHeight="1">
      <c r="A849" s="191"/>
      <c r="B849" s="191"/>
      <c r="C849" s="191"/>
      <c r="D849" s="191"/>
      <c r="E849" s="191"/>
      <c r="F849" s="191"/>
      <c r="G849" s="191"/>
      <c r="H849" s="191"/>
      <c r="I849" s="191"/>
      <c r="J849" s="191"/>
      <c r="K849" s="191"/>
      <c r="L849" s="191"/>
      <c r="M849" s="191"/>
      <c r="N849" s="191"/>
      <c r="O849" s="191"/>
      <c r="P849" s="191"/>
      <c r="Q849" s="191"/>
      <c r="R849" s="191"/>
      <c r="S849" s="191"/>
      <c r="T849" s="191"/>
      <c r="U849" s="191"/>
      <c r="V849" s="191"/>
      <c r="W849" s="191"/>
      <c r="X849" s="191"/>
      <c r="Y849" s="191"/>
      <c r="Z849" s="191"/>
    </row>
    <row r="850" ht="12.75" customHeight="1">
      <c r="A850" s="191"/>
      <c r="B850" s="191"/>
      <c r="C850" s="191"/>
      <c r="D850" s="191"/>
      <c r="E850" s="191"/>
      <c r="F850" s="191"/>
      <c r="G850" s="191"/>
      <c r="H850" s="191"/>
      <c r="I850" s="191"/>
      <c r="J850" s="191"/>
      <c r="K850" s="191"/>
      <c r="L850" s="191"/>
      <c r="M850" s="191"/>
      <c r="N850" s="191"/>
      <c r="O850" s="191"/>
      <c r="P850" s="191"/>
      <c r="Q850" s="191"/>
      <c r="R850" s="191"/>
      <c r="S850" s="191"/>
      <c r="T850" s="191"/>
      <c r="U850" s="191"/>
      <c r="V850" s="191"/>
      <c r="W850" s="191"/>
      <c r="X850" s="191"/>
      <c r="Y850" s="191"/>
      <c r="Z850" s="191"/>
    </row>
    <row r="851" ht="12.75" customHeight="1">
      <c r="A851" s="191"/>
      <c r="B851" s="191"/>
      <c r="C851" s="191"/>
      <c r="D851" s="191"/>
      <c r="E851" s="191"/>
      <c r="F851" s="191"/>
      <c r="G851" s="191"/>
      <c r="H851" s="191"/>
      <c r="I851" s="191"/>
      <c r="J851" s="191"/>
      <c r="K851" s="191"/>
      <c r="L851" s="191"/>
      <c r="M851" s="191"/>
      <c r="N851" s="191"/>
      <c r="O851" s="191"/>
      <c r="P851" s="191"/>
      <c r="Q851" s="191"/>
      <c r="R851" s="191"/>
      <c r="S851" s="191"/>
      <c r="T851" s="191"/>
      <c r="U851" s="191"/>
      <c r="V851" s="191"/>
      <c r="W851" s="191"/>
      <c r="X851" s="191"/>
      <c r="Y851" s="191"/>
      <c r="Z851" s="191"/>
    </row>
    <row r="852" ht="12.75" customHeight="1">
      <c r="A852" s="191"/>
      <c r="B852" s="191"/>
      <c r="C852" s="191"/>
      <c r="D852" s="191"/>
      <c r="E852" s="191"/>
      <c r="F852" s="191"/>
      <c r="G852" s="191"/>
      <c r="H852" s="191"/>
      <c r="I852" s="191"/>
      <c r="J852" s="191"/>
      <c r="K852" s="191"/>
      <c r="L852" s="191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</row>
    <row r="853" ht="12.75" customHeight="1">
      <c r="A853" s="191"/>
      <c r="B853" s="191"/>
      <c r="C853" s="191"/>
      <c r="D853" s="191"/>
      <c r="E853" s="191"/>
      <c r="F853" s="191"/>
      <c r="G853" s="191"/>
      <c r="H853" s="191"/>
      <c r="I853" s="191"/>
      <c r="J853" s="191"/>
      <c r="K853" s="191"/>
      <c r="L853" s="191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</row>
    <row r="854" ht="12.75" customHeight="1">
      <c r="A854" s="191"/>
      <c r="B854" s="191"/>
      <c r="C854" s="191"/>
      <c r="D854" s="191"/>
      <c r="E854" s="191"/>
      <c r="F854" s="191"/>
      <c r="G854" s="191"/>
      <c r="H854" s="191"/>
      <c r="I854" s="191"/>
      <c r="J854" s="191"/>
      <c r="K854" s="191"/>
      <c r="L854" s="191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</row>
    <row r="855" ht="12.75" customHeight="1">
      <c r="A855" s="191"/>
      <c r="B855" s="191"/>
      <c r="C855" s="191"/>
      <c r="D855" s="191"/>
      <c r="E855" s="191"/>
      <c r="F855" s="191"/>
      <c r="G855" s="191"/>
      <c r="H855" s="191"/>
      <c r="I855" s="191"/>
      <c r="J855" s="191"/>
      <c r="K855" s="191"/>
      <c r="L855" s="191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</row>
    <row r="856" ht="12.75" customHeight="1">
      <c r="A856" s="191"/>
      <c r="B856" s="191"/>
      <c r="C856" s="191"/>
      <c r="D856" s="191"/>
      <c r="E856" s="191"/>
      <c r="F856" s="191"/>
      <c r="G856" s="191"/>
      <c r="H856" s="191"/>
      <c r="I856" s="191"/>
      <c r="J856" s="191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</row>
    <row r="857" ht="12.75" customHeight="1">
      <c r="A857" s="191"/>
      <c r="B857" s="191"/>
      <c r="C857" s="191"/>
      <c r="D857" s="191"/>
      <c r="E857" s="191"/>
      <c r="F857" s="191"/>
      <c r="G857" s="191"/>
      <c r="H857" s="191"/>
      <c r="I857" s="191"/>
      <c r="J857" s="191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</row>
    <row r="858" ht="12.75" customHeight="1">
      <c r="A858" s="191"/>
      <c r="B858" s="191"/>
      <c r="C858" s="191"/>
      <c r="D858" s="191"/>
      <c r="E858" s="191"/>
      <c r="F858" s="191"/>
      <c r="G858" s="191"/>
      <c r="H858" s="191"/>
      <c r="I858" s="191"/>
      <c r="J858" s="191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</row>
    <row r="859" ht="12.75" customHeight="1">
      <c r="A859" s="191"/>
      <c r="B859" s="191"/>
      <c r="C859" s="191"/>
      <c r="D859" s="191"/>
      <c r="E859" s="191"/>
      <c r="F859" s="191"/>
      <c r="G859" s="191"/>
      <c r="H859" s="191"/>
      <c r="I859" s="191"/>
      <c r="J859" s="191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</row>
    <row r="860" ht="12.75" customHeight="1">
      <c r="A860" s="191"/>
      <c r="B860" s="191"/>
      <c r="C860" s="191"/>
      <c r="D860" s="191"/>
      <c r="E860" s="191"/>
      <c r="F860" s="191"/>
      <c r="G860" s="191"/>
      <c r="H860" s="191"/>
      <c r="I860" s="191"/>
      <c r="J860" s="191"/>
      <c r="K860" s="191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</row>
    <row r="861" ht="12.75" customHeight="1">
      <c r="A861" s="191"/>
      <c r="B861" s="191"/>
      <c r="C861" s="191"/>
      <c r="D861" s="191"/>
      <c r="E861" s="191"/>
      <c r="F861" s="191"/>
      <c r="G861" s="191"/>
      <c r="H861" s="191"/>
      <c r="I861" s="191"/>
      <c r="J861" s="191"/>
      <c r="K861" s="191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</row>
    <row r="862" ht="12.75" customHeight="1">
      <c r="A862" s="191"/>
      <c r="B862" s="191"/>
      <c r="C862" s="191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</row>
    <row r="863" ht="12.75" customHeight="1">
      <c r="A863" s="191"/>
      <c r="B863" s="191"/>
      <c r="C863" s="191"/>
      <c r="D863" s="191"/>
      <c r="E863" s="191"/>
      <c r="F863" s="191"/>
      <c r="G863" s="191"/>
      <c r="H863" s="191"/>
      <c r="I863" s="191"/>
      <c r="J863" s="191"/>
      <c r="K863" s="191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</row>
    <row r="864" ht="12.75" customHeight="1">
      <c r="A864" s="191"/>
      <c r="B864" s="191"/>
      <c r="C864" s="191"/>
      <c r="D864" s="191"/>
      <c r="E864" s="191"/>
      <c r="F864" s="191"/>
      <c r="G864" s="191"/>
      <c r="H864" s="191"/>
      <c r="I864" s="191"/>
      <c r="J864" s="191"/>
      <c r="K864" s="191"/>
      <c r="L864" s="191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1"/>
      <c r="Z864" s="191"/>
    </row>
    <row r="865" ht="12.75" customHeight="1">
      <c r="A865" s="191"/>
      <c r="B865" s="191"/>
      <c r="C865" s="191"/>
      <c r="D865" s="191"/>
      <c r="E865" s="191"/>
      <c r="F865" s="191"/>
      <c r="G865" s="191"/>
      <c r="H865" s="191"/>
      <c r="I865" s="191"/>
      <c r="J865" s="191"/>
      <c r="K865" s="191"/>
      <c r="L865" s="191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1"/>
      <c r="Z865" s="191"/>
    </row>
    <row r="866" ht="12.75" customHeight="1">
      <c r="A866" s="191"/>
      <c r="B866" s="191"/>
      <c r="C866" s="191"/>
      <c r="D866" s="191"/>
      <c r="E866" s="191"/>
      <c r="F866" s="191"/>
      <c r="G866" s="191"/>
      <c r="H866" s="191"/>
      <c r="I866" s="191"/>
      <c r="J866" s="191"/>
      <c r="K866" s="191"/>
      <c r="L866" s="191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1"/>
      <c r="Z866" s="191"/>
    </row>
    <row r="867" ht="12.75" customHeight="1">
      <c r="A867" s="191"/>
      <c r="B867" s="191"/>
      <c r="C867" s="191"/>
      <c r="D867" s="191"/>
      <c r="E867" s="191"/>
      <c r="F867" s="191"/>
      <c r="G867" s="191"/>
      <c r="H867" s="191"/>
      <c r="I867" s="191"/>
      <c r="J867" s="191"/>
      <c r="K867" s="191"/>
      <c r="L867" s="191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1"/>
      <c r="Z867" s="191"/>
    </row>
    <row r="868" ht="12.75" customHeight="1">
      <c r="A868" s="191"/>
      <c r="B868" s="191"/>
      <c r="C868" s="191"/>
      <c r="D868" s="191"/>
      <c r="E868" s="191"/>
      <c r="F868" s="191"/>
      <c r="G868" s="191"/>
      <c r="H868" s="191"/>
      <c r="I868" s="191"/>
      <c r="J868" s="191"/>
      <c r="K868" s="191"/>
      <c r="L868" s="191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1"/>
      <c r="Z868" s="191"/>
    </row>
    <row r="869" ht="12.75" customHeight="1">
      <c r="A869" s="191"/>
      <c r="B869" s="191"/>
      <c r="C869" s="191"/>
      <c r="D869" s="191"/>
      <c r="E869" s="191"/>
      <c r="F869" s="191"/>
      <c r="G869" s="191"/>
      <c r="H869" s="191"/>
      <c r="I869" s="191"/>
      <c r="J869" s="191"/>
      <c r="K869" s="191"/>
      <c r="L869" s="191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1"/>
      <c r="Z869" s="191"/>
    </row>
    <row r="870" ht="12.75" customHeight="1">
      <c r="A870" s="191"/>
      <c r="B870" s="191"/>
      <c r="C870" s="191"/>
      <c r="D870" s="191"/>
      <c r="E870" s="191"/>
      <c r="F870" s="191"/>
      <c r="G870" s="191"/>
      <c r="H870" s="191"/>
      <c r="I870" s="191"/>
      <c r="J870" s="191"/>
      <c r="K870" s="191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</row>
    <row r="871" ht="12.75" customHeight="1">
      <c r="A871" s="191"/>
      <c r="B871" s="191"/>
      <c r="C871" s="191"/>
      <c r="D871" s="191"/>
      <c r="E871" s="191"/>
      <c r="F871" s="191"/>
      <c r="G871" s="191"/>
      <c r="H871" s="191"/>
      <c r="I871" s="191"/>
      <c r="J871" s="191"/>
      <c r="K871" s="191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</row>
    <row r="872" ht="12.75" customHeight="1">
      <c r="A872" s="191"/>
      <c r="B872" s="191"/>
      <c r="C872" s="191"/>
      <c r="D872" s="191"/>
      <c r="E872" s="191"/>
      <c r="F872" s="191"/>
      <c r="G872" s="191"/>
      <c r="H872" s="191"/>
      <c r="I872" s="191"/>
      <c r="J872" s="191"/>
      <c r="K872" s="191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</row>
    <row r="873" ht="12.75" customHeight="1">
      <c r="A873" s="191"/>
      <c r="B873" s="191"/>
      <c r="C873" s="191"/>
      <c r="D873" s="191"/>
      <c r="E873" s="191"/>
      <c r="F873" s="191"/>
      <c r="G873" s="191"/>
      <c r="H873" s="191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</row>
    <row r="874" ht="12.75" customHeight="1">
      <c r="A874" s="191"/>
      <c r="B874" s="191"/>
      <c r="C874" s="191"/>
      <c r="D874" s="191"/>
      <c r="E874" s="191"/>
      <c r="F874" s="191"/>
      <c r="G874" s="191"/>
      <c r="H874" s="191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</row>
    <row r="875" ht="12.75" customHeight="1">
      <c r="A875" s="191"/>
      <c r="B875" s="191"/>
      <c r="C875" s="191"/>
      <c r="D875" s="191"/>
      <c r="E875" s="191"/>
      <c r="F875" s="191"/>
      <c r="G875" s="191"/>
      <c r="H875" s="191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</row>
    <row r="876" ht="12.75" customHeight="1">
      <c r="A876" s="191"/>
      <c r="B876" s="191"/>
      <c r="C876" s="191"/>
      <c r="D876" s="191"/>
      <c r="E876" s="191"/>
      <c r="F876" s="191"/>
      <c r="G876" s="191"/>
      <c r="H876" s="191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</row>
    <row r="877" ht="12.75" customHeight="1">
      <c r="A877" s="191"/>
      <c r="B877" s="191"/>
      <c r="C877" s="191"/>
      <c r="D877" s="191"/>
      <c r="E877" s="191"/>
      <c r="F877" s="191"/>
      <c r="G877" s="191"/>
      <c r="H877" s="191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</row>
    <row r="878" ht="12.75" customHeight="1">
      <c r="A878" s="191"/>
      <c r="B878" s="191"/>
      <c r="C878" s="191"/>
      <c r="D878" s="191"/>
      <c r="E878" s="191"/>
      <c r="F878" s="191"/>
      <c r="G878" s="191"/>
      <c r="H878" s="191"/>
      <c r="I878" s="191"/>
      <c r="J878" s="191"/>
      <c r="K878" s="191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</row>
    <row r="879" ht="12.75" customHeight="1">
      <c r="A879" s="191"/>
      <c r="B879" s="191"/>
      <c r="C879" s="191"/>
      <c r="D879" s="191"/>
      <c r="E879" s="191"/>
      <c r="F879" s="191"/>
      <c r="G879" s="191"/>
      <c r="H879" s="191"/>
      <c r="I879" s="191"/>
      <c r="J879" s="191"/>
      <c r="K879" s="191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</row>
    <row r="880" ht="12.75" customHeight="1">
      <c r="A880" s="191"/>
      <c r="B880" s="191"/>
      <c r="C880" s="191"/>
      <c r="D880" s="191"/>
      <c r="E880" s="191"/>
      <c r="F880" s="191"/>
      <c r="G880" s="191"/>
      <c r="H880" s="191"/>
      <c r="I880" s="191"/>
      <c r="J880" s="191"/>
      <c r="K880" s="191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</row>
    <row r="881" ht="12.75" customHeight="1">
      <c r="A881" s="191"/>
      <c r="B881" s="191"/>
      <c r="C881" s="191"/>
      <c r="D881" s="191"/>
      <c r="E881" s="191"/>
      <c r="F881" s="191"/>
      <c r="G881" s="191"/>
      <c r="H881" s="191"/>
      <c r="I881" s="191"/>
      <c r="J881" s="191"/>
      <c r="K881" s="191"/>
      <c r="L881" s="191"/>
      <c r="M881" s="191"/>
      <c r="N881" s="191"/>
      <c r="O881" s="191"/>
      <c r="P881" s="191"/>
      <c r="Q881" s="191"/>
      <c r="R881" s="191"/>
      <c r="S881" s="191"/>
      <c r="T881" s="191"/>
      <c r="U881" s="191"/>
      <c r="V881" s="191"/>
      <c r="W881" s="191"/>
      <c r="X881" s="191"/>
      <c r="Y881" s="191"/>
      <c r="Z881" s="191"/>
    </row>
    <row r="882" ht="12.75" customHeight="1">
      <c r="A882" s="191"/>
      <c r="B882" s="191"/>
      <c r="C882" s="191"/>
      <c r="D882" s="191"/>
      <c r="E882" s="191"/>
      <c r="F882" s="191"/>
      <c r="G882" s="191"/>
      <c r="H882" s="191"/>
      <c r="I882" s="191"/>
      <c r="J882" s="191"/>
      <c r="K882" s="191"/>
      <c r="L882" s="191"/>
      <c r="M882" s="191"/>
      <c r="N882" s="191"/>
      <c r="O882" s="191"/>
      <c r="P882" s="191"/>
      <c r="Q882" s="191"/>
      <c r="R882" s="191"/>
      <c r="S882" s="191"/>
      <c r="T882" s="191"/>
      <c r="U882" s="191"/>
      <c r="V882" s="191"/>
      <c r="W882" s="191"/>
      <c r="X882" s="191"/>
      <c r="Y882" s="191"/>
      <c r="Z882" s="191"/>
    </row>
    <row r="883" ht="12.75" customHeight="1">
      <c r="A883" s="191"/>
      <c r="B883" s="191"/>
      <c r="C883" s="191"/>
      <c r="D883" s="191"/>
      <c r="E883" s="191"/>
      <c r="F883" s="191"/>
      <c r="G883" s="191"/>
      <c r="H883" s="191"/>
      <c r="I883" s="191"/>
      <c r="J883" s="191"/>
      <c r="K883" s="191"/>
      <c r="L883" s="191"/>
      <c r="M883" s="191"/>
      <c r="N883" s="191"/>
      <c r="O883" s="191"/>
      <c r="P883" s="191"/>
      <c r="Q883" s="191"/>
      <c r="R883" s="191"/>
      <c r="S883" s="191"/>
      <c r="T883" s="191"/>
      <c r="U883" s="191"/>
      <c r="V883" s="191"/>
      <c r="W883" s="191"/>
      <c r="X883" s="191"/>
      <c r="Y883" s="191"/>
      <c r="Z883" s="191"/>
    </row>
    <row r="884" ht="12.75" customHeight="1">
      <c r="A884" s="191"/>
      <c r="B884" s="191"/>
      <c r="C884" s="191"/>
      <c r="D884" s="191"/>
      <c r="E884" s="191"/>
      <c r="F884" s="191"/>
      <c r="G884" s="191"/>
      <c r="H884" s="191"/>
      <c r="I884" s="191"/>
      <c r="J884" s="191"/>
      <c r="K884" s="191"/>
      <c r="L884" s="191"/>
      <c r="M884" s="191"/>
      <c r="N884" s="191"/>
      <c r="O884" s="191"/>
      <c r="P884" s="191"/>
      <c r="Q884" s="191"/>
      <c r="R884" s="191"/>
      <c r="S884" s="191"/>
      <c r="T884" s="191"/>
      <c r="U884" s="191"/>
      <c r="V884" s="191"/>
      <c r="W884" s="191"/>
      <c r="X884" s="191"/>
      <c r="Y884" s="191"/>
      <c r="Z884" s="191"/>
    </row>
    <row r="885" ht="12.75" customHeight="1">
      <c r="A885" s="191"/>
      <c r="B885" s="191"/>
      <c r="C885" s="191"/>
      <c r="D885" s="191"/>
      <c r="E885" s="191"/>
      <c r="F885" s="191"/>
      <c r="G885" s="191"/>
      <c r="H885" s="191"/>
      <c r="I885" s="191"/>
      <c r="J885" s="191"/>
      <c r="K885" s="191"/>
      <c r="L885" s="191"/>
      <c r="M885" s="191"/>
      <c r="N885" s="191"/>
      <c r="O885" s="191"/>
      <c r="P885" s="191"/>
      <c r="Q885" s="191"/>
      <c r="R885" s="191"/>
      <c r="S885" s="191"/>
      <c r="T885" s="191"/>
      <c r="U885" s="191"/>
      <c r="V885" s="191"/>
      <c r="W885" s="191"/>
      <c r="X885" s="191"/>
      <c r="Y885" s="191"/>
      <c r="Z885" s="191"/>
    </row>
    <row r="886" ht="12.75" customHeight="1">
      <c r="A886" s="191"/>
      <c r="B886" s="191"/>
      <c r="C886" s="191"/>
      <c r="D886" s="191"/>
      <c r="E886" s="191"/>
      <c r="F886" s="191"/>
      <c r="G886" s="191"/>
      <c r="H886" s="191"/>
      <c r="I886" s="191"/>
      <c r="J886" s="191"/>
      <c r="K886" s="191"/>
      <c r="L886" s="191"/>
      <c r="M886" s="191"/>
      <c r="N886" s="191"/>
      <c r="O886" s="191"/>
      <c r="P886" s="191"/>
      <c r="Q886" s="191"/>
      <c r="R886" s="191"/>
      <c r="S886" s="191"/>
      <c r="T886" s="191"/>
      <c r="U886" s="191"/>
      <c r="V886" s="191"/>
      <c r="W886" s="191"/>
      <c r="X886" s="191"/>
      <c r="Y886" s="191"/>
      <c r="Z886" s="191"/>
    </row>
    <row r="887" ht="12.75" customHeight="1">
      <c r="A887" s="191"/>
      <c r="B887" s="191"/>
      <c r="C887" s="191"/>
      <c r="D887" s="191"/>
      <c r="E887" s="191"/>
      <c r="F887" s="191"/>
      <c r="G887" s="191"/>
      <c r="H887" s="191"/>
      <c r="I887" s="191"/>
      <c r="J887" s="191"/>
      <c r="K887" s="191"/>
      <c r="L887" s="191"/>
      <c r="M887" s="191"/>
      <c r="N887" s="191"/>
      <c r="O887" s="191"/>
      <c r="P887" s="191"/>
      <c r="Q887" s="191"/>
      <c r="R887" s="191"/>
      <c r="S887" s="191"/>
      <c r="T887" s="191"/>
      <c r="U887" s="191"/>
      <c r="V887" s="191"/>
      <c r="W887" s="191"/>
      <c r="X887" s="191"/>
      <c r="Y887" s="191"/>
      <c r="Z887" s="191"/>
    </row>
    <row r="888" ht="12.75" customHeight="1">
      <c r="A888" s="191"/>
      <c r="B888" s="191"/>
      <c r="C888" s="191"/>
      <c r="D888" s="191"/>
      <c r="E888" s="191"/>
      <c r="F888" s="191"/>
      <c r="G888" s="191"/>
      <c r="H888" s="191"/>
      <c r="I888" s="191"/>
      <c r="J888" s="191"/>
      <c r="K888" s="191"/>
      <c r="L888" s="191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</row>
    <row r="889" ht="12.75" customHeight="1">
      <c r="A889" s="191"/>
      <c r="B889" s="191"/>
      <c r="C889" s="191"/>
      <c r="D889" s="191"/>
      <c r="E889" s="191"/>
      <c r="F889" s="191"/>
      <c r="G889" s="191"/>
      <c r="H889" s="191"/>
      <c r="I889" s="191"/>
      <c r="J889" s="191"/>
      <c r="K889" s="191"/>
      <c r="L889" s="191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</row>
    <row r="890" ht="12.75" customHeight="1">
      <c r="A890" s="191"/>
      <c r="B890" s="191"/>
      <c r="C890" s="191"/>
      <c r="D890" s="191"/>
      <c r="E890" s="191"/>
      <c r="F890" s="191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</row>
    <row r="891" ht="12.75" customHeight="1">
      <c r="A891" s="191"/>
      <c r="B891" s="191"/>
      <c r="C891" s="191"/>
      <c r="D891" s="191"/>
      <c r="E891" s="191"/>
      <c r="F891" s="191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</row>
    <row r="892" ht="12.75" customHeight="1">
      <c r="A892" s="191"/>
      <c r="B892" s="191"/>
      <c r="C892" s="191"/>
      <c r="D892" s="191"/>
      <c r="E892" s="191"/>
      <c r="F892" s="191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</row>
    <row r="893" ht="12.75" customHeight="1">
      <c r="A893" s="191"/>
      <c r="B893" s="191"/>
      <c r="C893" s="191"/>
      <c r="D893" s="191"/>
      <c r="E893" s="191"/>
      <c r="F893" s="191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</row>
    <row r="894" ht="12.75" customHeight="1">
      <c r="A894" s="191"/>
      <c r="B894" s="191"/>
      <c r="C894" s="191"/>
      <c r="D894" s="191"/>
      <c r="E894" s="191"/>
      <c r="F894" s="191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</row>
    <row r="895" ht="12.75" customHeight="1">
      <c r="A895" s="191"/>
      <c r="B895" s="191"/>
      <c r="C895" s="191"/>
      <c r="D895" s="191"/>
      <c r="E895" s="191"/>
      <c r="F895" s="191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</row>
    <row r="896" ht="12.75" customHeight="1">
      <c r="A896" s="191"/>
      <c r="B896" s="191"/>
      <c r="C896" s="191"/>
      <c r="D896" s="191"/>
      <c r="E896" s="191"/>
      <c r="F896" s="191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</row>
    <row r="897" ht="12.75" customHeight="1">
      <c r="A897" s="191"/>
      <c r="B897" s="191"/>
      <c r="C897" s="191"/>
      <c r="D897" s="191"/>
      <c r="E897" s="191"/>
      <c r="F897" s="191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</row>
    <row r="898" ht="12.75" customHeight="1">
      <c r="A898" s="191"/>
      <c r="B898" s="191"/>
      <c r="C898" s="191"/>
      <c r="D898" s="191"/>
      <c r="E898" s="191"/>
      <c r="F898" s="191"/>
      <c r="G898" s="191"/>
      <c r="H898" s="191"/>
      <c r="I898" s="191"/>
      <c r="J898" s="191"/>
      <c r="K898" s="191"/>
      <c r="L898" s="191"/>
      <c r="M898" s="191"/>
      <c r="N898" s="191"/>
      <c r="O898" s="191"/>
      <c r="P898" s="191"/>
      <c r="Q898" s="191"/>
      <c r="R898" s="191"/>
      <c r="S898" s="191"/>
      <c r="T898" s="191"/>
      <c r="U898" s="191"/>
      <c r="V898" s="191"/>
      <c r="W898" s="191"/>
      <c r="X898" s="191"/>
      <c r="Y898" s="191"/>
      <c r="Z898" s="191"/>
    </row>
    <row r="899" ht="12.75" customHeight="1">
      <c r="A899" s="191"/>
      <c r="B899" s="191"/>
      <c r="C899" s="191"/>
      <c r="D899" s="191"/>
      <c r="E899" s="191"/>
      <c r="F899" s="191"/>
      <c r="G899" s="191"/>
      <c r="H899" s="191"/>
      <c r="I899" s="191"/>
      <c r="J899" s="191"/>
      <c r="K899" s="191"/>
      <c r="L899" s="191"/>
      <c r="M899" s="191"/>
      <c r="N899" s="191"/>
      <c r="O899" s="191"/>
      <c r="P899" s="191"/>
      <c r="Q899" s="191"/>
      <c r="R899" s="191"/>
      <c r="S899" s="191"/>
      <c r="T899" s="191"/>
      <c r="U899" s="191"/>
      <c r="V899" s="191"/>
      <c r="W899" s="191"/>
      <c r="X899" s="191"/>
      <c r="Y899" s="191"/>
      <c r="Z899" s="191"/>
    </row>
    <row r="900" ht="12.75" customHeight="1">
      <c r="A900" s="191"/>
      <c r="B900" s="191"/>
      <c r="C900" s="191"/>
      <c r="D900" s="191"/>
      <c r="E900" s="191"/>
      <c r="F900" s="191"/>
      <c r="G900" s="191"/>
      <c r="H900" s="191"/>
      <c r="I900" s="191"/>
      <c r="J900" s="191"/>
      <c r="K900" s="191"/>
      <c r="L900" s="191"/>
      <c r="M900" s="191"/>
      <c r="N900" s="191"/>
      <c r="O900" s="191"/>
      <c r="P900" s="191"/>
      <c r="Q900" s="191"/>
      <c r="R900" s="191"/>
      <c r="S900" s="191"/>
      <c r="T900" s="191"/>
      <c r="U900" s="191"/>
      <c r="V900" s="191"/>
      <c r="W900" s="191"/>
      <c r="X900" s="191"/>
      <c r="Y900" s="191"/>
      <c r="Z900" s="191"/>
    </row>
    <row r="901" ht="12.75" customHeight="1">
      <c r="A901" s="191"/>
      <c r="B901" s="191"/>
      <c r="C901" s="191"/>
      <c r="D901" s="191"/>
      <c r="E901" s="191"/>
      <c r="F901" s="191"/>
      <c r="G901" s="191"/>
      <c r="H901" s="191"/>
      <c r="I901" s="191"/>
      <c r="J901" s="191"/>
      <c r="K901" s="191"/>
      <c r="L901" s="191"/>
      <c r="M901" s="191"/>
      <c r="N901" s="191"/>
      <c r="O901" s="191"/>
      <c r="P901" s="191"/>
      <c r="Q901" s="191"/>
      <c r="R901" s="191"/>
      <c r="S901" s="191"/>
      <c r="T901" s="191"/>
      <c r="U901" s="191"/>
      <c r="V901" s="191"/>
      <c r="W901" s="191"/>
      <c r="X901" s="191"/>
      <c r="Y901" s="191"/>
      <c r="Z901" s="191"/>
    </row>
    <row r="902" ht="12.75" customHeight="1">
      <c r="A902" s="191"/>
      <c r="B902" s="191"/>
      <c r="C902" s="191"/>
      <c r="D902" s="191"/>
      <c r="E902" s="191"/>
      <c r="F902" s="191"/>
      <c r="G902" s="191"/>
      <c r="H902" s="191"/>
      <c r="I902" s="191"/>
      <c r="J902" s="191"/>
      <c r="K902" s="191"/>
      <c r="L902" s="191"/>
      <c r="M902" s="191"/>
      <c r="N902" s="191"/>
      <c r="O902" s="191"/>
      <c r="P902" s="191"/>
      <c r="Q902" s="191"/>
      <c r="R902" s="191"/>
      <c r="S902" s="191"/>
      <c r="T902" s="191"/>
      <c r="U902" s="191"/>
      <c r="V902" s="191"/>
      <c r="W902" s="191"/>
      <c r="X902" s="191"/>
      <c r="Y902" s="191"/>
      <c r="Z902" s="191"/>
    </row>
    <row r="903" ht="12.75" customHeight="1">
      <c r="A903" s="191"/>
      <c r="B903" s="191"/>
      <c r="C903" s="191"/>
      <c r="D903" s="191"/>
      <c r="E903" s="191"/>
      <c r="F903" s="191"/>
      <c r="G903" s="191"/>
      <c r="H903" s="191"/>
      <c r="I903" s="191"/>
      <c r="J903" s="191"/>
      <c r="K903" s="191"/>
      <c r="L903" s="191"/>
      <c r="M903" s="191"/>
      <c r="N903" s="191"/>
      <c r="O903" s="191"/>
      <c r="P903" s="191"/>
      <c r="Q903" s="191"/>
      <c r="R903" s="191"/>
      <c r="S903" s="191"/>
      <c r="T903" s="191"/>
      <c r="U903" s="191"/>
      <c r="V903" s="191"/>
      <c r="W903" s="191"/>
      <c r="X903" s="191"/>
      <c r="Y903" s="191"/>
      <c r="Z903" s="191"/>
    </row>
    <row r="904" ht="12.75" customHeight="1">
      <c r="A904" s="191"/>
      <c r="B904" s="191"/>
      <c r="C904" s="191"/>
      <c r="D904" s="191"/>
      <c r="E904" s="191"/>
      <c r="F904" s="191"/>
      <c r="G904" s="191"/>
      <c r="H904" s="191"/>
      <c r="I904" s="191"/>
      <c r="J904" s="191"/>
      <c r="K904" s="191"/>
      <c r="L904" s="191"/>
      <c r="M904" s="191"/>
      <c r="N904" s="191"/>
      <c r="O904" s="191"/>
      <c r="P904" s="191"/>
      <c r="Q904" s="191"/>
      <c r="R904" s="191"/>
      <c r="S904" s="191"/>
      <c r="T904" s="191"/>
      <c r="U904" s="191"/>
      <c r="V904" s="191"/>
      <c r="W904" s="191"/>
      <c r="X904" s="191"/>
      <c r="Y904" s="191"/>
      <c r="Z904" s="191"/>
    </row>
    <row r="905" ht="12.75" customHeight="1">
      <c r="A905" s="191"/>
      <c r="B905" s="191"/>
      <c r="C905" s="191"/>
      <c r="D905" s="191"/>
      <c r="E905" s="191"/>
      <c r="F905" s="191"/>
      <c r="G905" s="191"/>
      <c r="H905" s="191"/>
      <c r="I905" s="191"/>
      <c r="J905" s="191"/>
      <c r="K905" s="191"/>
      <c r="L905" s="191"/>
      <c r="M905" s="191"/>
      <c r="N905" s="191"/>
      <c r="O905" s="191"/>
      <c r="P905" s="191"/>
      <c r="Q905" s="191"/>
      <c r="R905" s="191"/>
      <c r="S905" s="191"/>
      <c r="T905" s="191"/>
      <c r="U905" s="191"/>
      <c r="V905" s="191"/>
      <c r="W905" s="191"/>
      <c r="X905" s="191"/>
      <c r="Y905" s="191"/>
      <c r="Z905" s="191"/>
    </row>
    <row r="906" ht="12.75" customHeight="1">
      <c r="A906" s="191"/>
      <c r="B906" s="191"/>
      <c r="C906" s="191"/>
      <c r="D906" s="191"/>
      <c r="E906" s="191"/>
      <c r="F906" s="191"/>
      <c r="G906" s="191"/>
      <c r="H906" s="191"/>
      <c r="I906" s="191"/>
      <c r="J906" s="191"/>
      <c r="K906" s="191"/>
      <c r="L906" s="191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</row>
    <row r="907" ht="12.75" customHeight="1">
      <c r="A907" s="191"/>
      <c r="B907" s="191"/>
      <c r="C907" s="191"/>
      <c r="D907" s="191"/>
      <c r="E907" s="191"/>
      <c r="F907" s="191"/>
      <c r="G907" s="191"/>
      <c r="H907" s="191"/>
      <c r="I907" s="191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</row>
    <row r="908" ht="12.75" customHeight="1">
      <c r="A908" s="191"/>
      <c r="B908" s="191"/>
      <c r="C908" s="191"/>
      <c r="D908" s="191"/>
      <c r="E908" s="191"/>
      <c r="F908" s="191"/>
      <c r="G908" s="191"/>
      <c r="H908" s="191"/>
      <c r="I908" s="191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</row>
    <row r="909" ht="12.75" customHeight="1">
      <c r="A909" s="191"/>
      <c r="B909" s="191"/>
      <c r="C909" s="191"/>
      <c r="D909" s="191"/>
      <c r="E909" s="191"/>
      <c r="F909" s="191"/>
      <c r="G909" s="191"/>
      <c r="H909" s="191"/>
      <c r="I909" s="191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</row>
    <row r="910" ht="12.75" customHeight="1">
      <c r="A910" s="191"/>
      <c r="B910" s="191"/>
      <c r="C910" s="191"/>
      <c r="D910" s="191"/>
      <c r="E910" s="191"/>
      <c r="F910" s="191"/>
      <c r="G910" s="191"/>
      <c r="H910" s="191"/>
      <c r="I910" s="191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</row>
    <row r="911" ht="12.75" customHeight="1">
      <c r="A911" s="191"/>
      <c r="B911" s="191"/>
      <c r="C911" s="191"/>
      <c r="D911" s="191"/>
      <c r="E911" s="191"/>
      <c r="F911" s="191"/>
      <c r="G911" s="191"/>
      <c r="H911" s="191"/>
      <c r="I911" s="191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</row>
    <row r="912" ht="12.75" customHeight="1">
      <c r="A912" s="191"/>
      <c r="B912" s="191"/>
      <c r="C912" s="191"/>
      <c r="D912" s="191"/>
      <c r="E912" s="191"/>
      <c r="F912" s="191"/>
      <c r="G912" s="191"/>
      <c r="H912" s="191"/>
      <c r="I912" s="191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</row>
    <row r="913" ht="12.75" customHeight="1">
      <c r="A913" s="191"/>
      <c r="B913" s="191"/>
      <c r="C913" s="191"/>
      <c r="D913" s="191"/>
      <c r="E913" s="191"/>
      <c r="F913" s="191"/>
      <c r="G913" s="191"/>
      <c r="H913" s="191"/>
      <c r="I913" s="191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</row>
    <row r="914" ht="12.75" customHeight="1">
      <c r="A914" s="191"/>
      <c r="B914" s="191"/>
      <c r="C914" s="191"/>
      <c r="D914" s="191"/>
      <c r="E914" s="191"/>
      <c r="F914" s="191"/>
      <c r="G914" s="191"/>
      <c r="H914" s="191"/>
      <c r="I914" s="191"/>
      <c r="J914" s="191"/>
      <c r="K914" s="191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</row>
    <row r="915" ht="12.75" customHeight="1">
      <c r="A915" s="191"/>
      <c r="B915" s="191"/>
      <c r="C915" s="191"/>
      <c r="D915" s="191"/>
      <c r="E915" s="191"/>
      <c r="F915" s="191"/>
      <c r="G915" s="191"/>
      <c r="H915" s="191"/>
      <c r="I915" s="191"/>
      <c r="J915" s="191"/>
      <c r="K915" s="191"/>
      <c r="L915" s="191"/>
      <c r="M915" s="191"/>
      <c r="N915" s="191"/>
      <c r="O915" s="191"/>
      <c r="P915" s="191"/>
      <c r="Q915" s="191"/>
      <c r="R915" s="191"/>
      <c r="S915" s="191"/>
      <c r="T915" s="191"/>
      <c r="U915" s="191"/>
      <c r="V915" s="191"/>
      <c r="W915" s="191"/>
      <c r="X915" s="191"/>
      <c r="Y915" s="191"/>
      <c r="Z915" s="191"/>
    </row>
    <row r="916" ht="12.75" customHeight="1">
      <c r="A916" s="191"/>
      <c r="B916" s="191"/>
      <c r="C916" s="191"/>
      <c r="D916" s="191"/>
      <c r="E916" s="191"/>
      <c r="F916" s="191"/>
      <c r="G916" s="191"/>
      <c r="H916" s="191"/>
      <c r="I916" s="191"/>
      <c r="J916" s="191"/>
      <c r="K916" s="191"/>
      <c r="L916" s="191"/>
      <c r="M916" s="191"/>
      <c r="N916" s="191"/>
      <c r="O916" s="191"/>
      <c r="P916" s="191"/>
      <c r="Q916" s="191"/>
      <c r="R916" s="191"/>
      <c r="S916" s="191"/>
      <c r="T916" s="191"/>
      <c r="U916" s="191"/>
      <c r="V916" s="191"/>
      <c r="W916" s="191"/>
      <c r="X916" s="191"/>
      <c r="Y916" s="191"/>
      <c r="Z916" s="191"/>
    </row>
    <row r="917" ht="12.75" customHeight="1">
      <c r="A917" s="191"/>
      <c r="B917" s="191"/>
      <c r="C917" s="191"/>
      <c r="D917" s="191"/>
      <c r="E917" s="191"/>
      <c r="F917" s="191"/>
      <c r="G917" s="191"/>
      <c r="H917" s="191"/>
      <c r="I917" s="191"/>
      <c r="J917" s="191"/>
      <c r="K917" s="191"/>
      <c r="L917" s="191"/>
      <c r="M917" s="191"/>
      <c r="N917" s="191"/>
      <c r="O917" s="191"/>
      <c r="P917" s="191"/>
      <c r="Q917" s="191"/>
      <c r="R917" s="191"/>
      <c r="S917" s="191"/>
      <c r="T917" s="191"/>
      <c r="U917" s="191"/>
      <c r="V917" s="191"/>
      <c r="W917" s="191"/>
      <c r="X917" s="191"/>
      <c r="Y917" s="191"/>
      <c r="Z917" s="191"/>
    </row>
    <row r="918" ht="12.75" customHeight="1">
      <c r="A918" s="191"/>
      <c r="B918" s="191"/>
      <c r="C918" s="191"/>
      <c r="D918" s="191"/>
      <c r="E918" s="191"/>
      <c r="F918" s="191"/>
      <c r="G918" s="191"/>
      <c r="H918" s="191"/>
      <c r="I918" s="191"/>
      <c r="J918" s="191"/>
      <c r="K918" s="191"/>
      <c r="L918" s="191"/>
      <c r="M918" s="191"/>
      <c r="N918" s="191"/>
      <c r="O918" s="191"/>
      <c r="P918" s="191"/>
      <c r="Q918" s="191"/>
      <c r="R918" s="191"/>
      <c r="S918" s="191"/>
      <c r="T918" s="191"/>
      <c r="U918" s="191"/>
      <c r="V918" s="191"/>
      <c r="W918" s="191"/>
      <c r="X918" s="191"/>
      <c r="Y918" s="191"/>
      <c r="Z918" s="191"/>
    </row>
    <row r="919" ht="12.75" customHeight="1">
      <c r="A919" s="191"/>
      <c r="B919" s="191"/>
      <c r="C919" s="191"/>
      <c r="D919" s="191"/>
      <c r="E919" s="191"/>
      <c r="F919" s="191"/>
      <c r="G919" s="191"/>
      <c r="H919" s="191"/>
      <c r="I919" s="191"/>
      <c r="J919" s="191"/>
      <c r="K919" s="191"/>
      <c r="L919" s="191"/>
      <c r="M919" s="191"/>
      <c r="N919" s="191"/>
      <c r="O919" s="191"/>
      <c r="P919" s="191"/>
      <c r="Q919" s="191"/>
      <c r="R919" s="191"/>
      <c r="S919" s="191"/>
      <c r="T919" s="191"/>
      <c r="U919" s="191"/>
      <c r="V919" s="191"/>
      <c r="W919" s="191"/>
      <c r="X919" s="191"/>
      <c r="Y919" s="191"/>
      <c r="Z919" s="191"/>
    </row>
    <row r="920" ht="12.75" customHeight="1">
      <c r="A920" s="191"/>
      <c r="B920" s="191"/>
      <c r="C920" s="191"/>
      <c r="D920" s="191"/>
      <c r="E920" s="191"/>
      <c r="F920" s="191"/>
      <c r="G920" s="191"/>
      <c r="H920" s="191"/>
      <c r="I920" s="191"/>
      <c r="J920" s="191"/>
      <c r="K920" s="191"/>
      <c r="L920" s="191"/>
      <c r="M920" s="191"/>
      <c r="N920" s="191"/>
      <c r="O920" s="191"/>
      <c r="P920" s="191"/>
      <c r="Q920" s="191"/>
      <c r="R920" s="191"/>
      <c r="S920" s="191"/>
      <c r="T920" s="191"/>
      <c r="U920" s="191"/>
      <c r="V920" s="191"/>
      <c r="W920" s="191"/>
      <c r="X920" s="191"/>
      <c r="Y920" s="191"/>
      <c r="Z920" s="191"/>
    </row>
    <row r="921" ht="12.75" customHeight="1">
      <c r="A921" s="191"/>
      <c r="B921" s="191"/>
      <c r="C921" s="191"/>
      <c r="D921" s="191"/>
      <c r="E921" s="191"/>
      <c r="F921" s="191"/>
      <c r="G921" s="191"/>
      <c r="H921" s="191"/>
      <c r="I921" s="191"/>
      <c r="J921" s="191"/>
      <c r="K921" s="191"/>
      <c r="L921" s="191"/>
      <c r="M921" s="191"/>
      <c r="N921" s="191"/>
      <c r="O921" s="191"/>
      <c r="P921" s="191"/>
      <c r="Q921" s="191"/>
      <c r="R921" s="191"/>
      <c r="S921" s="191"/>
      <c r="T921" s="191"/>
      <c r="U921" s="191"/>
      <c r="V921" s="191"/>
      <c r="W921" s="191"/>
      <c r="X921" s="191"/>
      <c r="Y921" s="191"/>
      <c r="Z921" s="191"/>
    </row>
    <row r="922" ht="12.75" customHeight="1">
      <c r="A922" s="191"/>
      <c r="B922" s="191"/>
      <c r="C922" s="191"/>
      <c r="D922" s="191"/>
      <c r="E922" s="191"/>
      <c r="F922" s="191"/>
      <c r="G922" s="191"/>
      <c r="H922" s="191"/>
      <c r="I922" s="191"/>
      <c r="J922" s="191"/>
      <c r="K922" s="191"/>
      <c r="L922" s="191"/>
      <c r="M922" s="191"/>
      <c r="N922" s="191"/>
      <c r="O922" s="191"/>
      <c r="P922" s="191"/>
      <c r="Q922" s="191"/>
      <c r="R922" s="191"/>
      <c r="S922" s="191"/>
      <c r="T922" s="191"/>
      <c r="U922" s="191"/>
      <c r="V922" s="191"/>
      <c r="W922" s="191"/>
      <c r="X922" s="191"/>
      <c r="Y922" s="191"/>
      <c r="Z922" s="191"/>
    </row>
    <row r="923" ht="12.75" customHeight="1">
      <c r="A923" s="191"/>
      <c r="B923" s="191"/>
      <c r="C923" s="191"/>
      <c r="D923" s="191"/>
      <c r="E923" s="191"/>
      <c r="F923" s="191"/>
      <c r="G923" s="191"/>
      <c r="H923" s="191"/>
      <c r="I923" s="191"/>
      <c r="J923" s="191"/>
      <c r="K923" s="191"/>
      <c r="L923" s="191"/>
      <c r="M923" s="191"/>
      <c r="N923" s="191"/>
      <c r="O923" s="191"/>
      <c r="P923" s="191"/>
      <c r="Q923" s="191"/>
      <c r="R923" s="191"/>
      <c r="S923" s="191"/>
      <c r="T923" s="191"/>
      <c r="U923" s="191"/>
      <c r="V923" s="191"/>
      <c r="W923" s="191"/>
      <c r="X923" s="191"/>
      <c r="Y923" s="191"/>
      <c r="Z923" s="191"/>
    </row>
    <row r="924" ht="12.75" customHeight="1">
      <c r="A924" s="191"/>
      <c r="B924" s="191"/>
      <c r="C924" s="191"/>
      <c r="D924" s="191"/>
      <c r="E924" s="191"/>
      <c r="F924" s="191"/>
      <c r="G924" s="191"/>
      <c r="H924" s="191"/>
      <c r="I924" s="191"/>
      <c r="J924" s="191"/>
      <c r="K924" s="191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</row>
    <row r="925" ht="12.75" customHeight="1">
      <c r="A925" s="191"/>
      <c r="B925" s="191"/>
      <c r="C925" s="191"/>
      <c r="D925" s="191"/>
      <c r="E925" s="191"/>
      <c r="F925" s="191"/>
      <c r="G925" s="191"/>
      <c r="H925" s="191"/>
      <c r="I925" s="191"/>
      <c r="J925" s="191"/>
      <c r="K925" s="191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</row>
    <row r="926" ht="12.75" customHeight="1">
      <c r="A926" s="191"/>
      <c r="B926" s="191"/>
      <c r="C926" s="191"/>
      <c r="D926" s="191"/>
      <c r="E926" s="191"/>
      <c r="F926" s="191"/>
      <c r="G926" s="191"/>
      <c r="H926" s="191"/>
      <c r="I926" s="191"/>
      <c r="J926" s="191"/>
      <c r="K926" s="191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</row>
    <row r="927" ht="12.75" customHeight="1">
      <c r="A927" s="191"/>
      <c r="B927" s="191"/>
      <c r="C927" s="191"/>
      <c r="D927" s="191"/>
      <c r="E927" s="191"/>
      <c r="F927" s="191"/>
      <c r="G927" s="191"/>
      <c r="H927" s="191"/>
      <c r="I927" s="191"/>
      <c r="J927" s="191"/>
      <c r="K927" s="191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</row>
    <row r="928" ht="12.75" customHeight="1">
      <c r="A928" s="191"/>
      <c r="B928" s="191"/>
      <c r="C928" s="191"/>
      <c r="D928" s="191"/>
      <c r="E928" s="191"/>
      <c r="F928" s="191"/>
      <c r="G928" s="191"/>
      <c r="H928" s="191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</row>
    <row r="929" ht="12.75" customHeight="1">
      <c r="A929" s="191"/>
      <c r="B929" s="191"/>
      <c r="C929" s="191"/>
      <c r="D929" s="191"/>
      <c r="E929" s="191"/>
      <c r="F929" s="191"/>
      <c r="G929" s="191"/>
      <c r="H929" s="191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</row>
    <row r="930" ht="12.75" customHeight="1">
      <c r="A930" s="191"/>
      <c r="B930" s="191"/>
      <c r="C930" s="191"/>
      <c r="D930" s="191"/>
      <c r="E930" s="191"/>
      <c r="F930" s="191"/>
      <c r="G930" s="191"/>
      <c r="H930" s="191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</row>
    <row r="931" ht="12.75" customHeight="1">
      <c r="A931" s="191"/>
      <c r="B931" s="191"/>
      <c r="C931" s="191"/>
      <c r="D931" s="191"/>
      <c r="E931" s="191"/>
      <c r="F931" s="191"/>
      <c r="G931" s="191"/>
      <c r="H931" s="191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</row>
    <row r="932" ht="12.75" customHeight="1">
      <c r="A932" s="191"/>
      <c r="B932" s="191"/>
      <c r="C932" s="191"/>
      <c r="D932" s="191"/>
      <c r="E932" s="191"/>
      <c r="F932" s="191"/>
      <c r="G932" s="191"/>
      <c r="H932" s="191"/>
      <c r="I932" s="191"/>
      <c r="J932" s="191"/>
      <c r="K932" s="191"/>
      <c r="L932" s="191"/>
      <c r="M932" s="191"/>
      <c r="N932" s="191"/>
      <c r="O932" s="191"/>
      <c r="P932" s="191"/>
      <c r="Q932" s="191"/>
      <c r="R932" s="191"/>
      <c r="S932" s="191"/>
      <c r="T932" s="191"/>
      <c r="U932" s="191"/>
      <c r="V932" s="191"/>
      <c r="W932" s="191"/>
      <c r="X932" s="191"/>
      <c r="Y932" s="191"/>
      <c r="Z932" s="191"/>
    </row>
    <row r="933" ht="12.75" customHeight="1">
      <c r="A933" s="191"/>
      <c r="B933" s="191"/>
      <c r="C933" s="191"/>
      <c r="D933" s="191"/>
      <c r="E933" s="191"/>
      <c r="F933" s="191"/>
      <c r="G933" s="191"/>
      <c r="H933" s="191"/>
      <c r="I933" s="191"/>
      <c r="J933" s="191"/>
      <c r="K933" s="191"/>
      <c r="L933" s="191"/>
      <c r="M933" s="191"/>
      <c r="N933" s="191"/>
      <c r="O933" s="191"/>
      <c r="P933" s="191"/>
      <c r="Q933" s="191"/>
      <c r="R933" s="191"/>
      <c r="S933" s="191"/>
      <c r="T933" s="191"/>
      <c r="U933" s="191"/>
      <c r="V933" s="191"/>
      <c r="W933" s="191"/>
      <c r="X933" s="191"/>
      <c r="Y933" s="191"/>
      <c r="Z933" s="191"/>
    </row>
    <row r="934" ht="12.75" customHeight="1">
      <c r="A934" s="191"/>
      <c r="B934" s="191"/>
      <c r="C934" s="191"/>
      <c r="D934" s="191"/>
      <c r="E934" s="191"/>
      <c r="F934" s="191"/>
      <c r="G934" s="191"/>
      <c r="H934" s="191"/>
      <c r="I934" s="191"/>
      <c r="J934" s="191"/>
      <c r="K934" s="191"/>
      <c r="L934" s="191"/>
      <c r="M934" s="191"/>
      <c r="N934" s="191"/>
      <c r="O934" s="191"/>
      <c r="P934" s="191"/>
      <c r="Q934" s="191"/>
      <c r="R934" s="191"/>
      <c r="S934" s="191"/>
      <c r="T934" s="191"/>
      <c r="U934" s="191"/>
      <c r="V934" s="191"/>
      <c r="W934" s="191"/>
      <c r="X934" s="191"/>
      <c r="Y934" s="191"/>
      <c r="Z934" s="191"/>
    </row>
    <row r="935" ht="12.75" customHeight="1">
      <c r="A935" s="191"/>
      <c r="B935" s="191"/>
      <c r="C935" s="191"/>
      <c r="D935" s="191"/>
      <c r="E935" s="191"/>
      <c r="F935" s="191"/>
      <c r="G935" s="191"/>
      <c r="H935" s="191"/>
      <c r="I935" s="191"/>
      <c r="J935" s="191"/>
      <c r="K935" s="191"/>
      <c r="L935" s="191"/>
      <c r="M935" s="191"/>
      <c r="N935" s="191"/>
      <c r="O935" s="191"/>
      <c r="P935" s="191"/>
      <c r="Q935" s="191"/>
      <c r="R935" s="191"/>
      <c r="S935" s="191"/>
      <c r="T935" s="191"/>
      <c r="U935" s="191"/>
      <c r="V935" s="191"/>
      <c r="W935" s="191"/>
      <c r="X935" s="191"/>
      <c r="Y935" s="191"/>
      <c r="Z935" s="191"/>
    </row>
    <row r="936" ht="12.75" customHeight="1">
      <c r="A936" s="191"/>
      <c r="B936" s="191"/>
      <c r="C936" s="191"/>
      <c r="D936" s="191"/>
      <c r="E936" s="191"/>
      <c r="F936" s="191"/>
      <c r="G936" s="191"/>
      <c r="H936" s="191"/>
      <c r="I936" s="191"/>
      <c r="J936" s="191"/>
      <c r="K936" s="191"/>
      <c r="L936" s="191"/>
      <c r="M936" s="191"/>
      <c r="N936" s="191"/>
      <c r="O936" s="191"/>
      <c r="P936" s="191"/>
      <c r="Q936" s="191"/>
      <c r="R936" s="191"/>
      <c r="S936" s="191"/>
      <c r="T936" s="191"/>
      <c r="U936" s="191"/>
      <c r="V936" s="191"/>
      <c r="W936" s="191"/>
      <c r="X936" s="191"/>
      <c r="Y936" s="191"/>
      <c r="Z936" s="191"/>
    </row>
    <row r="937" ht="12.75" customHeight="1">
      <c r="A937" s="191"/>
      <c r="B937" s="191"/>
      <c r="C937" s="191"/>
      <c r="D937" s="191"/>
      <c r="E937" s="191"/>
      <c r="F937" s="191"/>
      <c r="G937" s="191"/>
      <c r="H937" s="191"/>
      <c r="I937" s="191"/>
      <c r="J937" s="191"/>
      <c r="K937" s="191"/>
      <c r="L937" s="191"/>
      <c r="M937" s="191"/>
      <c r="N937" s="191"/>
      <c r="O937" s="191"/>
      <c r="P937" s="191"/>
      <c r="Q937" s="191"/>
      <c r="R937" s="191"/>
      <c r="S937" s="191"/>
      <c r="T937" s="191"/>
      <c r="U937" s="191"/>
      <c r="V937" s="191"/>
      <c r="W937" s="191"/>
      <c r="X937" s="191"/>
      <c r="Y937" s="191"/>
      <c r="Z937" s="191"/>
    </row>
    <row r="938" ht="12.75" customHeight="1">
      <c r="A938" s="191"/>
      <c r="B938" s="191"/>
      <c r="C938" s="191"/>
      <c r="D938" s="191"/>
      <c r="E938" s="191"/>
      <c r="F938" s="191"/>
      <c r="G938" s="191"/>
      <c r="H938" s="191"/>
      <c r="I938" s="191"/>
      <c r="J938" s="191"/>
      <c r="K938" s="191"/>
      <c r="L938" s="191"/>
      <c r="M938" s="191"/>
      <c r="N938" s="191"/>
      <c r="O938" s="191"/>
      <c r="P938" s="191"/>
      <c r="Q938" s="191"/>
      <c r="R938" s="191"/>
      <c r="S938" s="191"/>
      <c r="T938" s="191"/>
      <c r="U938" s="191"/>
      <c r="V938" s="191"/>
      <c r="W938" s="191"/>
      <c r="X938" s="191"/>
      <c r="Y938" s="191"/>
      <c r="Z938" s="191"/>
    </row>
    <row r="939" ht="12.75" customHeight="1">
      <c r="A939" s="191"/>
      <c r="B939" s="191"/>
      <c r="C939" s="191"/>
      <c r="D939" s="191"/>
      <c r="E939" s="191"/>
      <c r="F939" s="191"/>
      <c r="G939" s="191"/>
      <c r="H939" s="191"/>
      <c r="I939" s="191"/>
      <c r="J939" s="191"/>
      <c r="K939" s="191"/>
      <c r="L939" s="191"/>
      <c r="M939" s="191"/>
      <c r="N939" s="191"/>
      <c r="O939" s="191"/>
      <c r="P939" s="191"/>
      <c r="Q939" s="191"/>
      <c r="R939" s="191"/>
      <c r="S939" s="191"/>
      <c r="T939" s="191"/>
      <c r="U939" s="191"/>
      <c r="V939" s="191"/>
      <c r="W939" s="191"/>
      <c r="X939" s="191"/>
      <c r="Y939" s="191"/>
      <c r="Z939" s="191"/>
    </row>
    <row r="940" ht="12.75" customHeight="1">
      <c r="A940" s="191"/>
      <c r="B940" s="191"/>
      <c r="C940" s="191"/>
      <c r="D940" s="191"/>
      <c r="E940" s="191"/>
      <c r="F940" s="191"/>
      <c r="G940" s="191"/>
      <c r="H940" s="191"/>
      <c r="I940" s="191"/>
      <c r="J940" s="191"/>
      <c r="K940" s="191"/>
      <c r="L940" s="191"/>
      <c r="M940" s="191"/>
      <c r="N940" s="191"/>
      <c r="O940" s="191"/>
      <c r="P940" s="191"/>
      <c r="Q940" s="191"/>
      <c r="R940" s="191"/>
      <c r="S940" s="191"/>
      <c r="T940" s="191"/>
      <c r="U940" s="191"/>
      <c r="V940" s="191"/>
      <c r="W940" s="191"/>
      <c r="X940" s="191"/>
      <c r="Y940" s="191"/>
      <c r="Z940" s="191"/>
    </row>
    <row r="941" ht="12.75" customHeight="1">
      <c r="A941" s="191"/>
      <c r="B941" s="191"/>
      <c r="C941" s="191"/>
      <c r="D941" s="191"/>
      <c r="E941" s="191"/>
      <c r="F941" s="191"/>
      <c r="G941" s="191"/>
      <c r="H941" s="191"/>
      <c r="I941" s="191"/>
      <c r="J941" s="191"/>
      <c r="K941" s="191"/>
      <c r="L941" s="191"/>
      <c r="M941" s="191"/>
      <c r="N941" s="191"/>
      <c r="O941" s="191"/>
      <c r="P941" s="191"/>
      <c r="Q941" s="191"/>
      <c r="R941" s="191"/>
      <c r="S941" s="191"/>
      <c r="T941" s="191"/>
      <c r="U941" s="191"/>
      <c r="V941" s="191"/>
      <c r="W941" s="191"/>
      <c r="X941" s="191"/>
      <c r="Y941" s="191"/>
      <c r="Z941" s="191"/>
    </row>
    <row r="942" ht="12.75" customHeight="1">
      <c r="A942" s="191"/>
      <c r="B942" s="191"/>
      <c r="C942" s="191"/>
      <c r="D942" s="191"/>
      <c r="E942" s="191"/>
      <c r="F942" s="191"/>
      <c r="G942" s="191"/>
      <c r="H942" s="191"/>
      <c r="I942" s="191"/>
      <c r="J942" s="191"/>
      <c r="K942" s="191"/>
      <c r="L942" s="191"/>
      <c r="M942" s="191"/>
      <c r="N942" s="191"/>
      <c r="O942" s="191"/>
      <c r="P942" s="191"/>
      <c r="Q942" s="191"/>
      <c r="R942" s="191"/>
      <c r="S942" s="191"/>
      <c r="T942" s="191"/>
      <c r="U942" s="191"/>
      <c r="V942" s="191"/>
      <c r="W942" s="191"/>
      <c r="X942" s="191"/>
      <c r="Y942" s="191"/>
      <c r="Z942" s="191"/>
    </row>
    <row r="943" ht="12.75" customHeight="1">
      <c r="A943" s="191"/>
      <c r="B943" s="191"/>
      <c r="C943" s="191"/>
      <c r="D943" s="191"/>
      <c r="E943" s="191"/>
      <c r="F943" s="191"/>
      <c r="G943" s="191"/>
      <c r="H943" s="191"/>
      <c r="I943" s="191"/>
      <c r="J943" s="191"/>
      <c r="K943" s="191"/>
      <c r="L943" s="191"/>
      <c r="M943" s="191"/>
      <c r="N943" s="191"/>
      <c r="O943" s="191"/>
      <c r="P943" s="191"/>
      <c r="Q943" s="191"/>
      <c r="R943" s="191"/>
      <c r="S943" s="191"/>
      <c r="T943" s="191"/>
      <c r="U943" s="191"/>
      <c r="V943" s="191"/>
      <c r="W943" s="191"/>
      <c r="X943" s="191"/>
      <c r="Y943" s="191"/>
      <c r="Z943" s="191"/>
    </row>
    <row r="944" ht="12.75" customHeight="1">
      <c r="A944" s="191"/>
      <c r="B944" s="191"/>
      <c r="C944" s="191"/>
      <c r="D944" s="191"/>
      <c r="E944" s="191"/>
      <c r="F944" s="191"/>
      <c r="G944" s="191"/>
      <c r="H944" s="191"/>
      <c r="I944" s="191"/>
      <c r="J944" s="191"/>
      <c r="K944" s="191"/>
      <c r="L944" s="191"/>
      <c r="M944" s="191"/>
      <c r="N944" s="191"/>
      <c r="O944" s="191"/>
      <c r="P944" s="191"/>
      <c r="Q944" s="191"/>
      <c r="R944" s="191"/>
      <c r="S944" s="191"/>
      <c r="T944" s="191"/>
      <c r="U944" s="191"/>
      <c r="V944" s="191"/>
      <c r="W944" s="191"/>
      <c r="X944" s="191"/>
      <c r="Y944" s="191"/>
      <c r="Z944" s="191"/>
    </row>
    <row r="945" ht="12.75" customHeight="1">
      <c r="A945" s="191"/>
      <c r="B945" s="191"/>
      <c r="C945" s="191"/>
      <c r="D945" s="191"/>
      <c r="E945" s="191"/>
      <c r="F945" s="191"/>
      <c r="G945" s="191"/>
      <c r="H945" s="191"/>
      <c r="I945" s="191"/>
      <c r="J945" s="191"/>
      <c r="K945" s="191"/>
      <c r="L945" s="191"/>
      <c r="M945" s="191"/>
      <c r="N945" s="191"/>
      <c r="O945" s="191"/>
      <c r="P945" s="191"/>
      <c r="Q945" s="191"/>
      <c r="R945" s="191"/>
      <c r="S945" s="191"/>
      <c r="T945" s="191"/>
      <c r="U945" s="191"/>
      <c r="V945" s="191"/>
      <c r="W945" s="191"/>
      <c r="X945" s="191"/>
      <c r="Y945" s="191"/>
      <c r="Z945" s="191"/>
    </row>
    <row r="946" ht="12.75" customHeight="1">
      <c r="A946" s="191"/>
      <c r="B946" s="191"/>
      <c r="C946" s="191"/>
      <c r="D946" s="191"/>
      <c r="E946" s="191"/>
      <c r="F946" s="191"/>
      <c r="G946" s="191"/>
      <c r="H946" s="191"/>
      <c r="I946" s="191"/>
      <c r="J946" s="191"/>
      <c r="K946" s="191"/>
      <c r="L946" s="191"/>
      <c r="M946" s="191"/>
      <c r="N946" s="191"/>
      <c r="O946" s="191"/>
      <c r="P946" s="191"/>
      <c r="Q946" s="191"/>
      <c r="R946" s="191"/>
      <c r="S946" s="191"/>
      <c r="T946" s="191"/>
      <c r="U946" s="191"/>
      <c r="V946" s="191"/>
      <c r="W946" s="191"/>
      <c r="X946" s="191"/>
      <c r="Y946" s="191"/>
      <c r="Z946" s="191"/>
    </row>
    <row r="947" ht="12.75" customHeight="1">
      <c r="A947" s="191"/>
      <c r="B947" s="191"/>
      <c r="C947" s="191"/>
      <c r="D947" s="191"/>
      <c r="E947" s="191"/>
      <c r="F947" s="191"/>
      <c r="G947" s="191"/>
      <c r="H947" s="191"/>
      <c r="I947" s="191"/>
      <c r="J947" s="191"/>
      <c r="K947" s="191"/>
      <c r="L947" s="191"/>
      <c r="M947" s="191"/>
      <c r="N947" s="191"/>
      <c r="O947" s="191"/>
      <c r="P947" s="191"/>
      <c r="Q947" s="191"/>
      <c r="R947" s="191"/>
      <c r="S947" s="191"/>
      <c r="T947" s="191"/>
      <c r="U947" s="191"/>
      <c r="V947" s="191"/>
      <c r="W947" s="191"/>
      <c r="X947" s="191"/>
      <c r="Y947" s="191"/>
      <c r="Z947" s="191"/>
    </row>
    <row r="948" ht="12.75" customHeight="1">
      <c r="A948" s="191"/>
      <c r="B948" s="191"/>
      <c r="C948" s="191"/>
      <c r="D948" s="191"/>
      <c r="E948" s="191"/>
      <c r="F948" s="191"/>
      <c r="G948" s="191"/>
      <c r="H948" s="191"/>
      <c r="I948" s="191"/>
      <c r="J948" s="191"/>
      <c r="K948" s="191"/>
      <c r="L948" s="191"/>
      <c r="M948" s="191"/>
      <c r="N948" s="191"/>
      <c r="O948" s="191"/>
      <c r="P948" s="191"/>
      <c r="Q948" s="191"/>
      <c r="R948" s="191"/>
      <c r="S948" s="191"/>
      <c r="T948" s="191"/>
      <c r="U948" s="191"/>
      <c r="V948" s="191"/>
      <c r="W948" s="191"/>
      <c r="X948" s="191"/>
      <c r="Y948" s="191"/>
      <c r="Z948" s="191"/>
    </row>
    <row r="949" ht="12.75" customHeight="1">
      <c r="A949" s="191"/>
      <c r="B949" s="191"/>
      <c r="C949" s="191"/>
      <c r="D949" s="191"/>
      <c r="E949" s="191"/>
      <c r="F949" s="191"/>
      <c r="G949" s="191"/>
      <c r="H949" s="191"/>
      <c r="I949" s="191"/>
      <c r="J949" s="191"/>
      <c r="K949" s="191"/>
      <c r="L949" s="191"/>
      <c r="M949" s="191"/>
      <c r="N949" s="191"/>
      <c r="O949" s="191"/>
      <c r="P949" s="191"/>
      <c r="Q949" s="191"/>
      <c r="R949" s="191"/>
      <c r="S949" s="191"/>
      <c r="T949" s="191"/>
      <c r="U949" s="191"/>
      <c r="V949" s="191"/>
      <c r="W949" s="191"/>
      <c r="X949" s="191"/>
      <c r="Y949" s="191"/>
      <c r="Z949" s="191"/>
    </row>
    <row r="950" ht="12.75" customHeight="1">
      <c r="A950" s="191"/>
      <c r="B950" s="191"/>
      <c r="C950" s="191"/>
      <c r="D950" s="191"/>
      <c r="E950" s="191"/>
      <c r="F950" s="191"/>
      <c r="G950" s="191"/>
      <c r="H950" s="191"/>
      <c r="I950" s="191"/>
      <c r="J950" s="191"/>
      <c r="K950" s="191"/>
      <c r="L950" s="191"/>
      <c r="M950" s="191"/>
      <c r="N950" s="191"/>
      <c r="O950" s="191"/>
      <c r="P950" s="191"/>
      <c r="Q950" s="191"/>
      <c r="R950" s="191"/>
      <c r="S950" s="191"/>
      <c r="T950" s="191"/>
      <c r="U950" s="191"/>
      <c r="V950" s="191"/>
      <c r="W950" s="191"/>
      <c r="X950" s="191"/>
      <c r="Y950" s="191"/>
      <c r="Z950" s="191"/>
    </row>
    <row r="951" ht="12.75" customHeight="1">
      <c r="A951" s="191"/>
      <c r="B951" s="191"/>
      <c r="C951" s="191"/>
      <c r="D951" s="191"/>
      <c r="E951" s="191"/>
      <c r="F951" s="191"/>
      <c r="G951" s="191"/>
      <c r="H951" s="191"/>
      <c r="I951" s="191"/>
      <c r="J951" s="191"/>
      <c r="K951" s="191"/>
      <c r="L951" s="191"/>
      <c r="M951" s="191"/>
      <c r="N951" s="191"/>
      <c r="O951" s="191"/>
      <c r="P951" s="191"/>
      <c r="Q951" s="191"/>
      <c r="R951" s="191"/>
      <c r="S951" s="191"/>
      <c r="T951" s="191"/>
      <c r="U951" s="191"/>
      <c r="V951" s="191"/>
      <c r="W951" s="191"/>
      <c r="X951" s="191"/>
      <c r="Y951" s="191"/>
      <c r="Z951" s="191"/>
    </row>
    <row r="952" ht="12.75" customHeight="1">
      <c r="A952" s="191"/>
      <c r="B952" s="191"/>
      <c r="C952" s="191"/>
      <c r="D952" s="191"/>
      <c r="E952" s="191"/>
      <c r="F952" s="191"/>
      <c r="G952" s="191"/>
      <c r="H952" s="191"/>
      <c r="I952" s="191"/>
      <c r="J952" s="191"/>
      <c r="K952" s="191"/>
      <c r="L952" s="191"/>
      <c r="M952" s="191"/>
      <c r="N952" s="191"/>
      <c r="O952" s="191"/>
      <c r="P952" s="191"/>
      <c r="Q952" s="191"/>
      <c r="R952" s="191"/>
      <c r="S952" s="191"/>
      <c r="T952" s="191"/>
      <c r="U952" s="191"/>
      <c r="V952" s="191"/>
      <c r="W952" s="191"/>
      <c r="X952" s="191"/>
      <c r="Y952" s="191"/>
      <c r="Z952" s="191"/>
    </row>
    <row r="953" ht="12.75" customHeight="1">
      <c r="A953" s="191"/>
      <c r="B953" s="191"/>
      <c r="C953" s="191"/>
      <c r="D953" s="191"/>
      <c r="E953" s="191"/>
      <c r="F953" s="191"/>
      <c r="G953" s="191"/>
      <c r="H953" s="191"/>
      <c r="I953" s="191"/>
      <c r="J953" s="191"/>
      <c r="K953" s="191"/>
      <c r="L953" s="191"/>
      <c r="M953" s="191"/>
      <c r="N953" s="191"/>
      <c r="O953" s="191"/>
      <c r="P953" s="191"/>
      <c r="Q953" s="191"/>
      <c r="R953" s="191"/>
      <c r="S953" s="191"/>
      <c r="T953" s="191"/>
      <c r="U953" s="191"/>
      <c r="V953" s="191"/>
      <c r="W953" s="191"/>
      <c r="X953" s="191"/>
      <c r="Y953" s="191"/>
      <c r="Z953" s="191"/>
    </row>
    <row r="954" ht="12.75" customHeight="1">
      <c r="A954" s="191"/>
      <c r="B954" s="191"/>
      <c r="C954" s="191"/>
      <c r="D954" s="191"/>
      <c r="E954" s="191"/>
      <c r="F954" s="191"/>
      <c r="G954" s="191"/>
      <c r="H954" s="191"/>
      <c r="I954" s="191"/>
      <c r="J954" s="191"/>
      <c r="K954" s="191"/>
      <c r="L954" s="191"/>
      <c r="M954" s="191"/>
      <c r="N954" s="191"/>
      <c r="O954" s="191"/>
      <c r="P954" s="191"/>
      <c r="Q954" s="191"/>
      <c r="R954" s="191"/>
      <c r="S954" s="191"/>
      <c r="T954" s="191"/>
      <c r="U954" s="191"/>
      <c r="V954" s="191"/>
      <c r="W954" s="191"/>
      <c r="X954" s="191"/>
      <c r="Y954" s="191"/>
      <c r="Z954" s="191"/>
    </row>
    <row r="955" ht="12.75" customHeight="1">
      <c r="A955" s="191"/>
      <c r="B955" s="191"/>
      <c r="C955" s="191"/>
      <c r="D955" s="191"/>
      <c r="E955" s="191"/>
      <c r="F955" s="191"/>
      <c r="G955" s="191"/>
      <c r="H955" s="191"/>
      <c r="I955" s="191"/>
      <c r="J955" s="191"/>
      <c r="K955" s="191"/>
      <c r="L955" s="191"/>
      <c r="M955" s="191"/>
      <c r="N955" s="191"/>
      <c r="O955" s="191"/>
      <c r="P955" s="191"/>
      <c r="Q955" s="191"/>
      <c r="R955" s="191"/>
      <c r="S955" s="191"/>
      <c r="T955" s="191"/>
      <c r="U955" s="191"/>
      <c r="V955" s="191"/>
      <c r="W955" s="191"/>
      <c r="X955" s="191"/>
      <c r="Y955" s="191"/>
      <c r="Z955" s="191"/>
    </row>
    <row r="956" ht="12.75" customHeight="1">
      <c r="A956" s="191"/>
      <c r="B956" s="191"/>
      <c r="C956" s="191"/>
      <c r="D956" s="191"/>
      <c r="E956" s="191"/>
      <c r="F956" s="191"/>
      <c r="G956" s="191"/>
      <c r="H956" s="191"/>
      <c r="I956" s="191"/>
      <c r="J956" s="191"/>
      <c r="K956" s="191"/>
      <c r="L956" s="191"/>
      <c r="M956" s="191"/>
      <c r="N956" s="191"/>
      <c r="O956" s="191"/>
      <c r="P956" s="191"/>
      <c r="Q956" s="191"/>
      <c r="R956" s="191"/>
      <c r="S956" s="191"/>
      <c r="T956" s="191"/>
      <c r="U956" s="191"/>
      <c r="V956" s="191"/>
      <c r="W956" s="191"/>
      <c r="X956" s="191"/>
      <c r="Y956" s="191"/>
      <c r="Z956" s="191"/>
    </row>
    <row r="957" ht="12.75" customHeight="1">
      <c r="A957" s="191"/>
      <c r="B957" s="191"/>
      <c r="C957" s="191"/>
      <c r="D957" s="191"/>
      <c r="E957" s="191"/>
      <c r="F957" s="191"/>
      <c r="G957" s="191"/>
      <c r="H957" s="191"/>
      <c r="I957" s="191"/>
      <c r="J957" s="191"/>
      <c r="K957" s="191"/>
      <c r="L957" s="191"/>
      <c r="M957" s="191"/>
      <c r="N957" s="191"/>
      <c r="O957" s="191"/>
      <c r="P957" s="191"/>
      <c r="Q957" s="191"/>
      <c r="R957" s="191"/>
      <c r="S957" s="191"/>
      <c r="T957" s="191"/>
      <c r="U957" s="191"/>
      <c r="V957" s="191"/>
      <c r="W957" s="191"/>
      <c r="X957" s="191"/>
      <c r="Y957" s="191"/>
      <c r="Z957" s="191"/>
    </row>
    <row r="958" ht="12.75" customHeight="1">
      <c r="A958" s="191"/>
      <c r="B958" s="191"/>
      <c r="C958" s="191"/>
      <c r="D958" s="191"/>
      <c r="E958" s="191"/>
      <c r="F958" s="191"/>
      <c r="G958" s="191"/>
      <c r="H958" s="191"/>
      <c r="I958" s="191"/>
      <c r="J958" s="191"/>
      <c r="K958" s="191"/>
      <c r="L958" s="191"/>
      <c r="M958" s="191"/>
      <c r="N958" s="191"/>
      <c r="O958" s="191"/>
      <c r="P958" s="191"/>
      <c r="Q958" s="191"/>
      <c r="R958" s="191"/>
      <c r="S958" s="191"/>
      <c r="T958" s="191"/>
      <c r="U958" s="191"/>
      <c r="V958" s="191"/>
      <c r="W958" s="191"/>
      <c r="X958" s="191"/>
      <c r="Y958" s="191"/>
      <c r="Z958" s="191"/>
    </row>
    <row r="959" ht="12.75" customHeight="1">
      <c r="A959" s="191"/>
      <c r="B959" s="191"/>
      <c r="C959" s="191"/>
      <c r="D959" s="191"/>
      <c r="E959" s="191"/>
      <c r="F959" s="191"/>
      <c r="G959" s="191"/>
      <c r="H959" s="191"/>
      <c r="I959" s="191"/>
      <c r="J959" s="191"/>
      <c r="K959" s="191"/>
      <c r="L959" s="191"/>
      <c r="M959" s="191"/>
      <c r="N959" s="191"/>
      <c r="O959" s="191"/>
      <c r="P959" s="191"/>
      <c r="Q959" s="191"/>
      <c r="R959" s="191"/>
      <c r="S959" s="191"/>
      <c r="T959" s="191"/>
      <c r="U959" s="191"/>
      <c r="V959" s="191"/>
      <c r="W959" s="191"/>
      <c r="X959" s="191"/>
      <c r="Y959" s="191"/>
      <c r="Z959" s="191"/>
    </row>
    <row r="960" ht="12.75" customHeight="1">
      <c r="A960" s="191"/>
      <c r="B960" s="191"/>
      <c r="C960" s="191"/>
      <c r="D960" s="191"/>
      <c r="E960" s="191"/>
      <c r="F960" s="191"/>
      <c r="G960" s="191"/>
      <c r="H960" s="191"/>
      <c r="I960" s="191"/>
      <c r="J960" s="191"/>
      <c r="K960" s="191"/>
      <c r="L960" s="191"/>
      <c r="M960" s="191"/>
      <c r="N960" s="191"/>
      <c r="O960" s="191"/>
      <c r="P960" s="191"/>
      <c r="Q960" s="191"/>
      <c r="R960" s="191"/>
      <c r="S960" s="191"/>
      <c r="T960" s="191"/>
      <c r="U960" s="191"/>
      <c r="V960" s="191"/>
      <c r="W960" s="191"/>
      <c r="X960" s="191"/>
      <c r="Y960" s="191"/>
      <c r="Z960" s="191"/>
    </row>
    <row r="961" ht="12.75" customHeight="1">
      <c r="A961" s="191"/>
      <c r="B961" s="191"/>
      <c r="C961" s="191"/>
      <c r="D961" s="191"/>
      <c r="E961" s="191"/>
      <c r="F961" s="191"/>
      <c r="G961" s="191"/>
      <c r="H961" s="191"/>
      <c r="I961" s="191"/>
      <c r="J961" s="191"/>
      <c r="K961" s="191"/>
      <c r="L961" s="191"/>
      <c r="M961" s="191"/>
      <c r="N961" s="191"/>
      <c r="O961" s="191"/>
      <c r="P961" s="191"/>
      <c r="Q961" s="191"/>
      <c r="R961" s="191"/>
      <c r="S961" s="191"/>
      <c r="T961" s="191"/>
      <c r="U961" s="191"/>
      <c r="V961" s="191"/>
      <c r="W961" s="191"/>
      <c r="X961" s="191"/>
      <c r="Y961" s="191"/>
      <c r="Z961" s="191"/>
    </row>
    <row r="962" ht="12.75" customHeight="1">
      <c r="A962" s="191"/>
      <c r="B962" s="191"/>
      <c r="C962" s="191"/>
      <c r="D962" s="191"/>
      <c r="E962" s="191"/>
      <c r="F962" s="191"/>
      <c r="G962" s="191"/>
      <c r="H962" s="191"/>
      <c r="I962" s="191"/>
      <c r="J962" s="191"/>
      <c r="K962" s="191"/>
      <c r="L962" s="191"/>
      <c r="M962" s="191"/>
      <c r="N962" s="191"/>
      <c r="O962" s="191"/>
      <c r="P962" s="191"/>
      <c r="Q962" s="191"/>
      <c r="R962" s="191"/>
      <c r="S962" s="191"/>
      <c r="T962" s="191"/>
      <c r="U962" s="191"/>
      <c r="V962" s="191"/>
      <c r="W962" s="191"/>
      <c r="X962" s="191"/>
      <c r="Y962" s="191"/>
      <c r="Z962" s="191"/>
    </row>
    <row r="963" ht="12.75" customHeight="1">
      <c r="A963" s="191"/>
      <c r="B963" s="191"/>
      <c r="C963" s="191"/>
      <c r="D963" s="191"/>
      <c r="E963" s="191"/>
      <c r="F963" s="191"/>
      <c r="G963" s="191"/>
      <c r="H963" s="191"/>
      <c r="I963" s="191"/>
      <c r="J963" s="191"/>
      <c r="K963" s="191"/>
      <c r="L963" s="191"/>
      <c r="M963" s="191"/>
      <c r="N963" s="191"/>
      <c r="O963" s="191"/>
      <c r="P963" s="191"/>
      <c r="Q963" s="191"/>
      <c r="R963" s="191"/>
      <c r="S963" s="191"/>
      <c r="T963" s="191"/>
      <c r="U963" s="191"/>
      <c r="V963" s="191"/>
      <c r="W963" s="191"/>
      <c r="X963" s="191"/>
      <c r="Y963" s="191"/>
      <c r="Z963" s="191"/>
    </row>
    <row r="964" ht="12.75" customHeight="1">
      <c r="A964" s="191"/>
      <c r="B964" s="191"/>
      <c r="C964" s="191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1"/>
      <c r="P964" s="191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</row>
    <row r="965" ht="12.75" customHeight="1">
      <c r="A965" s="191"/>
      <c r="B965" s="191"/>
      <c r="C965" s="191"/>
      <c r="D965" s="191"/>
      <c r="E965" s="191"/>
      <c r="F965" s="191"/>
      <c r="G965" s="191"/>
      <c r="H965" s="191"/>
      <c r="I965" s="191"/>
      <c r="J965" s="191"/>
      <c r="K965" s="191"/>
      <c r="L965" s="191"/>
      <c r="M965" s="191"/>
      <c r="N965" s="191"/>
      <c r="O965" s="191"/>
      <c r="P965" s="191"/>
      <c r="Q965" s="191"/>
      <c r="R965" s="191"/>
      <c r="S965" s="191"/>
      <c r="T965" s="191"/>
      <c r="U965" s="191"/>
      <c r="V965" s="191"/>
      <c r="W965" s="191"/>
      <c r="X965" s="191"/>
      <c r="Y965" s="191"/>
      <c r="Z965" s="191"/>
    </row>
    <row r="966" ht="12.75" customHeight="1">
      <c r="A966" s="191"/>
      <c r="B966" s="191"/>
      <c r="C966" s="191"/>
      <c r="D966" s="191"/>
      <c r="E966" s="191"/>
      <c r="F966" s="191"/>
      <c r="G966" s="191"/>
      <c r="H966" s="191"/>
      <c r="I966" s="191"/>
      <c r="J966" s="191"/>
      <c r="K966" s="191"/>
      <c r="L966" s="191"/>
      <c r="M966" s="191"/>
      <c r="N966" s="191"/>
      <c r="O966" s="191"/>
      <c r="P966" s="191"/>
      <c r="Q966" s="191"/>
      <c r="R966" s="191"/>
      <c r="S966" s="191"/>
      <c r="T966" s="191"/>
      <c r="U966" s="191"/>
      <c r="V966" s="191"/>
      <c r="W966" s="191"/>
      <c r="X966" s="191"/>
      <c r="Y966" s="191"/>
      <c r="Z966" s="191"/>
    </row>
    <row r="967" ht="12.75" customHeight="1">
      <c r="A967" s="191"/>
      <c r="B967" s="191"/>
      <c r="C967" s="191"/>
      <c r="D967" s="191"/>
      <c r="E967" s="191"/>
      <c r="F967" s="191"/>
      <c r="G967" s="191"/>
      <c r="H967" s="191"/>
      <c r="I967" s="191"/>
      <c r="J967" s="191"/>
      <c r="K967" s="191"/>
      <c r="L967" s="191"/>
      <c r="M967" s="191"/>
      <c r="N967" s="191"/>
      <c r="O967" s="191"/>
      <c r="P967" s="191"/>
      <c r="Q967" s="191"/>
      <c r="R967" s="191"/>
      <c r="S967" s="191"/>
      <c r="T967" s="191"/>
      <c r="U967" s="191"/>
      <c r="V967" s="191"/>
      <c r="W967" s="191"/>
      <c r="X967" s="191"/>
      <c r="Y967" s="191"/>
      <c r="Z967" s="191"/>
    </row>
    <row r="968" ht="12.75" customHeight="1">
      <c r="A968" s="191"/>
      <c r="B968" s="191"/>
      <c r="C968" s="191"/>
      <c r="D968" s="191"/>
      <c r="E968" s="191"/>
      <c r="F968" s="191"/>
      <c r="G968" s="191"/>
      <c r="H968" s="191"/>
      <c r="I968" s="191"/>
      <c r="J968" s="191"/>
      <c r="K968" s="191"/>
      <c r="L968" s="191"/>
      <c r="M968" s="191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</row>
    <row r="969" ht="12.75" customHeight="1">
      <c r="A969" s="191"/>
      <c r="B969" s="191"/>
      <c r="C969" s="191"/>
      <c r="D969" s="191"/>
      <c r="E969" s="191"/>
      <c r="F969" s="191"/>
      <c r="G969" s="191"/>
      <c r="H969" s="191"/>
      <c r="I969" s="191"/>
      <c r="J969" s="191"/>
      <c r="K969" s="191"/>
      <c r="L969" s="191"/>
      <c r="M969" s="191"/>
      <c r="N969" s="191"/>
      <c r="O969" s="191"/>
      <c r="P969" s="191"/>
      <c r="Q969" s="191"/>
      <c r="R969" s="191"/>
      <c r="S969" s="191"/>
      <c r="T969" s="191"/>
      <c r="U969" s="191"/>
      <c r="V969" s="191"/>
      <c r="W969" s="191"/>
      <c r="X969" s="191"/>
      <c r="Y969" s="191"/>
      <c r="Z969" s="191"/>
    </row>
    <row r="970" ht="12.75" customHeight="1">
      <c r="A970" s="191"/>
      <c r="B970" s="191"/>
      <c r="C970" s="191"/>
      <c r="D970" s="191"/>
      <c r="E970" s="191"/>
      <c r="F970" s="191"/>
      <c r="G970" s="191"/>
      <c r="H970" s="191"/>
      <c r="I970" s="191"/>
      <c r="J970" s="191"/>
      <c r="K970" s="191"/>
      <c r="L970" s="191"/>
      <c r="M970" s="191"/>
      <c r="N970" s="191"/>
      <c r="O970" s="191"/>
      <c r="P970" s="191"/>
      <c r="Q970" s="191"/>
      <c r="R970" s="191"/>
      <c r="S970" s="191"/>
      <c r="T970" s="191"/>
      <c r="U970" s="191"/>
      <c r="V970" s="191"/>
      <c r="W970" s="191"/>
      <c r="X970" s="191"/>
      <c r="Y970" s="191"/>
      <c r="Z970" s="191"/>
    </row>
    <row r="971" ht="12.75" customHeight="1">
      <c r="A971" s="191"/>
      <c r="B971" s="191"/>
      <c r="C971" s="191"/>
      <c r="D971" s="191"/>
      <c r="E971" s="191"/>
      <c r="F971" s="191"/>
      <c r="G971" s="191"/>
      <c r="H971" s="191"/>
      <c r="I971" s="191"/>
      <c r="J971" s="191"/>
      <c r="K971" s="191"/>
      <c r="L971" s="191"/>
      <c r="M971" s="191"/>
      <c r="N971" s="191"/>
      <c r="O971" s="191"/>
      <c r="P971" s="191"/>
      <c r="Q971" s="191"/>
      <c r="R971" s="191"/>
      <c r="S971" s="191"/>
      <c r="T971" s="191"/>
      <c r="U971" s="191"/>
      <c r="V971" s="191"/>
      <c r="W971" s="191"/>
      <c r="X971" s="191"/>
      <c r="Y971" s="191"/>
      <c r="Z971" s="191"/>
    </row>
    <row r="972" ht="12.75" customHeight="1">
      <c r="A972" s="191"/>
      <c r="B972" s="191"/>
      <c r="C972" s="191"/>
      <c r="D972" s="191"/>
      <c r="E972" s="191"/>
      <c r="F972" s="191"/>
      <c r="G972" s="191"/>
      <c r="H972" s="191"/>
      <c r="I972" s="191"/>
      <c r="J972" s="191"/>
      <c r="K972" s="191"/>
      <c r="L972" s="191"/>
      <c r="M972" s="191"/>
      <c r="N972" s="191"/>
      <c r="O972" s="191"/>
      <c r="P972" s="191"/>
      <c r="Q972" s="191"/>
      <c r="R972" s="191"/>
      <c r="S972" s="191"/>
      <c r="T972" s="191"/>
      <c r="U972" s="191"/>
      <c r="V972" s="191"/>
      <c r="W972" s="191"/>
      <c r="X972" s="191"/>
      <c r="Y972" s="191"/>
      <c r="Z972" s="191"/>
    </row>
    <row r="973" ht="12.75" customHeight="1">
      <c r="A973" s="191"/>
      <c r="B973" s="191"/>
      <c r="C973" s="191"/>
      <c r="D973" s="191"/>
      <c r="E973" s="191"/>
      <c r="F973" s="191"/>
      <c r="G973" s="191"/>
      <c r="H973" s="191"/>
      <c r="I973" s="191"/>
      <c r="J973" s="191"/>
      <c r="K973" s="191"/>
      <c r="L973" s="191"/>
      <c r="M973" s="191"/>
      <c r="N973" s="191"/>
      <c r="O973" s="191"/>
      <c r="P973" s="191"/>
      <c r="Q973" s="191"/>
      <c r="R973" s="191"/>
      <c r="S973" s="191"/>
      <c r="T973" s="191"/>
      <c r="U973" s="191"/>
      <c r="V973" s="191"/>
      <c r="W973" s="191"/>
      <c r="X973" s="191"/>
      <c r="Y973" s="191"/>
      <c r="Z973" s="191"/>
    </row>
    <row r="974" ht="12.75" customHeight="1">
      <c r="A974" s="191"/>
      <c r="B974" s="191"/>
      <c r="C974" s="191"/>
      <c r="D974" s="191"/>
      <c r="E974" s="191"/>
      <c r="F974" s="191"/>
      <c r="G974" s="191"/>
      <c r="H974" s="191"/>
      <c r="I974" s="191"/>
      <c r="J974" s="191"/>
      <c r="K974" s="191"/>
      <c r="L974" s="191"/>
      <c r="M974" s="191"/>
      <c r="N974" s="191"/>
      <c r="O974" s="191"/>
      <c r="P974" s="191"/>
      <c r="Q974" s="191"/>
      <c r="R974" s="191"/>
      <c r="S974" s="191"/>
      <c r="T974" s="191"/>
      <c r="U974" s="191"/>
      <c r="V974" s="191"/>
      <c r="W974" s="191"/>
      <c r="X974" s="191"/>
      <c r="Y974" s="191"/>
      <c r="Z974" s="191"/>
    </row>
    <row r="975" ht="12.75" customHeight="1">
      <c r="A975" s="191"/>
      <c r="B975" s="191"/>
      <c r="C975" s="191"/>
      <c r="D975" s="191"/>
      <c r="E975" s="191"/>
      <c r="F975" s="191"/>
      <c r="G975" s="191"/>
      <c r="H975" s="191"/>
      <c r="I975" s="191"/>
      <c r="J975" s="191"/>
      <c r="K975" s="191"/>
      <c r="L975" s="191"/>
      <c r="M975" s="191"/>
      <c r="N975" s="191"/>
      <c r="O975" s="191"/>
      <c r="P975" s="191"/>
      <c r="Q975" s="191"/>
      <c r="R975" s="191"/>
      <c r="S975" s="191"/>
      <c r="T975" s="191"/>
      <c r="U975" s="191"/>
      <c r="V975" s="191"/>
      <c r="W975" s="191"/>
      <c r="X975" s="191"/>
      <c r="Y975" s="191"/>
      <c r="Z975" s="191"/>
    </row>
    <row r="976" ht="12.75" customHeight="1">
      <c r="A976" s="191"/>
      <c r="B976" s="191"/>
      <c r="C976" s="191"/>
      <c r="D976" s="191"/>
      <c r="E976" s="191"/>
      <c r="F976" s="191"/>
      <c r="G976" s="191"/>
      <c r="H976" s="191"/>
      <c r="I976" s="191"/>
      <c r="J976" s="191"/>
      <c r="K976" s="191"/>
      <c r="L976" s="191"/>
      <c r="M976" s="191"/>
      <c r="N976" s="191"/>
      <c r="O976" s="191"/>
      <c r="P976" s="191"/>
      <c r="Q976" s="191"/>
      <c r="R976" s="191"/>
      <c r="S976" s="191"/>
      <c r="T976" s="191"/>
      <c r="U976" s="191"/>
      <c r="V976" s="191"/>
      <c r="W976" s="191"/>
      <c r="X976" s="191"/>
      <c r="Y976" s="191"/>
      <c r="Z976" s="191"/>
    </row>
    <row r="977" ht="12.75" customHeight="1">
      <c r="A977" s="191"/>
      <c r="B977" s="191"/>
      <c r="C977" s="191"/>
      <c r="D977" s="191"/>
      <c r="E977" s="191"/>
      <c r="F977" s="191"/>
      <c r="G977" s="191"/>
      <c r="H977" s="191"/>
      <c r="I977" s="191"/>
      <c r="J977" s="191"/>
      <c r="K977" s="191"/>
      <c r="L977" s="191"/>
      <c r="M977" s="191"/>
      <c r="N977" s="191"/>
      <c r="O977" s="191"/>
      <c r="P977" s="191"/>
      <c r="Q977" s="191"/>
      <c r="R977" s="191"/>
      <c r="S977" s="191"/>
      <c r="T977" s="191"/>
      <c r="U977" s="191"/>
      <c r="V977" s="191"/>
      <c r="W977" s="191"/>
      <c r="X977" s="191"/>
      <c r="Y977" s="191"/>
      <c r="Z977" s="191"/>
    </row>
    <row r="978" ht="12.75" customHeight="1">
      <c r="A978" s="191"/>
      <c r="B978" s="191"/>
      <c r="C978" s="191"/>
      <c r="D978" s="191"/>
      <c r="E978" s="191"/>
      <c r="F978" s="191"/>
      <c r="G978" s="191"/>
      <c r="H978" s="191"/>
      <c r="I978" s="191"/>
      <c r="J978" s="191"/>
      <c r="K978" s="191"/>
      <c r="L978" s="191"/>
      <c r="M978" s="191"/>
      <c r="N978" s="191"/>
      <c r="O978" s="191"/>
      <c r="P978" s="191"/>
      <c r="Q978" s="191"/>
      <c r="R978" s="191"/>
      <c r="S978" s="191"/>
      <c r="T978" s="191"/>
      <c r="U978" s="191"/>
      <c r="V978" s="191"/>
      <c r="W978" s="191"/>
      <c r="X978" s="191"/>
      <c r="Y978" s="191"/>
      <c r="Z978" s="191"/>
    </row>
    <row r="979" ht="12.75" customHeight="1">
      <c r="A979" s="191"/>
      <c r="B979" s="191"/>
      <c r="C979" s="191"/>
      <c r="D979" s="191"/>
      <c r="E979" s="191"/>
      <c r="F979" s="191"/>
      <c r="G979" s="191"/>
      <c r="H979" s="191"/>
      <c r="I979" s="191"/>
      <c r="J979" s="191"/>
      <c r="K979" s="191"/>
      <c r="L979" s="191"/>
      <c r="M979" s="191"/>
      <c r="N979" s="191"/>
      <c r="O979" s="191"/>
      <c r="P979" s="191"/>
      <c r="Q979" s="191"/>
      <c r="R979" s="191"/>
      <c r="S979" s="191"/>
      <c r="T979" s="191"/>
      <c r="U979" s="191"/>
      <c r="V979" s="191"/>
      <c r="W979" s="191"/>
      <c r="X979" s="191"/>
      <c r="Y979" s="191"/>
      <c r="Z979" s="191"/>
    </row>
    <row r="980" ht="12.75" customHeight="1">
      <c r="A980" s="191"/>
      <c r="B980" s="191"/>
      <c r="C980" s="191"/>
      <c r="D980" s="191"/>
      <c r="E980" s="191"/>
      <c r="F980" s="191"/>
      <c r="G980" s="191"/>
      <c r="H980" s="191"/>
      <c r="I980" s="191"/>
      <c r="J980" s="191"/>
      <c r="K980" s="191"/>
      <c r="L980" s="191"/>
      <c r="M980" s="191"/>
      <c r="N980" s="191"/>
      <c r="O980" s="191"/>
      <c r="P980" s="191"/>
      <c r="Q980" s="191"/>
      <c r="R980" s="191"/>
      <c r="S980" s="191"/>
      <c r="T980" s="191"/>
      <c r="U980" s="191"/>
      <c r="V980" s="191"/>
      <c r="W980" s="191"/>
      <c r="X980" s="191"/>
      <c r="Y980" s="191"/>
      <c r="Z980" s="191"/>
    </row>
    <row r="981" ht="12.75" customHeight="1">
      <c r="A981" s="191"/>
      <c r="B981" s="191"/>
      <c r="C981" s="191"/>
      <c r="D981" s="191"/>
      <c r="E981" s="191"/>
      <c r="F981" s="191"/>
      <c r="G981" s="191"/>
      <c r="H981" s="191"/>
      <c r="I981" s="191"/>
      <c r="J981" s="191"/>
      <c r="K981" s="191"/>
      <c r="L981" s="191"/>
      <c r="M981" s="191"/>
      <c r="N981" s="191"/>
      <c r="O981" s="191"/>
      <c r="P981" s="191"/>
      <c r="Q981" s="191"/>
      <c r="R981" s="191"/>
      <c r="S981" s="191"/>
      <c r="T981" s="191"/>
      <c r="U981" s="191"/>
      <c r="V981" s="191"/>
      <c r="W981" s="191"/>
      <c r="X981" s="191"/>
      <c r="Y981" s="191"/>
      <c r="Z981" s="191"/>
    </row>
    <row r="982" ht="12.75" customHeight="1">
      <c r="A982" s="191"/>
      <c r="B982" s="191"/>
      <c r="C982" s="191"/>
      <c r="D982" s="191"/>
      <c r="E982" s="191"/>
      <c r="F982" s="191"/>
      <c r="G982" s="191"/>
      <c r="H982" s="191"/>
      <c r="I982" s="191"/>
      <c r="J982" s="191"/>
      <c r="K982" s="191"/>
      <c r="L982" s="191"/>
      <c r="M982" s="191"/>
      <c r="N982" s="191"/>
      <c r="O982" s="191"/>
      <c r="P982" s="191"/>
      <c r="Q982" s="191"/>
      <c r="R982" s="191"/>
      <c r="S982" s="191"/>
      <c r="T982" s="191"/>
      <c r="U982" s="191"/>
      <c r="V982" s="191"/>
      <c r="W982" s="191"/>
      <c r="X982" s="191"/>
      <c r="Y982" s="191"/>
      <c r="Z982" s="191"/>
    </row>
    <row r="983" ht="12.75" customHeight="1">
      <c r="A983" s="191"/>
      <c r="B983" s="191"/>
      <c r="C983" s="191"/>
      <c r="D983" s="191"/>
      <c r="E983" s="191"/>
      <c r="F983" s="191"/>
      <c r="G983" s="191"/>
      <c r="H983" s="191"/>
      <c r="I983" s="191"/>
      <c r="J983" s="191"/>
      <c r="K983" s="191"/>
      <c r="L983" s="191"/>
      <c r="M983" s="191"/>
      <c r="N983" s="191"/>
      <c r="O983" s="191"/>
      <c r="P983" s="191"/>
      <c r="Q983" s="191"/>
      <c r="R983" s="191"/>
      <c r="S983" s="191"/>
      <c r="T983" s="191"/>
      <c r="U983" s="191"/>
      <c r="V983" s="191"/>
      <c r="W983" s="191"/>
      <c r="X983" s="191"/>
      <c r="Y983" s="191"/>
      <c r="Z983" s="191"/>
    </row>
    <row r="984" ht="12.75" customHeight="1">
      <c r="A984" s="191"/>
      <c r="B984" s="191"/>
      <c r="C984" s="191"/>
      <c r="D984" s="191"/>
      <c r="E984" s="191"/>
      <c r="F984" s="191"/>
      <c r="G984" s="191"/>
      <c r="H984" s="191"/>
      <c r="I984" s="191"/>
      <c r="J984" s="191"/>
      <c r="K984" s="191"/>
      <c r="L984" s="191"/>
      <c r="M984" s="191"/>
      <c r="N984" s="191"/>
      <c r="O984" s="191"/>
      <c r="P984" s="191"/>
      <c r="Q984" s="191"/>
      <c r="R984" s="191"/>
      <c r="S984" s="191"/>
      <c r="T984" s="191"/>
      <c r="U984" s="191"/>
      <c r="V984" s="191"/>
      <c r="W984" s="191"/>
      <c r="X984" s="191"/>
      <c r="Y984" s="191"/>
      <c r="Z984" s="191"/>
    </row>
    <row r="985" ht="12.75" customHeight="1">
      <c r="A985" s="191"/>
      <c r="B985" s="191"/>
      <c r="C985" s="191"/>
      <c r="D985" s="191"/>
      <c r="E985" s="191"/>
      <c r="F985" s="191"/>
      <c r="G985" s="191"/>
      <c r="H985" s="191"/>
      <c r="I985" s="191"/>
      <c r="J985" s="191"/>
      <c r="K985" s="191"/>
      <c r="L985" s="191"/>
      <c r="M985" s="191"/>
      <c r="N985" s="191"/>
      <c r="O985" s="191"/>
      <c r="P985" s="191"/>
      <c r="Q985" s="191"/>
      <c r="R985" s="191"/>
      <c r="S985" s="191"/>
      <c r="T985" s="191"/>
      <c r="U985" s="191"/>
      <c r="V985" s="191"/>
      <c r="W985" s="191"/>
      <c r="X985" s="191"/>
      <c r="Y985" s="191"/>
      <c r="Z985" s="191"/>
    </row>
    <row r="986" ht="12.75" customHeight="1">
      <c r="A986" s="191"/>
      <c r="B986" s="191"/>
      <c r="C986" s="191"/>
      <c r="D986" s="191"/>
      <c r="E986" s="191"/>
      <c r="F986" s="191"/>
      <c r="G986" s="191"/>
      <c r="H986" s="191"/>
      <c r="I986" s="191"/>
      <c r="J986" s="191"/>
      <c r="K986" s="191"/>
      <c r="L986" s="191"/>
      <c r="M986" s="191"/>
      <c r="N986" s="191"/>
      <c r="O986" s="191"/>
      <c r="P986" s="191"/>
      <c r="Q986" s="191"/>
      <c r="R986" s="191"/>
      <c r="S986" s="191"/>
      <c r="T986" s="191"/>
      <c r="U986" s="191"/>
      <c r="V986" s="191"/>
      <c r="W986" s="191"/>
      <c r="X986" s="191"/>
      <c r="Y986" s="191"/>
      <c r="Z986" s="191"/>
    </row>
    <row r="987" ht="12.75" customHeight="1">
      <c r="A987" s="191"/>
      <c r="B987" s="191"/>
      <c r="C987" s="191"/>
      <c r="D987" s="191"/>
      <c r="E987" s="191"/>
      <c r="F987" s="191"/>
      <c r="G987" s="191"/>
      <c r="H987" s="191"/>
      <c r="I987" s="191"/>
      <c r="J987" s="191"/>
      <c r="K987" s="191"/>
      <c r="L987" s="191"/>
      <c r="M987" s="191"/>
      <c r="N987" s="191"/>
      <c r="O987" s="191"/>
      <c r="P987" s="191"/>
      <c r="Q987" s="191"/>
      <c r="R987" s="191"/>
      <c r="S987" s="191"/>
      <c r="T987" s="191"/>
      <c r="U987" s="191"/>
      <c r="V987" s="191"/>
      <c r="W987" s="191"/>
      <c r="X987" s="191"/>
      <c r="Y987" s="191"/>
      <c r="Z987" s="191"/>
    </row>
    <row r="988" ht="12.75" customHeight="1">
      <c r="A988" s="191"/>
      <c r="B988" s="191"/>
      <c r="C988" s="191"/>
      <c r="D988" s="191"/>
      <c r="E988" s="191"/>
      <c r="F988" s="191"/>
      <c r="G988" s="191"/>
      <c r="H988" s="191"/>
      <c r="I988" s="191"/>
      <c r="J988" s="191"/>
      <c r="K988" s="191"/>
      <c r="L988" s="191"/>
      <c r="M988" s="191"/>
      <c r="N988" s="191"/>
      <c r="O988" s="191"/>
      <c r="P988" s="191"/>
      <c r="Q988" s="191"/>
      <c r="R988" s="191"/>
      <c r="S988" s="191"/>
      <c r="T988" s="191"/>
      <c r="U988" s="191"/>
      <c r="V988" s="191"/>
      <c r="W988" s="191"/>
      <c r="X988" s="191"/>
      <c r="Y988" s="191"/>
      <c r="Z988" s="191"/>
    </row>
    <row r="989" ht="12.75" customHeight="1">
      <c r="A989" s="191"/>
      <c r="B989" s="191"/>
      <c r="C989" s="191"/>
      <c r="D989" s="191"/>
      <c r="E989" s="191"/>
      <c r="F989" s="191"/>
      <c r="G989" s="191"/>
      <c r="H989" s="191"/>
      <c r="I989" s="191"/>
      <c r="J989" s="191"/>
      <c r="K989" s="191"/>
      <c r="L989" s="191"/>
      <c r="M989" s="191"/>
      <c r="N989" s="191"/>
      <c r="O989" s="191"/>
      <c r="P989" s="191"/>
      <c r="Q989" s="191"/>
      <c r="R989" s="191"/>
      <c r="S989" s="191"/>
      <c r="T989" s="191"/>
      <c r="U989" s="191"/>
      <c r="V989" s="191"/>
      <c r="W989" s="191"/>
      <c r="X989" s="191"/>
      <c r="Y989" s="191"/>
      <c r="Z989" s="191"/>
    </row>
    <row r="990" ht="12.75" customHeight="1">
      <c r="A990" s="191"/>
      <c r="B990" s="191"/>
      <c r="C990" s="191"/>
      <c r="D990" s="191"/>
      <c r="E990" s="191"/>
      <c r="F990" s="191"/>
      <c r="G990" s="191"/>
      <c r="H990" s="191"/>
      <c r="I990" s="191"/>
      <c r="J990" s="191"/>
      <c r="K990" s="191"/>
      <c r="L990" s="191"/>
      <c r="M990" s="191"/>
      <c r="N990" s="191"/>
      <c r="O990" s="191"/>
      <c r="P990" s="191"/>
      <c r="Q990" s="191"/>
      <c r="R990" s="191"/>
      <c r="S990" s="191"/>
      <c r="T990" s="191"/>
      <c r="U990" s="191"/>
      <c r="V990" s="191"/>
      <c r="W990" s="191"/>
      <c r="X990" s="191"/>
      <c r="Y990" s="191"/>
      <c r="Z990" s="191"/>
    </row>
    <row r="991" ht="12.75" customHeight="1">
      <c r="A991" s="191"/>
      <c r="B991" s="191"/>
      <c r="C991" s="191"/>
      <c r="D991" s="191"/>
      <c r="E991" s="191"/>
      <c r="F991" s="191"/>
      <c r="G991" s="191"/>
      <c r="H991" s="191"/>
      <c r="I991" s="191"/>
      <c r="J991" s="191"/>
      <c r="K991" s="191"/>
      <c r="L991" s="191"/>
      <c r="M991" s="191"/>
      <c r="N991" s="191"/>
      <c r="O991" s="191"/>
      <c r="P991" s="191"/>
      <c r="Q991" s="191"/>
      <c r="R991" s="191"/>
      <c r="S991" s="191"/>
      <c r="T991" s="191"/>
      <c r="U991" s="191"/>
      <c r="V991" s="191"/>
      <c r="W991" s="191"/>
      <c r="X991" s="191"/>
      <c r="Y991" s="191"/>
      <c r="Z991" s="191"/>
    </row>
    <row r="992" ht="12.75" customHeight="1">
      <c r="A992" s="191"/>
      <c r="B992" s="191"/>
      <c r="C992" s="191"/>
      <c r="D992" s="191"/>
      <c r="E992" s="191"/>
      <c r="F992" s="191"/>
      <c r="G992" s="191"/>
      <c r="H992" s="191"/>
      <c r="I992" s="191"/>
      <c r="J992" s="191"/>
      <c r="K992" s="191"/>
      <c r="L992" s="191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</row>
    <row r="993" ht="12.75" customHeight="1">
      <c r="A993" s="191"/>
      <c r="B993" s="191"/>
      <c r="C993" s="191"/>
      <c r="D993" s="191"/>
      <c r="E993" s="191"/>
      <c r="F993" s="191"/>
      <c r="G993" s="191"/>
      <c r="H993" s="191"/>
      <c r="I993" s="191"/>
      <c r="J993" s="191"/>
      <c r="K993" s="191"/>
      <c r="L993" s="191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</row>
    <row r="994" ht="12.75" customHeight="1">
      <c r="A994" s="191"/>
      <c r="B994" s="191"/>
      <c r="C994" s="191"/>
      <c r="D994" s="191"/>
      <c r="E994" s="191"/>
      <c r="F994" s="191"/>
      <c r="G994" s="191"/>
      <c r="H994" s="191"/>
      <c r="I994" s="191"/>
      <c r="J994" s="191"/>
      <c r="K994" s="191"/>
      <c r="L994" s="191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</row>
    <row r="995" ht="12.75" customHeight="1">
      <c r="A995" s="191"/>
      <c r="B995" s="191"/>
      <c r="C995" s="191"/>
      <c r="D995" s="191"/>
      <c r="E995" s="191"/>
      <c r="F995" s="191"/>
      <c r="G995" s="191"/>
      <c r="H995" s="191"/>
      <c r="I995" s="191"/>
      <c r="J995" s="191"/>
      <c r="K995" s="191"/>
      <c r="L995" s="191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</row>
    <row r="996" ht="12.75" customHeight="1">
      <c r="A996" s="191"/>
      <c r="B996" s="191"/>
      <c r="C996" s="191"/>
      <c r="D996" s="191"/>
      <c r="E996" s="191"/>
      <c r="F996" s="191"/>
      <c r="G996" s="191"/>
      <c r="H996" s="191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</row>
    <row r="997" ht="12.75" customHeight="1">
      <c r="A997" s="191"/>
      <c r="B997" s="191"/>
      <c r="C997" s="191"/>
      <c r="D997" s="191"/>
      <c r="E997" s="191"/>
      <c r="F997" s="191"/>
      <c r="G997" s="191"/>
      <c r="H997" s="191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</row>
    <row r="998" ht="12.75" customHeight="1">
      <c r="A998" s="191"/>
      <c r="B998" s="191"/>
      <c r="C998" s="191"/>
      <c r="D998" s="191"/>
      <c r="E998" s="191"/>
      <c r="F998" s="191"/>
      <c r="G998" s="191"/>
      <c r="H998" s="191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</row>
    <row r="999" ht="12.75" customHeight="1">
      <c r="A999" s="191"/>
      <c r="B999" s="191"/>
      <c r="C999" s="191"/>
      <c r="D999" s="191"/>
      <c r="E999" s="191"/>
      <c r="F999" s="191"/>
      <c r="G999" s="191"/>
      <c r="H999" s="191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</row>
    <row r="1000" ht="12.75" customHeight="1">
      <c r="A1000" s="191"/>
      <c r="B1000" s="191"/>
      <c r="C1000" s="191"/>
      <c r="D1000" s="191"/>
      <c r="E1000" s="191"/>
      <c r="F1000" s="191"/>
      <c r="G1000" s="191"/>
      <c r="H1000" s="191"/>
      <c r="I1000" s="191"/>
      <c r="J1000" s="191"/>
      <c r="K1000" s="191"/>
      <c r="L1000" s="191"/>
      <c r="M1000" s="191"/>
      <c r="N1000" s="191"/>
      <c r="O1000" s="191"/>
      <c r="P1000" s="191"/>
      <c r="Q1000" s="191"/>
      <c r="R1000" s="191"/>
      <c r="S1000" s="191"/>
      <c r="T1000" s="191"/>
      <c r="U1000" s="191"/>
      <c r="V1000" s="191"/>
      <c r="W1000" s="191"/>
      <c r="X1000" s="191"/>
      <c r="Y1000" s="191"/>
      <c r="Z1000" s="191"/>
    </row>
  </sheetData>
  <mergeCells count="10">
    <mergeCell ref="K48:L48"/>
    <mergeCell ref="K49:L49"/>
    <mergeCell ref="K50:L50"/>
    <mergeCell ref="A1:J1"/>
    <mergeCell ref="K41:L41"/>
    <mergeCell ref="K42:L42"/>
    <mergeCell ref="K43:L43"/>
    <mergeCell ref="K44:L44"/>
    <mergeCell ref="K45:L45"/>
    <mergeCell ref="K46:L46"/>
  </mergeCells>
  <conditionalFormatting sqref="B37">
    <cfRule type="cellIs" dxfId="0" priority="1" operator="lessThan">
      <formula>0.75</formula>
    </cfRule>
  </conditionalFormatting>
  <conditionalFormatting sqref="B37">
    <cfRule type="cellIs" dxfId="0" priority="2" operator="greaterThan">
      <formula>1.33</formula>
    </cfRule>
  </conditionalFormatting>
  <conditionalFormatting sqref="B37">
    <cfRule type="cellIs" dxfId="1" priority="3" operator="greaterThan">
      <formula>0.0133</formula>
    </cfRule>
  </conditionalFormatting>
  <conditionalFormatting sqref="B39">
    <cfRule type="cellIs" dxfId="0" priority="4" operator="greaterThan">
      <formula>1.33</formula>
    </cfRule>
  </conditionalFormatting>
  <conditionalFormatting sqref="B39">
    <cfRule type="cellIs" dxfId="1" priority="5" operator="greaterThan">
      <formula>0.0133</formula>
    </cfRule>
  </conditionalFormatting>
  <conditionalFormatting sqref="D37">
    <cfRule type="cellIs" dxfId="0" priority="6" operator="lessThan">
      <formula>0.75</formula>
    </cfRule>
  </conditionalFormatting>
  <conditionalFormatting sqref="D37">
    <cfRule type="cellIs" dxfId="0" priority="7" operator="greaterThan">
      <formula>1.33</formula>
    </cfRule>
  </conditionalFormatting>
  <conditionalFormatting sqref="D37">
    <cfRule type="cellIs" dxfId="1" priority="8" operator="greaterThan">
      <formula>0.0133</formula>
    </cfRule>
  </conditionalFormatting>
  <conditionalFormatting sqref="D39 F39 H39 J39">
    <cfRule type="cellIs" dxfId="1" priority="9" operator="greaterThan">
      <formula>0.0133</formula>
    </cfRule>
  </conditionalFormatting>
  <conditionalFormatting sqref="D39 F39 H39 J39:K39">
    <cfRule type="cellIs" dxfId="0" priority="10" operator="greaterThan">
      <formula>1.33</formula>
    </cfRule>
  </conditionalFormatting>
  <conditionalFormatting sqref="F37">
    <cfRule type="cellIs" dxfId="0" priority="11" operator="lessThan">
      <formula>0.75</formula>
    </cfRule>
  </conditionalFormatting>
  <conditionalFormatting sqref="F37">
    <cfRule type="cellIs" dxfId="0" priority="12" operator="greaterThan">
      <formula>1.33</formula>
    </cfRule>
  </conditionalFormatting>
  <conditionalFormatting sqref="F37">
    <cfRule type="cellIs" dxfId="1" priority="13" operator="greaterThan">
      <formula>0.0133</formula>
    </cfRule>
  </conditionalFormatting>
  <conditionalFormatting sqref="H37">
    <cfRule type="cellIs" dxfId="0" priority="14" operator="lessThan">
      <formula>0.75</formula>
    </cfRule>
  </conditionalFormatting>
  <conditionalFormatting sqref="H37">
    <cfRule type="cellIs" dxfId="0" priority="15" operator="greaterThan">
      <formula>1.33</formula>
    </cfRule>
  </conditionalFormatting>
  <conditionalFormatting sqref="H37">
    <cfRule type="cellIs" dxfId="1" priority="16" operator="greaterThan">
      <formula>0.0133</formula>
    </cfRule>
  </conditionalFormatting>
  <conditionalFormatting sqref="J37">
    <cfRule type="cellIs" dxfId="0" priority="17" operator="greaterThan">
      <formula>1.33</formula>
    </cfRule>
  </conditionalFormatting>
  <conditionalFormatting sqref="J37">
    <cfRule type="cellIs" dxfId="1" priority="18" operator="greaterThan">
      <formula>0.0133</formula>
    </cfRule>
  </conditionalFormatting>
  <conditionalFormatting sqref="J49:J50">
    <cfRule type="cellIs" dxfId="0" priority="19" operator="greaterThan">
      <formula>0.2</formula>
    </cfRule>
  </conditionalFormatting>
  <conditionalFormatting sqref="J37:K37">
    <cfRule type="cellIs" dxfId="0" priority="20" operator="lessThan">
      <formula>0.75</formula>
    </cfRule>
  </conditionalFormatting>
  <printOptions/>
  <pageMargins bottom="1.2796" footer="0.0" header="0.0" left="0.7480000000000001" right="0.7480000000000001" top="1.2796"/>
  <pageSetup scale="72" orientation="portrait"/>
  <drawing r:id="rId1"/>
</worksheet>
</file>