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Michele\Desktop\"/>
    </mc:Choice>
  </mc:AlternateContent>
  <xr:revisionPtr revIDLastSave="0" documentId="13_ncr:1_{EEF45D44-2C74-40D6-BA6D-8DBC8A575A51}" xr6:coauthVersionLast="47" xr6:coauthVersionMax="47" xr10:uidLastSave="{00000000-0000-0000-0000-000000000000}"/>
  <workbookProtection workbookAlgorithmName="SHA-512" workbookHashValue="JAkRTsILZjqEdYeGFxBCfX67rqzGlzQgG2rlWVSAc2jZZobyMoMzsxMxK1tP3xotcojI1B+nNUyZ0DlIdfXbFg==" workbookSaltValue="e5H88EPP2LS0WUJAA9ezHw==" workbookSpinCount="100000" lockStructure="1"/>
  <bookViews>
    <workbookView xWindow="360" yWindow="225" windowWidth="21300" windowHeight="19830" tabRatio="500" activeTab="1" xr2:uid="{00000000-000D-0000-FFFF-FFFF00000000}"/>
  </bookViews>
  <sheets>
    <sheet name="Compilation Guide" sheetId="1" r:id="rId1"/>
    <sheet name="Difficulty Sheet" sheetId="2" r:id="rId2"/>
    <sheet name="Cat" sheetId="4" state="hidden" r:id="rId3"/>
    <sheet name="Nation" sheetId="5" state="hidden" r:id="rId4"/>
    <sheet name="Versions" sheetId="6" r:id="rId5"/>
    <sheet name="CoP" sheetId="3" r:id="rId6"/>
    <sheet name="Formulas" sheetId="7" state="hidden" r:id="rId7"/>
    <sheet name="Experiments" sheetId="8" state="hidden" r:id="rId8"/>
    <sheet name="CatFormulas" sheetId="9" state="hidden" r:id="rId9"/>
  </sheets>
  <definedNames>
    <definedName name="AthleteCat">'Difficulty Sheet'!$I$4</definedName>
    <definedName name="AthleteCountry">'Difficulty Sheet'!$E$4</definedName>
    <definedName name="AthleteName">'Difficulty Sheet'!$E$2</definedName>
    <definedName name="AthleteSurname">'Difficulty Sheet'!$I$2</definedName>
    <definedName name="BC123List">Formulas!$O$21</definedName>
    <definedName name="BC234List">Formulas!$P$21</definedName>
    <definedName name="BC345List">Formulas!$Q$21</definedName>
    <definedName name="BC456List">Formulas!$R$21</definedName>
    <definedName name="BC567List">Formulas!$S$21</definedName>
    <definedName name="BC678List">Formulas!$T$21</definedName>
    <definedName name="BC789List">Formulas!$U$21</definedName>
    <definedName name="BC890List">Formulas!$V$21</definedName>
    <definedName name="BCSelection">Formulas!$N$21</definedName>
    <definedName name="Cat_ExtraElements">Cat!$C$2:$C$85</definedName>
    <definedName name="CatDoubles">Cat!$O$2:$O$85</definedName>
    <definedName name="CatExtraCombo">Cat!$K$2:$K$85</definedName>
    <definedName name="catMaxAge">Cat!$N$2:$N$85</definedName>
    <definedName name="catMinAge">Cat!$M$2:$M$85</definedName>
    <definedName name="catNames">Cat!$A$2:$A$85</definedName>
    <definedName name="CatNOFCombos">Cat!$J$2:$J$85</definedName>
    <definedName name="CatNOFElements">Cat!$B$2:$B$85</definedName>
    <definedName name="catSlugs">Cat!$G$2:$G$85</definedName>
    <definedName name="catTrios">Cat!$P$2:$P$85</definedName>
    <definedName name="Combo01">'Difficulty Sheet'!$L$9</definedName>
    <definedName name="Combo02">'Difficulty Sheet'!$L$11</definedName>
    <definedName name="Combo03">'Difficulty Sheet'!$L$13</definedName>
    <definedName name="Combo04">'Difficulty Sheet'!$L$15</definedName>
    <definedName name="Combo05">'Difficulty Sheet'!$L$17</definedName>
    <definedName name="Combo06">'Difficulty Sheet'!$L$19</definedName>
    <definedName name="Combo07">'Difficulty Sheet'!$L$21</definedName>
    <definedName name="Combo08">'Difficulty Sheet'!$L$23</definedName>
    <definedName name="Combo09">'Difficulty Sheet'!$L$25</definedName>
    <definedName name="Combo12">'Difficulty Sheet'!$N$9</definedName>
    <definedName name="Combo23">'Difficulty Sheet'!$N$11</definedName>
    <definedName name="Combo34">'Difficulty Sheet'!$N$13</definedName>
    <definedName name="Combo45">'Difficulty Sheet'!$N$15</definedName>
    <definedName name="Combo56">'Difficulty Sheet'!$N$17</definedName>
    <definedName name="Combo67">'Difficulty Sheet'!$N$19</definedName>
    <definedName name="Combo78">'Difficulty Sheet'!$N$21</definedName>
    <definedName name="Combo89">'Difficulty Sheet'!$N$23</definedName>
    <definedName name="Combo90">'Difficulty Sheet'!$N$25</definedName>
    <definedName name="ComboCheck12">Formulas!$H$6</definedName>
    <definedName name="ComboCheck23">Formulas!$H$7</definedName>
    <definedName name="ComboCheck34">Formulas!$H$8</definedName>
    <definedName name="ComboCheck45">Formulas!$H$9</definedName>
    <definedName name="ComboCheck56">Formulas!$H$10</definedName>
    <definedName name="ComboCheck67">Formulas!$H$11</definedName>
    <definedName name="ComboCheck78">Formulas!$H$12</definedName>
    <definedName name="ComboCheck89">Formulas!$H$13</definedName>
    <definedName name="ComboCheck90">Formulas!$H$14</definedName>
    <definedName name="CoPCBRF">CoP!$F$2:$F$1180</definedName>
    <definedName name="CoPCodes">CoP!$C$2:$C$1180</definedName>
    <definedName name="CoPNames">CoP!$D$2:$D$1180</definedName>
    <definedName name="CoPReq">CoP!$E$2:$E$1180</definedName>
    <definedName name="CoPValues">CoP!$B$2:$B$1180</definedName>
    <definedName name="DCB_123">Formulas!$H$20</definedName>
    <definedName name="DCB_234">Formulas!$H$21</definedName>
    <definedName name="DCB_345">Formulas!$H$22</definedName>
    <definedName name="DCB_456">Formulas!$H$23</definedName>
    <definedName name="DCB_567">Formulas!$H$24</definedName>
    <definedName name="DCB_678">Formulas!$H$25</definedName>
    <definedName name="DCB_789">Formulas!$H$26</definedName>
    <definedName name="DCB_890">Formulas!$H$27</definedName>
    <definedName name="DCB_Tot">Formulas!$H$28</definedName>
    <definedName name="Declared01">'Difficulty Sheet'!$C$9</definedName>
    <definedName name="Declared02">'Difficulty Sheet'!$C$11</definedName>
    <definedName name="Declared03">'Difficulty Sheet'!$C$13</definedName>
    <definedName name="Declared04">'Difficulty Sheet'!$C$15</definedName>
    <definedName name="Declared05">'Difficulty Sheet'!$C$17</definedName>
    <definedName name="Declared06">'Difficulty Sheet'!$C$19</definedName>
    <definedName name="Declared07">'Difficulty Sheet'!$C$21</definedName>
    <definedName name="Declared08">'Difficulty Sheet'!$C$23</definedName>
    <definedName name="Declared09">'Difficulty Sheet'!$C$25</definedName>
    <definedName name="Declared10">'Difficulty Sheet'!$C$27</definedName>
    <definedName name="DecName01">Formulas!$D$36</definedName>
    <definedName name="DecName02">Formulas!$D$40</definedName>
    <definedName name="DecName03">Formulas!$D$44</definedName>
    <definedName name="DecName04">Formulas!$D$48</definedName>
    <definedName name="DecName05">Formulas!$D$52</definedName>
    <definedName name="DecName06">Formulas!$H$36</definedName>
    <definedName name="DecName07">Formulas!$H$40</definedName>
    <definedName name="DecName08">Formulas!$H$44</definedName>
    <definedName name="DecName09">Formulas!$H$48</definedName>
    <definedName name="DecName10">Formulas!$H$52</definedName>
    <definedName name="DecReq01">Formulas!$D$37</definedName>
    <definedName name="DecReq02">Formulas!$D$41</definedName>
    <definedName name="DecReq03">Formulas!$D$45</definedName>
    <definedName name="DecReq04">Formulas!$D$49</definedName>
    <definedName name="DecReq05">Formulas!$D$53</definedName>
    <definedName name="DecReq06">Formulas!$H$37</definedName>
    <definedName name="DecReq07">Formulas!$H$41</definedName>
    <definedName name="DecReq08">Formulas!$H$45</definedName>
    <definedName name="DecReq09">Formulas!$H$49</definedName>
    <definedName name="DecReq10">Formulas!$H$53</definedName>
    <definedName name="DecValue01">Formulas!$D$35</definedName>
    <definedName name="DecValue02">Formulas!$D$39</definedName>
    <definedName name="DecValue03">Formulas!$D$43</definedName>
    <definedName name="DecValue04">Formulas!$D$47</definedName>
    <definedName name="DecValue05">Formulas!$D$51</definedName>
    <definedName name="DecValue06">Formulas!$H$35</definedName>
    <definedName name="DecValue07">Formulas!$H$39</definedName>
    <definedName name="DecValue08">Formulas!$H$43</definedName>
    <definedName name="DecValue09">Formulas!$H$47</definedName>
    <definedName name="DecValue10">Formulas!$H$51</definedName>
    <definedName name="DSVersion">Formulas!$D$30</definedName>
    <definedName name="filename">Formulas!$D$11</definedName>
    <definedName name="howManyCombo">Formulas!$H$16</definedName>
    <definedName name="howManyElements">Formulas!$H$17</definedName>
    <definedName name="isCorrectCombo">Formulas!$H$15</definedName>
    <definedName name="isCorrectDCB">Formulas!$H$29</definedName>
    <definedName name="isTooMuchElements">Formulas!$D$22</definedName>
    <definedName name="labelAthleteName">Formulas!$D$3</definedName>
    <definedName name="labelAthleteSurname">Formulas!$D$4</definedName>
    <definedName name="labelCatNotSelected">Formulas!$D$2</definedName>
    <definedName name="lastDeclared">Formulas!$D$20</definedName>
    <definedName name="msgCombo">Formulas!$D$16</definedName>
    <definedName name="msgDCB">Formulas!$D$15</definedName>
    <definedName name="msgGeneral">Formulas!$D$17</definedName>
    <definedName name="nationCode">Nation!$B$2:$B$250</definedName>
    <definedName name="nationNames">Nation!$A$2:$A$250</definedName>
    <definedName name="pdfFile">Formulas!$D$12</definedName>
    <definedName name="_xlnm.Print_Area" localSheetId="1">'Difficulty Sheet'!$B$1:$P$35</definedName>
    <definedName name="stringCat">Formulas!$D$10</definedName>
    <definedName name="stringMSG">Formulas!$D$14</definedName>
    <definedName name="stringName">Formulas!$D$8</definedName>
    <definedName name="stringNation">Formulas!$D$7</definedName>
    <definedName name="stringSurname">Formulas!$D$9</definedName>
    <definedName name="totalCombo">Formulas!$H$2</definedName>
    <definedName name="totalDeclared">Formulas!$H$3</definedName>
    <definedName name="totalFinal">Formulas!$H$4</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28" i="7" l="1"/>
  <c r="F27" i="7"/>
  <c r="F26" i="7"/>
  <c r="F25" i="7"/>
  <c r="F24" i="7"/>
  <c r="F23" i="7"/>
  <c r="F22" i="7"/>
  <c r="F21" i="7"/>
  <c r="F20" i="7"/>
  <c r="P1" i="2"/>
  <c r="T2" i="1"/>
  <c r="J7" i="8"/>
  <c r="I7" i="8"/>
  <c r="H7" i="8"/>
  <c r="G7" i="8"/>
  <c r="F7" i="8"/>
  <c r="E7" i="8"/>
  <c r="D7" i="8"/>
  <c r="C7" i="8"/>
  <c r="H53" i="7"/>
  <c r="D28" i="2" s="1"/>
  <c r="D53" i="7"/>
  <c r="D18" i="2" s="1"/>
  <c r="H52" i="7"/>
  <c r="D27" i="2" s="1"/>
  <c r="F52" i="7"/>
  <c r="D52" i="7"/>
  <c r="D17" i="2" s="1"/>
  <c r="B52" i="7"/>
  <c r="H51" i="7" a="1"/>
  <c r="H51" i="7" s="1"/>
  <c r="J27" i="2" s="1"/>
  <c r="D51" i="7"/>
  <c r="J17" i="2" s="1"/>
  <c r="H49" i="7"/>
  <c r="D26" i="2" s="1"/>
  <c r="D49" i="7"/>
  <c r="D16" i="2" s="1"/>
  <c r="H48" i="7"/>
  <c r="D25" i="2" s="1"/>
  <c r="F48" i="7"/>
  <c r="D48" i="7"/>
  <c r="D15" i="2" s="1"/>
  <c r="B48" i="7"/>
  <c r="H47" i="7"/>
  <c r="J25" i="2" s="1"/>
  <c r="D47" i="7"/>
  <c r="J15" i="2" s="1"/>
  <c r="H45" i="7"/>
  <c r="D24" i="2" s="1"/>
  <c r="D45" i="7"/>
  <c r="D14" i="2" s="1"/>
  <c r="H44" i="7"/>
  <c r="D23" i="2" s="1"/>
  <c r="F44" i="7"/>
  <c r="D44" i="7"/>
  <c r="D13" i="2" s="1"/>
  <c r="B44" i="7"/>
  <c r="H43" i="7"/>
  <c r="J23" i="2" s="1"/>
  <c r="D43" i="7"/>
  <c r="J13" i="2" s="1"/>
  <c r="H41" i="7"/>
  <c r="D22" i="2" s="1"/>
  <c r="D41" i="7"/>
  <c r="D12" i="2" s="1"/>
  <c r="H40" i="7"/>
  <c r="D21" i="2" s="1"/>
  <c r="F40" i="7"/>
  <c r="D40" i="7"/>
  <c r="D11" i="2" s="1"/>
  <c r="B40" i="7"/>
  <c r="H39" i="7"/>
  <c r="D39" i="7"/>
  <c r="J11" i="2" s="1"/>
  <c r="H37" i="7"/>
  <c r="D20" i="2" s="1"/>
  <c r="D37" i="7"/>
  <c r="D10" i="2" s="1"/>
  <c r="H36" i="7"/>
  <c r="D19" i="2" s="1"/>
  <c r="F36" i="7"/>
  <c r="D36" i="7"/>
  <c r="D9" i="2" s="1"/>
  <c r="B36" i="7"/>
  <c r="H35" i="7"/>
  <c r="D35" i="7"/>
  <c r="J9" i="2" s="1"/>
  <c r="H27" i="7"/>
  <c r="H26" i="7"/>
  <c r="H25" i="7"/>
  <c r="D25" i="7"/>
  <c r="H24" i="7"/>
  <c r="D24" i="7"/>
  <c r="D26" i="7" s="1"/>
  <c r="H23" i="7"/>
  <c r="H22" i="7"/>
  <c r="V21" i="7" a="1"/>
  <c r="V21" i="7" s="1"/>
  <c r="U21" i="7" a="1"/>
  <c r="U21" i="7" s="1"/>
  <c r="T21" i="7" a="1"/>
  <c r="T21" i="7" s="1"/>
  <c r="S21" i="7" a="1"/>
  <c r="S21" i="7" s="1"/>
  <c r="R21" i="7" a="1"/>
  <c r="R21" i="7" s="1"/>
  <c r="Q21" i="7" a="1"/>
  <c r="Q21" i="7" s="1"/>
  <c r="P21" i="7" a="1"/>
  <c r="P21" i="7" s="1"/>
  <c r="O21" i="7"/>
  <c r="H21" i="7"/>
  <c r="H20" i="7"/>
  <c r="D20" i="7"/>
  <c r="F14" i="7"/>
  <c r="F13" i="7"/>
  <c r="F12" i="7"/>
  <c r="F11" i="7"/>
  <c r="F10" i="7"/>
  <c r="D10" i="7"/>
  <c r="H17" i="7" s="1"/>
  <c r="F9" i="7"/>
  <c r="D9" i="7"/>
  <c r="F8" i="7"/>
  <c r="D8" i="7" a="1"/>
  <c r="D8" i="7"/>
  <c r="F7" i="7"/>
  <c r="D7" i="7" a="1"/>
  <c r="D7" i="7"/>
  <c r="F6" i="7"/>
  <c r="M27" i="2" a="1"/>
  <c r="M27" i="2" s="1"/>
  <c r="K27" i="2"/>
  <c r="M25" i="2" a="1"/>
  <c r="M25" i="2" s="1"/>
  <c r="K25" i="2"/>
  <c r="M23" i="2" a="1"/>
  <c r="M23" i="2" s="1"/>
  <c r="K23" i="2"/>
  <c r="M21" i="2" a="1"/>
  <c r="M21" i="2" s="1"/>
  <c r="K21" i="2"/>
  <c r="M19" i="2" a="1"/>
  <c r="M19" i="2" s="1"/>
  <c r="K19" i="2"/>
  <c r="M17" i="2" a="1"/>
  <c r="M17" i="2" s="1"/>
  <c r="K17" i="2"/>
  <c r="M15" i="2" a="1"/>
  <c r="M15" i="2" s="1"/>
  <c r="K15" i="2"/>
  <c r="M13" i="2" a="1"/>
  <c r="M13" i="2" s="1"/>
  <c r="K13" i="2"/>
  <c r="M11" i="2" a="1"/>
  <c r="M11" i="2" s="1"/>
  <c r="K11" i="2"/>
  <c r="M9" i="2" a="1"/>
  <c r="M9" i="2" s="1"/>
  <c r="K9" i="2"/>
  <c r="H2" i="2"/>
  <c r="D2" i="2"/>
  <c r="H16" i="7" l="1"/>
  <c r="H2" i="7"/>
  <c r="H29" i="7"/>
  <c r="D15" i="7" s="1"/>
  <c r="P15" i="2"/>
  <c r="H12" i="7"/>
  <c r="H10" i="7"/>
  <c r="H11" i="7"/>
  <c r="H13" i="7"/>
  <c r="J21" i="2"/>
  <c r="H6" i="7"/>
  <c r="C22" i="8" s="1"/>
  <c r="H8" i="7"/>
  <c r="H9" i="7"/>
  <c r="H7" i="7"/>
  <c r="P11" i="2"/>
  <c r="D22" i="7"/>
  <c r="D17" i="7" s="1"/>
  <c r="L30" i="2" s="1"/>
  <c r="P27" i="2"/>
  <c r="P13" i="2"/>
  <c r="H14" i="7"/>
  <c r="P9" i="2"/>
  <c r="J19" i="2" a="1"/>
  <c r="J19" i="2" s="1"/>
  <c r="P17" i="2"/>
  <c r="P19" i="2"/>
  <c r="D11" i="7"/>
  <c r="D12" i="7" s="1"/>
  <c r="E2" i="1" s="1"/>
  <c r="H15" i="7" l="1"/>
  <c r="D16" i="7" s="1"/>
  <c r="D14" i="7" s="1"/>
  <c r="L32" i="2" s="1"/>
  <c r="J30" i="2"/>
  <c r="H3" i="7"/>
  <c r="H4" i="7" s="1"/>
</calcChain>
</file>

<file path=xl/sharedStrings.xml><?xml version="1.0" encoding="utf-8"?>
<sst xmlns="http://schemas.openxmlformats.org/spreadsheetml/2006/main" count="5900" uniqueCount="3466">
  <si>
    <t>Difficulty sheet &amp; MP3 filename</t>
  </si>
  <si>
    <t>(copy &amp; paste the "blue" cell)</t>
  </si>
  <si>
    <t>IT</t>
  </si>
  <si>
    <t>Guida alla compilazione</t>
  </si>
  <si>
    <t>Vanno compilati solo i campi evidenziati in giallo (come questa casella), compreso il valore della Combo (1 punto per una Combo "normale", 2 punti per il "Super Bonus")</t>
  </si>
  <si>
    <r>
      <rPr>
        <sz val="12"/>
        <color rgb="FF000000"/>
        <rFont val="Calibri"/>
        <family val="2"/>
        <charset val="1"/>
      </rPr>
      <t>A parte i capi "</t>
    </r>
    <r>
      <rPr>
        <i/>
        <sz val="12"/>
        <color rgb="FF000000"/>
        <rFont val="Calibri"/>
        <family val="2"/>
        <charset val="1"/>
      </rPr>
      <t>Athlete Name</t>
    </r>
    <r>
      <rPr>
        <sz val="12"/>
        <color rgb="FF000000"/>
        <rFont val="Calibri"/>
        <family val="2"/>
        <charset val="1"/>
      </rPr>
      <t>", "</t>
    </r>
    <r>
      <rPr>
        <i/>
        <sz val="12"/>
        <color rgb="FF000000"/>
        <rFont val="Calibri"/>
        <family val="2"/>
        <charset val="1"/>
      </rPr>
      <t>Athlete Surname</t>
    </r>
    <r>
      <rPr>
        <sz val="12"/>
        <color rgb="FF000000"/>
        <rFont val="Calibri"/>
        <family val="2"/>
        <charset val="1"/>
      </rPr>
      <t>" e "</t>
    </r>
    <r>
      <rPr>
        <i/>
        <sz val="12"/>
        <color rgb="FF000000"/>
        <rFont val="Calibri"/>
        <family val="2"/>
        <charset val="1"/>
      </rPr>
      <t>Competition Name &amp; Date</t>
    </r>
    <r>
      <rPr>
        <sz val="12"/>
        <color rgb="FF000000"/>
        <rFont val="Calibri"/>
        <family val="2"/>
        <charset val="1"/>
      </rPr>
      <t>" gli altri presentano un menù a tendina per selezionare i valori</t>
    </r>
  </si>
  <si>
    <t>Excel calcula automaticamente il Difficulty Score, incluso il valore delle combination</t>
  </si>
  <si>
    <r>
      <rPr>
        <sz val="12"/>
        <color rgb="FF000000"/>
        <rFont val="Calibri"/>
        <family val="2"/>
        <charset val="1"/>
      </rPr>
      <t xml:space="preserve">Per i Doubles/Trios si prega di inserire i </t>
    </r>
    <r>
      <rPr>
        <b/>
        <sz val="12"/>
        <color rgb="FF000000"/>
        <rFont val="Calibri"/>
        <family val="2"/>
        <charset val="1"/>
      </rPr>
      <t>nomi</t>
    </r>
    <r>
      <rPr>
        <sz val="12"/>
        <color rgb="FF000000"/>
        <rFont val="Calibri"/>
        <family val="2"/>
        <charset val="1"/>
      </rPr>
      <t xml:space="preserve"> degli atleti nel campo "</t>
    </r>
    <r>
      <rPr>
        <i/>
        <sz val="12"/>
        <color rgb="FF000000"/>
        <rFont val="Calibri"/>
        <family val="2"/>
        <charset val="1"/>
      </rPr>
      <t>Athlete(s) Name(s)</t>
    </r>
    <r>
      <rPr>
        <sz val="12"/>
        <color rgb="FF000000"/>
        <rFont val="Calibri"/>
        <family val="2"/>
        <charset val="1"/>
      </rPr>
      <t xml:space="preserve">" e i </t>
    </r>
    <r>
      <rPr>
        <b/>
        <sz val="12"/>
        <color rgb="FF000000"/>
        <rFont val="Calibri"/>
        <family val="2"/>
        <charset val="1"/>
      </rPr>
      <t>cognomi</t>
    </r>
    <r>
      <rPr>
        <sz val="12"/>
        <color rgb="FF000000"/>
        <rFont val="Calibri"/>
        <family val="2"/>
        <charset val="1"/>
      </rPr>
      <t xml:space="preserve"> nel campo "</t>
    </r>
    <r>
      <rPr>
        <i/>
        <sz val="12"/>
        <color rgb="FF000000"/>
        <rFont val="Calibri"/>
        <family val="2"/>
        <charset val="1"/>
      </rPr>
      <t>Athlete(s) Surname(s)</t>
    </r>
    <r>
      <rPr>
        <sz val="12"/>
        <color rgb="FF000000"/>
        <rFont val="Calibri"/>
        <family val="2"/>
        <charset val="1"/>
      </rPr>
      <t>"</t>
    </r>
  </si>
  <si>
    <t>Nel caso si rilevassero degli errori rispetto al Code of Point si prega di segnalarlo tempestivamente agli organizzatori della competizione</t>
  </si>
  <si>
    <r>
      <rPr>
        <sz val="12"/>
        <color rgb="FF000000"/>
        <rFont val="Calibri"/>
        <family val="2"/>
        <charset val="1"/>
      </rPr>
      <t xml:space="preserve">Questo documento fa riferimento al </t>
    </r>
    <r>
      <rPr>
        <b/>
        <sz val="12"/>
        <color rgb="FF000000"/>
        <rFont val="Calibri"/>
        <family val="2"/>
        <charset val="1"/>
      </rPr>
      <t>POSA Code of Points 2025, rilasciato a Gennaio 2025</t>
    </r>
  </si>
  <si>
    <t>Resta inteso che l'atleta si assume piena responsabilità della corretta compilazione del Difficulty, in particolar modo per quanto riguarda "Super Bonus" ed elementi che può dichiarare sulla base della categoria di iscrizione</t>
  </si>
  <si>
    <t>Nella riga in cima al documento trovate il nome da usare per salvare il file PDF del Difficulty Sheet e da assegnare al file audio MP3</t>
  </si>
  <si>
    <r>
      <rPr>
        <sz val="12"/>
        <color rgb="FF000000"/>
        <rFont val="Calibri"/>
        <family val="2"/>
        <charset val="1"/>
      </rPr>
      <t xml:space="preserve">Gli elementi che hanno una </t>
    </r>
    <r>
      <rPr>
        <i/>
        <sz val="12"/>
        <color rgb="FF000000"/>
        <rFont val="Calibri"/>
        <family val="2"/>
        <charset val="1"/>
      </rPr>
      <t>Variazione</t>
    </r>
    <r>
      <rPr>
        <sz val="12"/>
        <color rgb="FF000000"/>
        <rFont val="Calibri"/>
        <family val="2"/>
        <charset val="1"/>
      </rPr>
      <t xml:space="preserve"> sono nominati con il codice dell'elemento base più il suffisso "</t>
    </r>
    <r>
      <rPr>
        <b/>
        <sz val="12"/>
        <color rgb="FF000000"/>
        <rFont val="Calibri"/>
        <family val="2"/>
        <charset val="1"/>
      </rPr>
      <t>-Var</t>
    </r>
    <r>
      <rPr>
        <sz val="12"/>
        <color rgb="FF000000"/>
        <rFont val="Calibri"/>
        <family val="2"/>
        <charset val="1"/>
      </rPr>
      <t>", ad esempio "</t>
    </r>
    <r>
      <rPr>
        <b/>
        <sz val="12"/>
        <color rgb="FF000000"/>
        <rFont val="Calibri"/>
        <family val="2"/>
        <charset val="1"/>
      </rPr>
      <t>A162-Var</t>
    </r>
    <r>
      <rPr>
        <sz val="12"/>
        <color rgb="FF000000"/>
        <rFont val="Calibri"/>
        <family val="2"/>
        <charset val="1"/>
      </rPr>
      <t>"</t>
    </r>
  </si>
  <si>
    <r>
      <rPr>
        <sz val="12"/>
        <color rgb="FF000000"/>
        <rFont val="Calibri"/>
        <family val="2"/>
        <charset val="1"/>
      </rPr>
      <t>Gli elementi del gruppo "</t>
    </r>
    <r>
      <rPr>
        <i/>
        <sz val="12"/>
        <color rgb="FF000000"/>
        <rFont val="Calibri"/>
        <family val="2"/>
        <charset val="1"/>
      </rPr>
      <t>E</t>
    </r>
    <r>
      <rPr>
        <sz val="12"/>
        <color rgb="FF000000"/>
        <rFont val="Calibri"/>
        <family val="2"/>
        <charset val="1"/>
      </rPr>
      <t>" sono nominati con il codice dell'elemento base (gruppi A e B) più il suffisso "</t>
    </r>
    <r>
      <rPr>
        <b/>
        <sz val="12"/>
        <color rgb="FF000000"/>
        <rFont val="Calibri"/>
        <family val="2"/>
        <charset val="1"/>
      </rPr>
      <t>/E</t>
    </r>
    <r>
      <rPr>
        <sz val="12"/>
        <color rgb="FF000000"/>
        <rFont val="Calibri"/>
        <family val="2"/>
        <charset val="1"/>
      </rPr>
      <t>", ad esempio "</t>
    </r>
    <r>
      <rPr>
        <b/>
        <sz val="12"/>
        <color rgb="FF000000"/>
        <rFont val="Calibri"/>
        <family val="2"/>
        <charset val="1"/>
      </rPr>
      <t>A125/E</t>
    </r>
    <r>
      <rPr>
        <sz val="12"/>
        <color rgb="FF000000"/>
        <rFont val="Calibri"/>
        <family val="2"/>
        <charset val="1"/>
      </rPr>
      <t>"</t>
    </r>
  </si>
  <si>
    <t>EN</t>
  </si>
  <si>
    <t>Compilation guide</t>
  </si>
  <si>
    <t>You need to fill only the cell look this one (same background), included the value of the combination (1 point for a "standard" Combo, 2 points for the "super bonus")</t>
  </si>
  <si>
    <r>
      <rPr>
        <sz val="12"/>
        <color rgb="FF000000"/>
        <rFont val="Calibri"/>
        <family val="2"/>
        <charset val="1"/>
      </rPr>
      <t>Excluded "</t>
    </r>
    <r>
      <rPr>
        <i/>
        <sz val="12"/>
        <color rgb="FF000000"/>
        <rFont val="Calibri"/>
        <family val="2"/>
        <charset val="1"/>
      </rPr>
      <t>Athlete Name</t>
    </r>
    <r>
      <rPr>
        <sz val="12"/>
        <color rgb="FF000000"/>
        <rFont val="Calibri"/>
        <family val="2"/>
        <charset val="1"/>
      </rPr>
      <t>", "</t>
    </r>
    <r>
      <rPr>
        <i/>
        <sz val="12"/>
        <color rgb="FF000000"/>
        <rFont val="Calibri"/>
        <family val="2"/>
        <charset val="1"/>
      </rPr>
      <t>Athlete Surname</t>
    </r>
    <r>
      <rPr>
        <sz val="12"/>
        <color rgb="FF000000"/>
        <rFont val="Calibri"/>
        <family val="2"/>
        <charset val="1"/>
      </rPr>
      <t>" e "</t>
    </r>
    <r>
      <rPr>
        <i/>
        <sz val="12"/>
        <color rgb="FF000000"/>
        <rFont val="Calibri"/>
        <family val="2"/>
        <charset val="1"/>
      </rPr>
      <t>Competition Name &amp; Date</t>
    </r>
    <r>
      <rPr>
        <sz val="12"/>
        <color rgb="FF000000"/>
        <rFont val="Calibri"/>
        <family val="2"/>
        <charset val="1"/>
      </rPr>
      <t>" the other cell have a drop-down menù to select the value</t>
    </r>
  </si>
  <si>
    <t>Excel calculate automatically the Difficulty Score, included the combination</t>
  </si>
  <si>
    <r>
      <rPr>
        <sz val="12"/>
        <color rgb="FF000000"/>
        <rFont val="Calibri"/>
        <family val="2"/>
        <charset val="1"/>
      </rPr>
      <t xml:space="preserve">For Doubles/Trios please to fill with </t>
    </r>
    <r>
      <rPr>
        <b/>
        <sz val="12"/>
        <color rgb="FF000000"/>
        <rFont val="Calibri"/>
        <family val="2"/>
        <charset val="1"/>
      </rPr>
      <t>name</t>
    </r>
    <r>
      <rPr>
        <sz val="12"/>
        <color rgb="FF000000"/>
        <rFont val="Calibri"/>
        <family val="2"/>
        <charset val="1"/>
      </rPr>
      <t xml:space="preserve"> of all the atlhetes in "</t>
    </r>
    <r>
      <rPr>
        <i/>
        <sz val="12"/>
        <color rgb="FF000000"/>
        <rFont val="Calibri"/>
        <family val="2"/>
        <charset val="1"/>
      </rPr>
      <t>Athlete(s) Name(s)</t>
    </r>
    <r>
      <rPr>
        <sz val="12"/>
        <color rgb="FF000000"/>
        <rFont val="Calibri"/>
        <family val="2"/>
        <charset val="1"/>
      </rPr>
      <t xml:space="preserve">" and all the </t>
    </r>
    <r>
      <rPr>
        <b/>
        <sz val="12"/>
        <color rgb="FF000000"/>
        <rFont val="Calibri"/>
        <family val="2"/>
        <charset val="1"/>
      </rPr>
      <t>surname</t>
    </r>
    <r>
      <rPr>
        <sz val="12"/>
        <color rgb="FF000000"/>
        <rFont val="Calibri"/>
        <family val="2"/>
        <charset val="1"/>
      </rPr>
      <t xml:space="preserve"> in "</t>
    </r>
    <r>
      <rPr>
        <i/>
        <sz val="12"/>
        <color rgb="FF000000"/>
        <rFont val="Calibri"/>
        <family val="2"/>
        <charset val="1"/>
      </rPr>
      <t>Athlete(s) Surname(s)</t>
    </r>
    <r>
      <rPr>
        <sz val="12"/>
        <color rgb="FF000000"/>
        <rFont val="Calibri"/>
        <family val="2"/>
        <charset val="1"/>
      </rPr>
      <t>"</t>
    </r>
  </si>
  <si>
    <t>If you found any error on this document please write quickly to the competion host</t>
  </si>
  <si>
    <r>
      <rPr>
        <sz val="12"/>
        <color rgb="FF000000"/>
        <rFont val="Calibri"/>
        <family val="2"/>
        <charset val="1"/>
      </rPr>
      <t xml:space="preserve">This document use the </t>
    </r>
    <r>
      <rPr>
        <b/>
        <sz val="12"/>
        <color rgb="FF000000"/>
        <rFont val="Calibri"/>
        <family val="2"/>
        <charset val="1"/>
      </rPr>
      <t>POSA Code of Points 2025, release in January 2025</t>
    </r>
  </si>
  <si>
    <t>The athlete assumes full responsibility for the correct compilation of the Difficulty, especially with regard to the "Super Bonus" and elements that he can declare on the basis of the registration category</t>
  </si>
  <si>
    <t>At the top of the document you will find the filename for the PDF file of the Difficulty Sheet and to assign to the MP3 audio file</t>
  </si>
  <si>
    <r>
      <rPr>
        <sz val="12"/>
        <color rgb="FF000000"/>
        <rFont val="Calibri"/>
        <family val="2"/>
        <charset val="1"/>
      </rPr>
      <t xml:space="preserve">Elements with a </t>
    </r>
    <r>
      <rPr>
        <i/>
        <sz val="12"/>
        <color rgb="FF000000"/>
        <rFont val="Calibri"/>
        <family val="2"/>
        <charset val="1"/>
      </rPr>
      <t>Variation</t>
    </r>
    <r>
      <rPr>
        <sz val="12"/>
        <color rgb="FF000000"/>
        <rFont val="Calibri"/>
        <family val="2"/>
        <charset val="1"/>
      </rPr>
      <t xml:space="preserve"> are named with the code of the basic element plus the suffix "</t>
    </r>
    <r>
      <rPr>
        <b/>
        <sz val="12"/>
        <color rgb="FF000000"/>
        <rFont val="Calibri"/>
        <family val="2"/>
        <charset val="1"/>
      </rPr>
      <t>-Var</t>
    </r>
    <r>
      <rPr>
        <sz val="12"/>
        <color rgb="FF000000"/>
        <rFont val="Calibri"/>
        <family val="2"/>
        <charset val="1"/>
      </rPr>
      <t>", e.g. "</t>
    </r>
    <r>
      <rPr>
        <b/>
        <sz val="12"/>
        <color rgb="FF000000"/>
        <rFont val="Calibri"/>
        <family val="2"/>
        <charset val="1"/>
      </rPr>
      <t>A162-Var</t>
    </r>
    <r>
      <rPr>
        <sz val="12"/>
        <color rgb="FF000000"/>
        <rFont val="Calibri"/>
        <family val="2"/>
        <charset val="1"/>
      </rPr>
      <t>"</t>
    </r>
  </si>
  <si>
    <r>
      <rPr>
        <sz val="12"/>
        <color rgb="FF000000"/>
        <rFont val="Calibri"/>
        <family val="2"/>
        <charset val="1"/>
      </rPr>
      <t>Group "</t>
    </r>
    <r>
      <rPr>
        <i/>
        <sz val="12"/>
        <color rgb="FF000000"/>
        <rFont val="Calibri"/>
        <family val="2"/>
        <charset val="1"/>
      </rPr>
      <t>E</t>
    </r>
    <r>
      <rPr>
        <sz val="12"/>
        <color rgb="FF000000"/>
        <rFont val="Calibri"/>
        <family val="2"/>
        <charset val="1"/>
      </rPr>
      <t>" elements are named with the code of the base element (groups A and B) plus the suffix "</t>
    </r>
    <r>
      <rPr>
        <b/>
        <sz val="12"/>
        <color rgb="FF000000"/>
        <rFont val="Calibri"/>
        <family val="2"/>
        <charset val="1"/>
      </rPr>
      <t>/E</t>
    </r>
    <r>
      <rPr>
        <sz val="12"/>
        <color rgb="FF000000"/>
        <rFont val="Calibri"/>
        <family val="2"/>
        <charset val="1"/>
      </rPr>
      <t>", e.g. "</t>
    </r>
    <r>
      <rPr>
        <b/>
        <sz val="12"/>
        <color rgb="FF000000"/>
        <rFont val="Calibri"/>
        <family val="2"/>
        <charset val="1"/>
      </rPr>
      <t>A125/E</t>
    </r>
    <r>
      <rPr>
        <sz val="12"/>
        <color rgb="FF000000"/>
        <rFont val="Calibri"/>
        <family val="2"/>
        <charset val="1"/>
      </rPr>
      <t>"</t>
    </r>
  </si>
  <si>
    <t>Elements Difficulty List</t>
  </si>
  <si>
    <t>Country</t>
  </si>
  <si>
    <t>Category:</t>
  </si>
  <si>
    <t>Competition Name &amp; Date:</t>
  </si>
  <si>
    <t>N°</t>
  </si>
  <si>
    <t>CODE</t>
  </si>
  <si>
    <t>DESCRIPTION</t>
  </si>
  <si>
    <t>VALUE</t>
  </si>
  <si>
    <t>GROUP</t>
  </si>
  <si>
    <t>COMBINATION</t>
  </si>
  <si>
    <t>JUDGE ONLY</t>
  </si>
  <si>
    <t>TOTAL DIFFICULTY SCORE</t>
  </si>
  <si>
    <t>TOTAL DEDUCTIONS (Judges only)</t>
  </si>
  <si>
    <t>RECOGNISED BONUSES (Judges only)</t>
  </si>
  <si>
    <t>RISK FACTOR BONUSES (Judges only)</t>
  </si>
  <si>
    <t>FINAL SCORE (Judges only)</t>
  </si>
  <si>
    <t>incr</t>
  </si>
  <si>
    <t>Value</t>
  </si>
  <si>
    <t>Code</t>
  </si>
  <si>
    <t>Name</t>
  </si>
  <si>
    <t>Requirements</t>
  </si>
  <si>
    <t>CBRF</t>
  </si>
  <si>
    <t>VarValue</t>
  </si>
  <si>
    <t>VarReq</t>
  </si>
  <si>
    <t>DG</t>
  </si>
  <si>
    <t>50Tolerance</t>
  </si>
  <si>
    <t>grp</t>
  </si>
  <si>
    <t>A001</t>
  </si>
  <si>
    <t>Inside Leg Hang 160</t>
  </si>
  <si>
    <t>Opening of the legs 160°</t>
  </si>
  <si>
    <t>A</t>
  </si>
  <si>
    <t>A112</t>
  </si>
  <si>
    <t>Ballerina (Floor Based)</t>
  </si>
  <si>
    <t>Opening of the legs 160° + Lower foot in contact with the floor</t>
  </si>
  <si>
    <t>A046</t>
  </si>
  <si>
    <t>Pole Straddle 160 (Floor Based)</t>
  </si>
  <si>
    <t>Opening of the legs 160° + Upper body parallel to the floor</t>
  </si>
  <si>
    <t>A002</t>
  </si>
  <si>
    <t>Ballerina 160</t>
  </si>
  <si>
    <t>Opening of the legs 160° + No contact to the floor</t>
  </si>
  <si>
    <t>A048</t>
  </si>
  <si>
    <t>Pole Straddle 160</t>
  </si>
  <si>
    <t>Opening of the legs 160° + Upper body parallel to the floor + No contact to the floor</t>
  </si>
  <si>
    <t>A113</t>
  </si>
  <si>
    <t>Split on Pole (Floor Based)</t>
  </si>
  <si>
    <t>Opening of the legs 180° + Lower leg on contact with the floor</t>
  </si>
  <si>
    <t>A003</t>
  </si>
  <si>
    <t>Inside Leg Hang 180</t>
  </si>
  <si>
    <t>Opening of the legs 180°</t>
  </si>
  <si>
    <t>A132</t>
  </si>
  <si>
    <t>Ballerina 180</t>
  </si>
  <si>
    <t>Opening of the legs 180° + No contact to the floor</t>
  </si>
  <si>
    <t>A004</t>
  </si>
  <si>
    <t>Jade 160</t>
  </si>
  <si>
    <t>A047</t>
  </si>
  <si>
    <t>Pole Straddle 180 (Floor Based)</t>
  </si>
  <si>
    <t>Upper body parallel to the floor</t>
  </si>
  <si>
    <t>A114</t>
  </si>
  <si>
    <t>Chopstick 160 (Supported)</t>
  </si>
  <si>
    <t>Opening of the legs 160° + Upper hand on pole</t>
  </si>
  <si>
    <t>A115</t>
  </si>
  <si>
    <t>Crossbow on Knees</t>
  </si>
  <si>
    <t>Opening of the legs 160° + Upper body parallel to the floor + Knees on pole + Legs fully extended</t>
  </si>
  <si>
    <t>A124</t>
  </si>
  <si>
    <t>Broken Doll 160</t>
  </si>
  <si>
    <t>Opening of the legs 160° + No hands-on pole + Underarm in contact with the pole</t>
  </si>
  <si>
    <t>A116</t>
  </si>
  <si>
    <t>Bridged Layback</t>
  </si>
  <si>
    <t>Legs parallel or below to the floor + Both hands on the pole in thumbs up position</t>
  </si>
  <si>
    <t>A101</t>
  </si>
  <si>
    <t>Syniachenko Straddle</t>
  </si>
  <si>
    <t>Opening of the legs 160° + Legs fully extended + One hand &amp; lower foot in contact with the pole</t>
  </si>
  <si>
    <t>A005</t>
  </si>
  <si>
    <t>Split on Pole</t>
  </si>
  <si>
    <t>A006</t>
  </si>
  <si>
    <t>Allegra Passé 160</t>
  </si>
  <si>
    <t>A007</t>
  </si>
  <si>
    <t>Capezio Passé 160</t>
  </si>
  <si>
    <t>Opening of the legs 160° + Lower leg fully extended</t>
  </si>
  <si>
    <t>A008</t>
  </si>
  <si>
    <t>Inverted Split on Pole</t>
  </si>
  <si>
    <t>A009</t>
  </si>
  <si>
    <t>Marion Amber 160</t>
  </si>
  <si>
    <t>Opening of the legs 160° + Legs on front split + Hand grip of choice</t>
  </si>
  <si>
    <t>A117</t>
  </si>
  <si>
    <t>Chopstick 180 (Supported)</t>
  </si>
  <si>
    <t>Opening of the legs 180° + Upper hand on pole</t>
  </si>
  <si>
    <t>A010</t>
  </si>
  <si>
    <t>Underarm Pike</t>
  </si>
  <si>
    <t>Legs parallel to the pole + Hand or underarm on pole</t>
  </si>
  <si>
    <t>A050</t>
  </si>
  <si>
    <t>Crossbow</t>
  </si>
  <si>
    <t>Opening of the legs 160° + Upper body parallel to the floor + Ankles &amp; elbows on pole + No sole of the foot or hands-on pole</t>
  </si>
  <si>
    <t>A055</t>
  </si>
  <si>
    <t>Inside Leg Hang Back Split 160</t>
  </si>
  <si>
    <t>Opening of the legs 160° + Both hands hold on to the leg + Arms fully extended</t>
  </si>
  <si>
    <t>A126</t>
  </si>
  <si>
    <t>Outside Knee Hang Backbend</t>
  </si>
  <si>
    <t>Both hands in contact with legs</t>
  </si>
  <si>
    <t>A083</t>
  </si>
  <si>
    <t>Handstand Split 160</t>
  </si>
  <si>
    <t>Opening of the legs 160° + Arms &amp; legs fully extended</t>
  </si>
  <si>
    <t>A131</t>
  </si>
  <si>
    <t>Back Support Split</t>
  </si>
  <si>
    <t>Opening of the legs 180° + Only one hand in contact with the pole</t>
  </si>
  <si>
    <t>A088</t>
  </si>
  <si>
    <t>Standing Split 160</t>
  </si>
  <si>
    <t>Opening of the legs 160° + No hands-on pole</t>
  </si>
  <si>
    <t>A125</t>
  </si>
  <si>
    <t>Broken Doll 180</t>
  </si>
  <si>
    <t>Opening of the legs 180° + No hands-on pole + Underarm in contact with the pole</t>
  </si>
  <si>
    <t>A122</t>
  </si>
  <si>
    <t>Kite Straddle 160</t>
  </si>
  <si>
    <t>Opening of the legs 160° + No hands on the pole, lower armpit in contact with the pole + Legs fully extended</t>
  </si>
  <si>
    <t>A205</t>
  </si>
  <si>
    <t>Iguana Bow &amp; Arrow 160 (Gainullina Iguana)</t>
  </si>
  <si>
    <t>Opening of the legs 160° minimum + Legs &amp; Arms fully extended</t>
  </si>
  <si>
    <t>A206</t>
  </si>
  <si>
    <t>Upright base split 160</t>
  </si>
  <si>
    <t>Opening of the legs 160° + Legs fully extended + Upper arm fully extended</t>
  </si>
  <si>
    <t>A207</t>
  </si>
  <si>
    <t>Bow &amp; arrow floor based 160</t>
  </si>
  <si>
    <t>Opening of the legs 160° + Both legs fully extended + Upper foot &amp; hands only in contact with the pole</t>
  </si>
  <si>
    <t>A208</t>
  </si>
  <si>
    <t>Yogi backbend (Davydova)</t>
  </si>
  <si>
    <t>Arms fully extended</t>
  </si>
  <si>
    <t>A249</t>
  </si>
  <si>
    <t>No hip Titanic (Kundra Titanic)</t>
  </si>
  <si>
    <t>One hand in cup grip, the other hand in twisted grip + One leg is fully extended + Only hands &amp; legs contact with pole + Arms fully extended</t>
  </si>
  <si>
    <t>A011</t>
  </si>
  <si>
    <t>Allegra Passé 180</t>
  </si>
  <si>
    <t>A248</t>
  </si>
  <si>
    <t>Twisted out frog (Kundra Split)</t>
  </si>
  <si>
    <t>Opening of the legs 160° + Legs fully extended + Inside arm fully extended</t>
  </si>
  <si>
    <t>A250</t>
  </si>
  <si>
    <t>Janeiro split (Kundra Janeiro)</t>
  </si>
  <si>
    <t>Opening of the legs 160° + Armit grip -Legs open &amp; fully extended + One hand contact with opposite leg</t>
  </si>
  <si>
    <t>A012</t>
  </si>
  <si>
    <t>Chopstick 160</t>
  </si>
  <si>
    <t>A013</t>
  </si>
  <si>
    <t>Front Split Layback</t>
  </si>
  <si>
    <t>Opening of the legs 180° + Upper body parallel to the floor</t>
  </si>
  <si>
    <t>A014</t>
  </si>
  <si>
    <t>Jade 180</t>
  </si>
  <si>
    <t>Opening of the legs 180° + No hands-on pole + Lower arm fully extended</t>
  </si>
  <si>
    <t>A032</t>
  </si>
  <si>
    <t>Russian Split 45</t>
  </si>
  <si>
    <t>Opening of the legs 180° + Body maximum 45° angle to the floor + Legs fully extended  ***This element can also be executed floor based***</t>
  </si>
  <si>
    <t>A049</t>
  </si>
  <si>
    <t>Pole Straddle 180</t>
  </si>
  <si>
    <t>A054</t>
  </si>
  <si>
    <t>Cocoon 160</t>
  </si>
  <si>
    <t>Opening of the legs 160° + No shoulder or underarm on pole + Inside or outside leg on the pole</t>
  </si>
  <si>
    <t>A118</t>
  </si>
  <si>
    <t>Dragon Tail Straddle 160</t>
  </si>
  <si>
    <t>Opening of the legs 160° + Legs parallel to the floor</t>
  </si>
  <si>
    <t>A056</t>
  </si>
  <si>
    <t>Superman Crescent</t>
  </si>
  <si>
    <t>Legs parallel or above to the floor</t>
  </si>
  <si>
    <t>A084</t>
  </si>
  <si>
    <t>Handstand Split 180</t>
  </si>
  <si>
    <t>Opening of the legs 180° + Arms &amp; legs fully extended</t>
  </si>
  <si>
    <t>A119</t>
  </si>
  <si>
    <t>Floor K one-foot floor based</t>
  </si>
  <si>
    <t>Opening of the legs 180° + Only one hand in contact with the pole + One foot on the floor</t>
  </si>
  <si>
    <t>A087</t>
  </si>
  <si>
    <t>Floating Ballerina</t>
  </si>
  <si>
    <t>Opening of the legs 180° + Arm fully extended + No hands-on pole</t>
  </si>
  <si>
    <t>A089</t>
  </si>
  <si>
    <t>Standing Split 180</t>
  </si>
  <si>
    <t>Opening of the legs 180° + No hands-on pole</t>
  </si>
  <si>
    <t>A127</t>
  </si>
  <si>
    <t>Iguana Backbend</t>
  </si>
  <si>
    <t>Feet are in contact with the head with 20° tolerance</t>
  </si>
  <si>
    <t>A123</t>
  </si>
  <si>
    <t>Kite Straddle 180</t>
  </si>
  <si>
    <t>Opening of the legs 180° + No hands on the pole + Lower armpit in contact with the pole + Legs fully extended</t>
  </si>
  <si>
    <t>A168</t>
  </si>
  <si>
    <t>Elbow Split 2 (Di Trani Elbow split 2)</t>
  </si>
  <si>
    <t>Opening of the legs 160° + Legs fully extended + No hands in contact with the pole</t>
  </si>
  <si>
    <t>A173</t>
  </si>
  <si>
    <t>Handstand backbend (Míra handstand)</t>
  </si>
  <si>
    <t>Arms fully extended + No hands in contact with the pole + Lower foot in contact with head</t>
  </si>
  <si>
    <t>A231</t>
  </si>
  <si>
    <t>Iguana bow &amp; arrow 180 (Gainullina Iguana)</t>
  </si>
  <si>
    <t>Opening of the legs 180° minimum + Legs &amp; arms fully extended</t>
  </si>
  <si>
    <t>A232</t>
  </si>
  <si>
    <t>Upright base split 180</t>
  </si>
  <si>
    <t>Opening of the legs 180° + Legs fully extended + Upper arm fully extended</t>
  </si>
  <si>
    <t>A233</t>
  </si>
  <si>
    <t>Bow &amp; arrow floor based 180</t>
  </si>
  <si>
    <t>Opening of the legs 180° + Both legs fully extended + Upper foot &amp; hands only in contact with the pole</t>
  </si>
  <si>
    <t>A227</t>
  </si>
  <si>
    <t>Neck Spatchcock (Schannon)</t>
  </si>
  <si>
    <t>Neck &amp; feet soles only in contact with the pole + Legs fully extended</t>
  </si>
  <si>
    <t>A254</t>
  </si>
  <si>
    <t>Allegasus (Sealey Split)</t>
  </si>
  <si>
    <t>Opening of the legs 160° + Legs fully extended + Chest facing away from pole</t>
  </si>
  <si>
    <t>A251</t>
  </si>
  <si>
    <t>Opening of the legs 180° + Armit grip + Legs open &amp; fully extended + One hand contact with opposite leg</t>
  </si>
  <si>
    <t>A146</t>
  </si>
  <si>
    <t>Forearm Split 160 (Fratini)</t>
  </si>
  <si>
    <t>Opening of the legs 160° + Legs fully extended + No hands in contact to the pole</t>
  </si>
  <si>
    <t>A103</t>
  </si>
  <si>
    <t>One Elbow Handstand Split (Floor Based) (Gordiyenko)</t>
  </si>
  <si>
    <t>Opening of the legs 180° + Legs fully extended + Only one hand in contact with the pole</t>
  </si>
  <si>
    <t>A104</t>
  </si>
  <si>
    <t>Forearm Cocoon</t>
  </si>
  <si>
    <t>Opening of the legs 180° + Lower leg fully extended + Only one hand &amp; forearm in contact with the pole + Outside leg in contact with the pole</t>
  </si>
  <si>
    <t>A015</t>
  </si>
  <si>
    <t>Marion Amber 180</t>
  </si>
  <si>
    <t>Opening of the legs 180° + Legs on front split + Grip of choice</t>
  </si>
  <si>
    <t>A133</t>
  </si>
  <si>
    <t>Outside Knee Hang Backbend Extended</t>
  </si>
  <si>
    <t>Both hands in contact with legs + Lower leg fully extended</t>
  </si>
  <si>
    <t>A017</t>
  </si>
  <si>
    <t>Capezio Passé 180</t>
  </si>
  <si>
    <t>Opening of the legs 180° + Lower leg fully extended</t>
  </si>
  <si>
    <t>A018</t>
  </si>
  <si>
    <t>Chopstick Passé</t>
  </si>
  <si>
    <t>Opening of the legs 180° + No hands-on pole + Back leg passé, opposite hand holding the leg</t>
  </si>
  <si>
    <t>A120</t>
  </si>
  <si>
    <t>Dragon Tail Straddle 180</t>
  </si>
  <si>
    <t>Opening of the legs 180° + Legs parallel to the floor</t>
  </si>
  <si>
    <t>A023</t>
  </si>
  <si>
    <t>Handstand Vertical Split (Floor Based)</t>
  </si>
  <si>
    <t>Opening of the legs 180° + Legs fully extended</t>
  </si>
  <si>
    <t>A051</t>
  </si>
  <si>
    <t>Keem Underarm Split</t>
  </si>
  <si>
    <t>Opening of the legs 160° + Underarm on pole, no hands-on pole + Upper body parallel to the floor + No sole of the foot on pole</t>
  </si>
  <si>
    <t>A058</t>
  </si>
  <si>
    <t>Inside Leg Hang Back Split 180</t>
  </si>
  <si>
    <t>Opening of the legs 180° + Both hands hold on to the leg</t>
  </si>
  <si>
    <t>A072</t>
  </si>
  <si>
    <t>Shoulder Dismount Split</t>
  </si>
  <si>
    <t>Opening of the legs 180° + Legs on front split</t>
  </si>
  <si>
    <t>A081</t>
  </si>
  <si>
    <t>Reverse Elbow Split</t>
  </si>
  <si>
    <t>A082</t>
  </si>
  <si>
    <t>Balance Horizontal Split (Floor Based)</t>
  </si>
  <si>
    <t>Opening of the legs 160° + Upper leg in contact with the chest + One hand on floor</t>
  </si>
  <si>
    <t>A128</t>
  </si>
  <si>
    <t>Dragon Tail Backbend</t>
  </si>
  <si>
    <t>Feet are in contact with the head tolerance 20 cm</t>
  </si>
  <si>
    <t>A149</t>
  </si>
  <si>
    <t>Songini Split 160</t>
  </si>
  <si>
    <t>Opening of the legs 160° + Outside hand only in contact to the pole + Both legs fully extended</t>
  </si>
  <si>
    <t>A200</t>
  </si>
  <si>
    <t>Elbow hold split 160 / Boczor split 160</t>
  </si>
  <si>
    <t>Opening of the legs 160° + Legs parallel to the floor + Upper elbow in contact with the pole</t>
  </si>
  <si>
    <t>A204</t>
  </si>
  <si>
    <t>Chinese split two hands 160</t>
  </si>
  <si>
    <t>Opening of the legs 160° minimum + Arms &amp; legs fully extended + Both hands &amp; one foot only in contact with the pole</t>
  </si>
  <si>
    <t>A236</t>
  </si>
  <si>
    <t>Shevtsova split 2 (Mandi Koskela)</t>
  </si>
  <si>
    <t>Opening of the legs 180° + Upper foot behind the pole + Only one hand contact with the pole</t>
  </si>
  <si>
    <t>A201</t>
  </si>
  <si>
    <t>Neck Elbow split (Busani/Serra)</t>
  </si>
  <si>
    <t>Opening of the legs 180° + Neck &amp; upper elbow only in contact with the pole + Body &amp; legs parallel to the floor + Legs fully extended</t>
  </si>
  <si>
    <t>A202</t>
  </si>
  <si>
    <t>Candle split true grip (Davydova/Marion split)</t>
  </si>
  <si>
    <t>Opening of the legs 180° + Upper hand &amp; outside leg (lower foot) in contact with the pole + Legs fully extended</t>
  </si>
  <si>
    <t>A203</t>
  </si>
  <si>
    <t>Chinese split passè one hand (Gainullina)</t>
  </si>
  <si>
    <t>Opening of the legs 180° + Only one hand &amp; one foot in contact with the pole</t>
  </si>
  <si>
    <t>A022</t>
  </si>
  <si>
    <t>Chopstick 180</t>
  </si>
  <si>
    <t>Opening of the legs 180° + No hands-on pole + Legs line parallel to floor</t>
  </si>
  <si>
    <t>A024</t>
  </si>
  <si>
    <t>Jade Passé</t>
  </si>
  <si>
    <t>A025</t>
  </si>
  <si>
    <t>Alesia Split / Inverted Split</t>
  </si>
  <si>
    <t>Opening of the legs 180° + No hands-on pole + Inside armpit only in contact to the pole</t>
  </si>
  <si>
    <t>A027</t>
  </si>
  <si>
    <t>Pegasus (Upward)</t>
  </si>
  <si>
    <t>Opening of the legs 180° + Body facing upwards + Both legs fully extended</t>
  </si>
  <si>
    <t>A030</t>
  </si>
  <si>
    <t>Machine Gun</t>
  </si>
  <si>
    <t>Opening of the legs 180° + Body &amp; legs parallel to the floor + Both legs fully extended</t>
  </si>
  <si>
    <t>A129</t>
  </si>
  <si>
    <t>Broken Doll Extended</t>
  </si>
  <si>
    <t>Opening of the legs 180° + Underarm in contact with the pole + Lower hand in contact with the lower leg + Lower leg fully extended</t>
  </si>
  <si>
    <t>A057</t>
  </si>
  <si>
    <t>Cocoon 180</t>
  </si>
  <si>
    <t>A059</t>
  </si>
  <si>
    <t>Superman V</t>
  </si>
  <si>
    <t>Upper leg fully extended &amp; higher than the parallel line - External (upper) knee at shoulder height (same line) + No hands-on pole</t>
  </si>
  <si>
    <t>A070</t>
  </si>
  <si>
    <t>Elbow Hold Frontal Split</t>
  </si>
  <si>
    <t>Opening of the legs 180° + Upper elbow in contact to the pole + Legs fully extended</t>
  </si>
  <si>
    <t>A074</t>
  </si>
  <si>
    <t>Eclipse Split</t>
  </si>
  <si>
    <t>A076</t>
  </si>
  <si>
    <t>Inverted Leg Trough Split</t>
  </si>
  <si>
    <t>A079</t>
  </si>
  <si>
    <t>Flying K Elbow Lock</t>
  </si>
  <si>
    <t>Opening of the legs 180° + Both hands on pole + Chest facing on the side</t>
  </si>
  <si>
    <t>A080</t>
  </si>
  <si>
    <t>Horizontal Split Leg Trough</t>
  </si>
  <si>
    <t>Opening of the legs 180° + Both legs fully extended</t>
  </si>
  <si>
    <t>A091</t>
  </si>
  <si>
    <t>Inverted Back Ayesha Split</t>
  </si>
  <si>
    <t>Opening of the legs 180° + No hands-on pole + Both legs fully extended</t>
  </si>
  <si>
    <t>A130</t>
  </si>
  <si>
    <t>Iguana Backbend (Closed)</t>
  </si>
  <si>
    <t>Feet are in contact with the head, no tolerance</t>
  </si>
  <si>
    <t>A097</t>
  </si>
  <si>
    <t>Elbow Chest Split</t>
  </si>
  <si>
    <t>Opening of the legs 180° + No hands-on pole + Chest in contact with the pole + Both legs fully extended</t>
  </si>
  <si>
    <t>A102</t>
  </si>
  <si>
    <t>Elbow Chest Butterfly</t>
  </si>
  <si>
    <t>A107</t>
  </si>
  <si>
    <t>Shevtsova split</t>
  </si>
  <si>
    <t>Opening of the legs 180° + Inverted Underarm Split + Only one hand in contact with the pole + Upper foot behind the pole</t>
  </si>
  <si>
    <t>A092</t>
  </si>
  <si>
    <t>Dragon Tail Front Split 160</t>
  </si>
  <si>
    <t>Opening of the legs 160° + Legs parallel to the floor + Back leg extended or passé</t>
  </si>
  <si>
    <t>A134</t>
  </si>
  <si>
    <t>Hug Jade 1 (Aita Split)</t>
  </si>
  <si>
    <t>Opening of the legs 180° + Knee in contact with the chest + No hands-on pole</t>
  </si>
  <si>
    <t>A099</t>
  </si>
  <si>
    <t>Reverse Elbow Straddle (Syniachenko)</t>
  </si>
  <si>
    <t>Opening of the legs 180° + Lower leg (knee) in contact with the chest + Both legs fully extended</t>
  </si>
  <si>
    <t>A144</t>
  </si>
  <si>
    <t>Coralie Cocoon 1</t>
  </si>
  <si>
    <t>Upper leg on pole fully extended + No hands in contact with the pole + Lower foot above the head</t>
  </si>
  <si>
    <t>A161</t>
  </si>
  <si>
    <t>Brass monkey/ elbow hold split 180 behind the back (The Kivela Elbow/Monkey split)</t>
  </si>
  <si>
    <t>Opening of the legs 180° + Brass monkey grip or elbow grip + Legs fully extended</t>
  </si>
  <si>
    <t>A160</t>
  </si>
  <si>
    <t>Floor Based Balance Split (Jupiter Balance split)</t>
  </si>
  <si>
    <t>Opening of the legs 180° + Legs parallel to the floor + One hand only in contact with the floor + Upper hands not in contact with the pole</t>
  </si>
  <si>
    <t>A187</t>
  </si>
  <si>
    <t>Sit split leg through (Novelli)</t>
  </si>
  <si>
    <t>Opening of the legs 180° + Arms &amp; legs fully extended + Legs (line) parallel to the floor</t>
  </si>
  <si>
    <t>A188</t>
  </si>
  <si>
    <t>Forearm elbow handstand split floor based</t>
  </si>
  <si>
    <t>Opening of the legs 180° + Upper arm in forearm grip + One elbow only in contact with the floor</t>
  </si>
  <si>
    <t>A189</t>
  </si>
  <si>
    <t>Sit split leg through variation (Novelli)</t>
  </si>
  <si>
    <t>Opening of the legs 180° + Arms &amp; legs fully extended + Both hands above pelvis + Legs (line) parallel to the floor</t>
  </si>
  <si>
    <t>A199</t>
  </si>
  <si>
    <t>Elbow hold split / Boczor split</t>
  </si>
  <si>
    <t>Opening of the legs 180° + Legs parallel to the floor + Upper elbow in contact with the pole</t>
  </si>
  <si>
    <t>A190</t>
  </si>
  <si>
    <t>Elbow hold split variation (Colantuoni)</t>
  </si>
  <si>
    <t>Opening of the legs 180° -Neck &amp; upper elbow in contact with the pole</t>
  </si>
  <si>
    <t>A219</t>
  </si>
  <si>
    <t>Kefala/Knoppova split</t>
  </si>
  <si>
    <t>Opening of the legs 180° + Legs fully extended &amp; parallel to the floor + Lower arm fully extended</t>
  </si>
  <si>
    <t>A214</t>
  </si>
  <si>
    <t>Sergeeva needle</t>
  </si>
  <si>
    <t>Opening of the legs 180° + Arms &amp; legs fully extended + Lower hand is holding the lower leg + Upper hand is above the upper knee + Upper body parallel to the floor</t>
  </si>
  <si>
    <t>A215</t>
  </si>
  <si>
    <t>Extreme Russian layback (Kononova bagle)</t>
  </si>
  <si>
    <t>Upper foot in contact with the head + Upper foot not in contact with the pole</t>
  </si>
  <si>
    <t>A217</t>
  </si>
  <si>
    <t>Grasshopper (Yliana Kupletskaia)</t>
  </si>
  <si>
    <t>Opening of the legs 180° + One hand is not in contact with the pole</t>
  </si>
  <si>
    <t>A224</t>
  </si>
  <si>
    <t>Distorted split (Martin)</t>
  </si>
  <si>
    <t>Opening of the legs 180° + Lower elbow wrapping the pole holding the ankle + Lower knee in contact with the chest  +Legs fully extended + No hands in contact with the pole</t>
  </si>
  <si>
    <t>A226</t>
  </si>
  <si>
    <t>Floor based spatchcock  (Gábris-Baczakó Spatchcock)</t>
  </si>
  <si>
    <t>Floor based Spatchcock + Soles feet behind the pole + Pole at the level of the shoulder blades (scapulae)</t>
  </si>
  <si>
    <t>A241</t>
  </si>
  <si>
    <t>Mexican split (Knoppova Split)</t>
  </si>
  <si>
    <t>Opening of the legs 180° +
Body &amp; legs line parallel to floor +
Legs fully extended</t>
  </si>
  <si>
    <t>A238</t>
  </si>
  <si>
    <t>Wrist sit elbow grip (Roccati)</t>
  </si>
  <si>
    <t>Opening of the legs 180° + Upper elbow grip, lower grip of Choice + Lower foot on the wrist</t>
  </si>
  <si>
    <t>A244</t>
  </si>
  <si>
    <t>Elbow grip split (Mezhyrytska)</t>
  </si>
  <si>
    <t>Opening of the legs 180° + Both legs fully extended + Elbow only in contact with the pole</t>
  </si>
  <si>
    <t>A270</t>
  </si>
  <si>
    <t>Elbow grip Aerial Stag (Csatlos)</t>
  </si>
  <si>
    <t>Opening of the legs 180° + inside hand in elbow grip + Inside leg in knee hang</t>
  </si>
  <si>
    <t>A252</t>
  </si>
  <si>
    <t>Mira ring (Titanic ring)</t>
  </si>
  <si>
    <t>Titanic position (no hands on pole) + Feet in contact with the head</t>
  </si>
  <si>
    <t>A245</t>
  </si>
  <si>
    <t>Upright bird of paradise one hand (Lecrosnier)</t>
  </si>
  <si>
    <t>Opening of the legs 180° + No hands in contact to the pole + Legs fully extended</t>
  </si>
  <si>
    <t>A246</t>
  </si>
  <si>
    <t>Korystova straddle</t>
  </si>
  <si>
    <t>Legs fully extended + Lower leg in contact with the head + No hands in contact with the pole</t>
  </si>
  <si>
    <t>A218</t>
  </si>
  <si>
    <t>Bird of paradise variation (Lightning)</t>
  </si>
  <si>
    <t>Opening of the legs 160° + Upper hand is holding the opposite ankle</t>
  </si>
  <si>
    <t>A239</t>
  </si>
  <si>
    <t>Bondage Split (Charrier split)</t>
  </si>
  <si>
    <t>Opening of the legs 180° + -Body &amp; lower leg parallel to floor + Legs fully extended</t>
  </si>
  <si>
    <t>A230</t>
  </si>
  <si>
    <t>Chinese split two hands 180</t>
  </si>
  <si>
    <t>Opening of the legs 180° minimum + Arms &amp; legs fully extended + Both hands &amp; one foot only in contact with the pole</t>
  </si>
  <si>
    <t>A220</t>
  </si>
  <si>
    <t>Flying K. one elbow grip (Kupletskaia Split)</t>
  </si>
  <si>
    <t>Opening of the legs 180° + No hands in contact with the pole + Only one elbow  &amp; lower foot in contact to the pole</t>
  </si>
  <si>
    <t>A234</t>
  </si>
  <si>
    <t>Charrier backbend</t>
  </si>
  <si>
    <t>Legs fully extended, in straddle position &amp; parallel to the floor + Upper hand in twisted grip + Only 2 hands in contact to the pole + Back faces the pole</t>
  </si>
  <si>
    <t>A237</t>
  </si>
  <si>
    <t>Forearm grip backbend (Melachroinaki)</t>
  </si>
  <si>
    <t>Side forearm grip + Feet in contact with head</t>
  </si>
  <si>
    <t>A228</t>
  </si>
  <si>
    <t>Shoulder dismount split variation (Bunny grip split)</t>
  </si>
  <si>
    <t>Opening of the legs 180° + Legs line &amp; body parallel to the floor + Upper hand in bunny grip, lower hand in cup grip</t>
  </si>
  <si>
    <t>A167</t>
  </si>
  <si>
    <t>Elbow grip backbend (Spagnolini)</t>
  </si>
  <si>
    <t>Legs parallel to the floor + One hand only in contact with the pole</t>
  </si>
  <si>
    <t>A016</t>
  </si>
  <si>
    <t>Allegra</t>
  </si>
  <si>
    <t>A019</t>
  </si>
  <si>
    <t>Inverted Front Split</t>
  </si>
  <si>
    <t>A135</t>
  </si>
  <si>
    <t>Hug Jade 2 (Aita Split)</t>
  </si>
  <si>
    <t>Opening of the legs 180° + Legs parallel to the floor + Knee in contact with the chest + No hands-on pole</t>
  </si>
  <si>
    <t>A147</t>
  </si>
  <si>
    <t>Forearm Split 180 (Fratini)</t>
  </si>
  <si>
    <t>Opening of the legs 180° + Legs fully extended + No hands in contact to the pole</t>
  </si>
  <si>
    <t>A020</t>
  </si>
  <si>
    <t>Inverted Bird of Paradise</t>
  </si>
  <si>
    <t>A021</t>
  </si>
  <si>
    <t>Capezio Split</t>
  </si>
  <si>
    <t>A026</t>
  </si>
  <si>
    <t>Over Split on pole</t>
  </si>
  <si>
    <t>Opening of the legs more than 180° + Lower leg fully extended + Upper body arch position under the parallel line</t>
  </si>
  <si>
    <t>A028</t>
  </si>
  <si>
    <t>Bird of paradise</t>
  </si>
  <si>
    <t>A029</t>
  </si>
  <si>
    <t>Floor K (Floor Based)</t>
  </si>
  <si>
    <t>Opening of the legs 180° + One hand on floor + Legs on front split</t>
  </si>
  <si>
    <t>A031</t>
  </si>
  <si>
    <t>Pegasus (Downward)</t>
  </si>
  <si>
    <t>Opening of the legs 180° + Body facing downward</t>
  </si>
  <si>
    <t>A033</t>
  </si>
  <si>
    <t>Russian Split Elbow Lock</t>
  </si>
  <si>
    <t>Opening of the legs 180° + Legs fully extended + One elbow &amp; foot on the pole Body maximum 45° to the floor ***This element can also be executed floor based***</t>
  </si>
  <si>
    <t>A036</t>
  </si>
  <si>
    <t>Sneaky Split</t>
  </si>
  <si>
    <t xml:space="preserve">Opening of the legs 180°+ Upper body parallel to the floor </t>
  </si>
  <si>
    <t>A037</t>
  </si>
  <si>
    <t>Marchetti Underarm Split</t>
  </si>
  <si>
    <t>Opening of the legs 180° + Legs parallel to the floor + Chest facing the pole</t>
  </si>
  <si>
    <t>A038</t>
  </si>
  <si>
    <t>Vertical Jade</t>
  </si>
  <si>
    <t>Opening of the legs 180° + Upper leg grabbed by the opposite elbow + Lower foot behind the pole</t>
  </si>
  <si>
    <t>A040</t>
  </si>
  <si>
    <t>Back Split</t>
  </si>
  <si>
    <t>A061</t>
  </si>
  <si>
    <t>Eagle</t>
  </si>
  <si>
    <t>Opening of the legs 180° + Leg &amp; arms fully extended, above the head</t>
  </si>
  <si>
    <t>A069</t>
  </si>
  <si>
    <t>Dragon Tail Front Split 180</t>
  </si>
  <si>
    <t>Opening of the legs 180° + Legs parallel to the floor &amp; fully extended</t>
  </si>
  <si>
    <t>A060</t>
  </si>
  <si>
    <t>Dragon Tail Backbend (Closed)</t>
  </si>
  <si>
    <t>A073</t>
  </si>
  <si>
    <t>Dragonfly</t>
  </si>
  <si>
    <t>Opening of the legs 180° + Legs fully extended + No hands-on pole</t>
  </si>
  <si>
    <t>A086</t>
  </si>
  <si>
    <t>Inverted One Hand Split</t>
  </si>
  <si>
    <t>Opening of the legs 180°+ Only one hand in contact with the pole + Legs fully extended</t>
  </si>
  <si>
    <t>A150</t>
  </si>
  <si>
    <t>Songini Split 180</t>
  </si>
  <si>
    <t>Opening of the legs 180° + Outside hand only in contact to the pole + Legs fully extended</t>
  </si>
  <si>
    <t>A096</t>
  </si>
  <si>
    <t>Inverted No Hands Split</t>
  </si>
  <si>
    <t>Opening of the legs 180° + Legs fully extended + Upper foot, back &amp; underarm in contact with pole + No hands in contact with the pole</t>
  </si>
  <si>
    <t>A100</t>
  </si>
  <si>
    <t>Machine Gun No Hands</t>
  </si>
  <si>
    <t>Opening of the legs 180° + No hands-on contact with the pole + Both legs fully extended</t>
  </si>
  <si>
    <t>A151</t>
  </si>
  <si>
    <t>Side Split Ciccone</t>
  </si>
  <si>
    <t>Opening of the legs 180° + Body &amp; lower leg parallel to the floor + One hand only in contact to the pole + Inside hand holding the outside leg + Inside waist on the pole</t>
  </si>
  <si>
    <t>A136</t>
  </si>
  <si>
    <t>Ebow side split Syniachenko</t>
  </si>
  <si>
    <t>Opening of the legs 180° + One elbow, lower foot &amp; one hand only in contact to the pole</t>
  </si>
  <si>
    <t>A152</t>
  </si>
  <si>
    <t>Marion/Amber Cup Split (Minina Twisted)</t>
  </si>
  <si>
    <t>Opening of the legs 180° + Cup grip + Legs &amp; lower arm fully extended</t>
  </si>
  <si>
    <t>A153</t>
  </si>
  <si>
    <t>Forearm over split (Minina Overspilt)</t>
  </si>
  <si>
    <t>Opening of the legs 180° minimum + Legs fully extended</t>
  </si>
  <si>
    <t>A154</t>
  </si>
  <si>
    <t>Armpit Split Grip / Di Trani split (Elena Split)</t>
  </si>
  <si>
    <t>Opening of the legs 180° minimum + Legs fully extended &amp; parallel to the pole + Lower arm fully extended</t>
  </si>
  <si>
    <t>A155</t>
  </si>
  <si>
    <t>Active split (Serpe Split)</t>
  </si>
  <si>
    <t>Opening of the legs 180° + Legs fully extended &amp; parallel to the floor + Lower arm under the leg</t>
  </si>
  <si>
    <t>A156</t>
  </si>
  <si>
    <t>Forearm Twisty Split (Mosca Split)</t>
  </si>
  <si>
    <t>Opening of the legs 180° + Legs fully extended &amp; parallel to the floor + Upper arm: forearm grip + Lower arm fully extended</t>
  </si>
  <si>
    <t>A157</t>
  </si>
  <si>
    <t>Crossbow Split</t>
  </si>
  <si>
    <t>A158</t>
  </si>
  <si>
    <t>Outside Knee Hang Back Bend (The Mira Back Bend)</t>
  </si>
  <si>
    <t>Both hands in contact with legs + Lower foot in contact with the head</t>
  </si>
  <si>
    <t>A163</t>
  </si>
  <si>
    <t>Thread through front split (Kivela)</t>
  </si>
  <si>
    <t>Opening of the legs 180° + Upper leg behind pole</t>
  </si>
  <si>
    <t>A164</t>
  </si>
  <si>
    <t>Forearm/armpit horizontal split (Sally split, Cogo/Kreuger)</t>
  </si>
  <si>
    <t>Opening of the legs 180° minimum + Legs fully extended + No hands in contact with the pole + Body &amp; legs (line) parallel to the floor</t>
  </si>
  <si>
    <t>A170</t>
  </si>
  <si>
    <t>Shoulder Split (Snake Shoulder)</t>
  </si>
  <si>
    <t>Opening of the legs 180° + Hold the position 2 seconds + One hand &amp; shoulder only on the pole</t>
  </si>
  <si>
    <t>A174</t>
  </si>
  <si>
    <t>Elbow grip split (Lipcsei split)</t>
  </si>
  <si>
    <t>Opening of the legs 180° + Legs parallel to the floor + Lower elbow only in contact with the pole + Only upper arm in contact with upper leg</t>
  </si>
  <si>
    <t>A176</t>
  </si>
  <si>
    <t>Cradle pike to active split (Lombardo)</t>
  </si>
  <si>
    <t>Opening of the legs 180° minimum +  Legs fully extended + Lower hand only in contact with the pole + Legs (line) parallel to the floor</t>
  </si>
  <si>
    <t>A177</t>
  </si>
  <si>
    <t>Outside upper Wenson split (Lombardo Split) Split with outside legs (Wenson)</t>
  </si>
  <si>
    <t>Opening of the legs 180° minimum + Legs fully extended in Wenson position + Lower arm fully extended, hand holding the pole + Legs (line) parallel to the floor</t>
  </si>
  <si>
    <t>A184</t>
  </si>
  <si>
    <t>Pole Split upright (Novelli Split)</t>
  </si>
  <si>
    <t>Opening of the legs 180° + Upper body parallel to the floor + One hand only in contact with the pole</t>
  </si>
  <si>
    <t>A185</t>
  </si>
  <si>
    <t>Meethook Split (Filippini)</t>
  </si>
  <si>
    <t>Opening of the legs 180° + Legs fully extended + Body &amp; legs parallel to the floor + Holding arm fully extended</t>
  </si>
  <si>
    <t>A192</t>
  </si>
  <si>
    <t>Palmerini Split</t>
  </si>
  <si>
    <t>Opening of the legs 180° + Upper leg: outside + Upper hand: twisted grip + Both legs fully extended</t>
  </si>
  <si>
    <t>A193</t>
  </si>
  <si>
    <t>Easter split (Edda Split)</t>
  </si>
  <si>
    <t>Opening of the legs 180° + Both legs &amp; lower arm fully extended + Inside elbow grip</t>
  </si>
  <si>
    <t>A063</t>
  </si>
  <si>
    <t>Extended Dragon Tail legs open</t>
  </si>
  <si>
    <t>Legs open, fully extended, &amp; parallel to the floor + Pelvis (hips) parallel to the floor</t>
  </si>
  <si>
    <t>LEG CLOSE TOGETHER</t>
  </si>
  <si>
    <t>A063-Var</t>
  </si>
  <si>
    <t>Extended Dragon Tail [VARIATION]</t>
  </si>
  <si>
    <t>Legs CLOSE TOGETHER, fully extended, &amp; parallel to the floor + Pelvis (hips) parallel to the floor</t>
  </si>
  <si>
    <t>A212</t>
  </si>
  <si>
    <t>Reverse elbow layback (Gorbunova)</t>
  </si>
  <si>
    <t>Both legs parallel to the floor + One arm only in contact with the pole in back (reverse) elbow grip + Body position: backbend</t>
  </si>
  <si>
    <t>A213</t>
  </si>
  <si>
    <t>Vishnevskaya bird</t>
  </si>
  <si>
    <t>A222</t>
  </si>
  <si>
    <t>Outside Knee Hang Backbend Split (Iira Backbend Split)</t>
  </si>
  <si>
    <t>Opening of the legs 160° + Lower leg fully extended + Lower hand in forearm grip in contact with the pole below the knee + Upper arm fully extended</t>
  </si>
  <si>
    <t>A223</t>
  </si>
  <si>
    <t>Alesya split passè (Marsaguet)</t>
  </si>
  <si>
    <t>Opening of the legs 180° + No hands on pole + Inside armpit only in contact to the pole + Outside arm holding the upper foot</t>
  </si>
  <si>
    <t>A240</t>
  </si>
  <si>
    <t>Tata split arm through (Kubaszczyk split)</t>
  </si>
  <si>
    <t>Opening of the legs 180° + No hands on the pole + Inside arm in front of the pole</t>
  </si>
  <si>
    <t>A216</t>
  </si>
  <si>
    <t>Totmyanina titanic</t>
  </si>
  <si>
    <t>Both hands in contact with leg behind the head + Arms fully extended</t>
  </si>
  <si>
    <t>A235</t>
  </si>
  <si>
    <t>Chest press backbend</t>
  </si>
  <si>
    <t>Upper chest in contact to the pole + Legs in straddle position, fully extended + Legs at least at 45° diagonally low towards the floor</t>
  </si>
  <si>
    <t>A186</t>
  </si>
  <si>
    <t>Cavalieri Fang</t>
  </si>
  <si>
    <t>Upper leg &amp; arm fully extended + Lower foot in contact with the head</t>
  </si>
  <si>
    <t>A178</t>
  </si>
  <si>
    <t>Upright active split (Lombardo)</t>
  </si>
  <si>
    <t>Opening of the legs 180° + Legs fully extended + Lower foot behind the pole + Only hands &amp; lower leg in contact with the pole</t>
  </si>
  <si>
    <t>A175</t>
  </si>
  <si>
    <t>Földesi split</t>
  </si>
  <si>
    <t>Opening of the legs 180° + Body (torso) parallel to the floor + Both hands in contact with the pole</t>
  </si>
  <si>
    <t>A110</t>
  </si>
  <si>
    <t>Neck Hold Leg Through Split</t>
  </si>
  <si>
    <t>Opening of the legs 180° + Chest facing the floor + Legs fully extended</t>
  </si>
  <si>
    <t>A078</t>
  </si>
  <si>
    <t>Extreme Jade Underarm (Gordiyenko)</t>
  </si>
  <si>
    <t>Opening of the legs 180° + Body parallel to the floor + No hands in contact with the pole + Upper arm fully extended</t>
  </si>
  <si>
    <t>A034</t>
  </si>
  <si>
    <t>Russian Split</t>
  </si>
  <si>
    <t>Opening of the legs 180° + Body parallel to the floor 20° of tolerance</t>
  </si>
  <si>
    <t>A039</t>
  </si>
  <si>
    <t>Back Elbow Vertical Split</t>
  </si>
  <si>
    <t>Opening of the legs 180° + Legs parallel to the pole + No hands-on pole</t>
  </si>
  <si>
    <t>A138</t>
  </si>
  <si>
    <t>Upright Syniachenko Split</t>
  </si>
  <si>
    <t>Opening of the legs 180° + Both hands, lower foot, &amp; buttocks only in contact with the pole + Lower foot not in contact with the pole</t>
  </si>
  <si>
    <t>A042</t>
  </si>
  <si>
    <t xml:space="preserve">Elbow Hold Split
</t>
  </si>
  <si>
    <t>Opening of the legs 180° + Legs fully extended &amp; parallel to the floor</t>
  </si>
  <si>
    <t>A140</t>
  </si>
  <si>
    <t>Bui-Bui Bend legs open</t>
  </si>
  <si>
    <t>Legs open &amp; fully extended + One hand only in contact to the pole + Lower arm fully extended + The position of the hips &amp; pelvis must be positioned facing up, no side pike position</t>
  </si>
  <si>
    <t>A043</t>
  </si>
  <si>
    <t>Handspring Split on Pole</t>
  </si>
  <si>
    <t>Opening of the legs 180° + Legs fully extended, entire sole of the foot on pole</t>
  </si>
  <si>
    <t>A044</t>
  </si>
  <si>
    <t>Flying K</t>
  </si>
  <si>
    <t>A045</t>
  </si>
  <si>
    <t>Marchetti Wenson Split</t>
  </si>
  <si>
    <t>Opening of the legs 180° + One hand on floor + Legs &amp; body parallel to the floor</t>
  </si>
  <si>
    <t>A052</t>
  </si>
  <si>
    <t>Felix Spatchcock</t>
  </si>
  <si>
    <t>No hands or elbows on the pole + Ankles on the pole</t>
  </si>
  <si>
    <t>A062</t>
  </si>
  <si>
    <t>Marion Half Back Split</t>
  </si>
  <si>
    <t>Opening of the legs 180° + Underarm Half Back Split + Upper leg fully extended over the head</t>
  </si>
  <si>
    <t>A139</t>
  </si>
  <si>
    <t>Marchetti oversplit inverted</t>
  </si>
  <si>
    <t>Opening of the legs 180° + Legs fully extended + One hand only in contact to the pole</t>
  </si>
  <si>
    <t>A064</t>
  </si>
  <si>
    <t>Rainbow Marchenko Scissor Legs Position</t>
  </si>
  <si>
    <t>Lower leg parallel to the floor + Both legs fully extended</t>
  </si>
  <si>
    <t>A077</t>
  </si>
  <si>
    <t>Extreme Jade Straight Arm</t>
  </si>
  <si>
    <t>Opening of the legs 180° + Only one hand on the pole + Chest facing ceiling</t>
  </si>
  <si>
    <t>A090</t>
  </si>
  <si>
    <t>Reverse Back Split</t>
  </si>
  <si>
    <t>A093</t>
  </si>
  <si>
    <t>Bozina Split</t>
  </si>
  <si>
    <t>Opening of the legs 180° + One Arm Sneaky Split + Body parallel to the floor + Only one hand on pole</t>
  </si>
  <si>
    <t>A105</t>
  </si>
  <si>
    <t>Back Elbow Wrist Split</t>
  </si>
  <si>
    <t>Opening of the legs 180° + One hand only in contact to the pole + Legs fully extended</t>
  </si>
  <si>
    <t>A106</t>
  </si>
  <si>
    <t>Rinaldi Split</t>
  </si>
  <si>
    <t>Opening of the legs 180° + Inverted Vertical Overspilt + One hand only in contact to the pole + Legs fully extended + Lower sole in contact to the pole</t>
  </si>
  <si>
    <t>A191</t>
  </si>
  <si>
    <t>The Tatarintseva Split (Magdalena Karasinska variation)</t>
  </si>
  <si>
    <t>Opening of the legs 180° minimum + No hands in contact with the pole + One hand in contact with the opposite leg + Upper body parallel to the floor</t>
  </si>
  <si>
    <t>A182</t>
  </si>
  <si>
    <t>One hand Eagle (Veronese) Backbend elbow</t>
  </si>
  <si>
    <t>Opening of the legs 180° + Both legs fully extended + Arm holding the leg fully extended &amp; above the head + No hands in contact with the pole</t>
  </si>
  <si>
    <t>A183</t>
  </si>
  <si>
    <t>Flying K Variation (Novelli Flying K)</t>
  </si>
  <si>
    <t>Opening of the legs 180° + Only one hand the lower ankle in contact with the pole + No sole of the foot in contact with the pole</t>
  </si>
  <si>
    <t>A166</t>
  </si>
  <si>
    <t>Handspring split leg through (Wyatt Split)</t>
  </si>
  <si>
    <t xml:space="preserve">Opening of the legs 180° + Legs fully extended &amp; parallel to the floor + Only hands &amp; upper leg in contact with the pole </t>
  </si>
  <si>
    <t>A162</t>
  </si>
  <si>
    <t>Twisted grip Ayesha extended legs (Kivela)</t>
  </si>
  <si>
    <t>Legs fully extended, open &amp; parallel to the floor + Both hands only in contact with the pole</t>
  </si>
  <si>
    <t>CUP GRIP</t>
  </si>
  <si>
    <t>A162-Var</t>
  </si>
  <si>
    <t>Twisted grip Ayesha extended legs (Kivela) [VARIATION]</t>
  </si>
  <si>
    <t>Legs fully extended, open &amp; parallel to the floor + Both hands only in contact with the pole + Cup Grip</t>
  </si>
  <si>
    <t>A108</t>
  </si>
  <si>
    <t>Flying K Passé</t>
  </si>
  <si>
    <t>A171</t>
  </si>
  <si>
    <t>The Fairy Split Père (Split inside leg on the pole)</t>
  </si>
  <si>
    <t>Opening of the legs 180° minimum + No hands in contact with the pole, inside elbow only + Lower leg fully extended</t>
  </si>
  <si>
    <t>A255</t>
  </si>
  <si>
    <t>Schannon split</t>
  </si>
  <si>
    <t>A257</t>
  </si>
  <si>
    <t>Moony (Szanto backbend 2)</t>
  </si>
  <si>
    <t>Legs open, fully extended, &amp; parallel to the pole + Lower forearm in contact to the pole</t>
  </si>
  <si>
    <t>A258</t>
  </si>
  <si>
    <t>Artemchuk oversplit backbend</t>
  </si>
  <si>
    <t>Opening of the legs 180° minimum + Both legs fully extended + Upper body lower than the parallelism to the floor (backbend) + Hands behind the back &amp; grip of choice</t>
  </si>
  <si>
    <t>A260</t>
  </si>
  <si>
    <t>Torsion split Jallegra (Cogo)</t>
  </si>
  <si>
    <t>Opening of the legs 180° + Outside armpit must be in contact with the pole + Opposite hands holding opposite foot</t>
  </si>
  <si>
    <t>A225</t>
  </si>
  <si>
    <t>Backbend broken split (Souvatzi)</t>
  </si>
  <si>
    <t>Opening of the legs 180° + Legs fully extended + Arms fully extended, both hands holding the pole + Lower foot behind the pole</t>
  </si>
  <si>
    <t>A172</t>
  </si>
  <si>
    <t>Extreme Fairy Split (Père 2)</t>
  </si>
  <si>
    <t>Opening of the legs 180° minimum + Upper hands &amp; lower inside elbow in contact with the pole + Both legs fully extended + Hold the position 2 seconds</t>
  </si>
  <si>
    <t>A198</t>
  </si>
  <si>
    <t>The Janeiro backbend Split Bresaola/Gainullina</t>
  </si>
  <si>
    <t>Opening of the legs 180° minimum + Lower hand only in contact with the pole + Legs fully extended</t>
  </si>
  <si>
    <t>A179</t>
  </si>
  <si>
    <t>Mikhailova Aim</t>
  </si>
  <si>
    <t>Both legs fully extended + The opposite hand in contact with the lower leg</t>
  </si>
  <si>
    <t>A221</t>
  </si>
  <si>
    <t>Slyshkova split</t>
  </si>
  <si>
    <t>Opening of the legs 180° + Outside hand on the pole, inside foot in contact with the pole + Lower arm fully extended + Both legs fully extended</t>
  </si>
  <si>
    <t>A180</t>
  </si>
  <si>
    <t>Syurdonkina split (Capezio variation)</t>
  </si>
  <si>
    <t>Opening of the leg 180° + Legs fully extended + Both legs behind of the pole + The upper foot must be above the head</t>
  </si>
  <si>
    <t>A094</t>
  </si>
  <si>
    <t>Rinaldi Super Pain</t>
  </si>
  <si>
    <t>Opening of the legs 180° + Only one hand on the pole, elbow grip + Lower leg straight or passé, without contact to the pole</t>
  </si>
  <si>
    <t>A095</t>
  </si>
  <si>
    <t>Reverse Elbow Marchenko</t>
  </si>
  <si>
    <t>Opening of the legs 180° + Legs fully extended + No hands in contact with the pole + Elbow &amp; neck grip</t>
  </si>
  <si>
    <t>A121</t>
  </si>
  <si>
    <t>Frota Spatchcock</t>
  </si>
  <si>
    <t>Lower sole of the foot in contact with the pole + Lower leg fully extended + Only upper hand in contact with the pole</t>
  </si>
  <si>
    <t>A035</t>
  </si>
  <si>
    <t>Russian Split (Horizontal)</t>
  </si>
  <si>
    <t>Opening of the legs 180° + Body parallel to the floor, NO TOLERANCE</t>
  </si>
  <si>
    <t>A137</t>
  </si>
  <si>
    <t>Back Alesia Overspilt Leg Through (Syniachenko Alesia)</t>
  </si>
  <si>
    <t>Opening of the legs 190° + Both feet behind the pole + Legs fully extended</t>
  </si>
  <si>
    <t>A041</t>
  </si>
  <si>
    <t>Back Split Over Head</t>
  </si>
  <si>
    <t>Head in contact with the leg + Lower foot behind the pole + Legs fully extended</t>
  </si>
  <si>
    <t>A053</t>
  </si>
  <si>
    <t>Koroteeva Spatchcock</t>
  </si>
  <si>
    <t>Low Back Spatchcock + No hands, elbows, or underarms on pole + Pole in contact with lower back &amp; feet soles</t>
  </si>
  <si>
    <t>A065</t>
  </si>
  <si>
    <t>Rainbow Marchenko (Floor Based)</t>
  </si>
  <si>
    <t>Opening of the legs 180°+ Legs parallel to the floor, fully extended + One hand on the floor</t>
  </si>
  <si>
    <t>A066</t>
  </si>
  <si>
    <t>Rainbow Marchenko Pike</t>
  </si>
  <si>
    <t>Legs parallel to the floor, fully extended + Only one hand on the pole</t>
  </si>
  <si>
    <t>A067</t>
  </si>
  <si>
    <t>Rainbow Marchenko Split</t>
  </si>
  <si>
    <t>Opening of the legs 180° + Legs parallel to the floor, fully extended + Only one hand on the pole</t>
  </si>
  <si>
    <t>A159</t>
  </si>
  <si>
    <t>The Tatarintseva Split</t>
  </si>
  <si>
    <t>Opening of the legs 180° minimum + No hands in contact with the pole or legs + Upper body parallel to the floor</t>
  </si>
  <si>
    <t>A261</t>
  </si>
  <si>
    <t>Inverted paradise (Aprelieva split)</t>
  </si>
  <si>
    <t>Opening of the legs 180° + Outside hand is holding the opposite foot/ankle + Inside hand is holding the opposite ankle + Inside armpit on the pole</t>
  </si>
  <si>
    <t>A068</t>
  </si>
  <si>
    <t>Super Pain</t>
  </si>
  <si>
    <t>Upper foot &amp; hands above head + Upper body is above horizontal level</t>
  </si>
  <si>
    <t>A085</t>
  </si>
  <si>
    <t>Back Bend Broken Split</t>
  </si>
  <si>
    <t>A262</t>
  </si>
  <si>
    <t xml:space="preserve">Dangerous Allegra (Koshevaia)
</t>
  </si>
  <si>
    <t>Opening of the legs 180° minimum + Hands are not in contact to the pole + Upper arm holds upper leg + Lower armpit in contact to the pole + Both legs &amp; arms fully extended</t>
  </si>
  <si>
    <t>A263</t>
  </si>
  <si>
    <t>Bagel (Koshevaia/Petrov)</t>
  </si>
  <si>
    <t>Hands not in contact to the pole + Lower armpit in contact to the pole + Opposite hand holds the lower leg + Both legs &amp; arms fully extended</t>
  </si>
  <si>
    <t>A071</t>
  </si>
  <si>
    <t>Bozina Back Split</t>
  </si>
  <si>
    <t>Opening of the legs 180° + No hands in contact with the pole</t>
  </si>
  <si>
    <t>A075</t>
  </si>
  <si>
    <t>Satellite Split / Back Elbow Grip Ayesha Split (Longhi/Meneses Split)</t>
  </si>
  <si>
    <t>Opening of the legs 180° + Legs fully extended &amp; parallel to the floor + Only one elbow &amp; back in contact with the pole</t>
  </si>
  <si>
    <t>A098</t>
  </si>
  <si>
    <t>Gordiyenko Ballerina / Back Support Grip Ballerina</t>
  </si>
  <si>
    <t>Opening of the legs 180° + Upper leg fully extended + One hand only in contact with the pole</t>
  </si>
  <si>
    <t>A253</t>
  </si>
  <si>
    <t>Flying K ring (Cogo ring)</t>
  </si>
  <si>
    <t>Opening of the legs 180°+ Only one hand &amp; one foot in contact with the pole + Upper foot in contact with the head</t>
  </si>
  <si>
    <t>A109</t>
  </si>
  <si>
    <t>Pavo Real Split (Mendoza)</t>
  </si>
  <si>
    <t>Opening of the legs 180° + Chest facing the floor</t>
  </si>
  <si>
    <t>A111</t>
  </si>
  <si>
    <t>Diana Split (Snail split)</t>
  </si>
  <si>
    <t>A141</t>
  </si>
  <si>
    <t>Bui-Bui Bend legs closed</t>
  </si>
  <si>
    <t>Legs close &amp; fully extended + One hand only in contact to the pole + Lower arm fully extended + The position of the hips &amp; pelvis must be positioned facing up, no side pike position</t>
  </si>
  <si>
    <t>A142</t>
  </si>
  <si>
    <t>Flamingo bridge</t>
  </si>
  <si>
    <t>Legs &amp; arms fully extended</t>
  </si>
  <si>
    <t>A143</t>
  </si>
  <si>
    <t>Pandora split</t>
  </si>
  <si>
    <t>A145</t>
  </si>
  <si>
    <t>Coralie Cocoon 2</t>
  </si>
  <si>
    <t>Both legs fully extended + No hands in contact with the pole</t>
  </si>
  <si>
    <t>A165</t>
  </si>
  <si>
    <t>Inside leg back bend broken split (Agnese Split)</t>
  </si>
  <si>
    <t>Opening of the legs 180° minimum + Legs fully extended + Lower arm fully extended, hand holding the pole + Lower foot behind the pole</t>
  </si>
  <si>
    <t>A169</t>
  </si>
  <si>
    <t>Extreme backbend elbow (Mcbrain backbend)</t>
  </si>
  <si>
    <t>Opening of the legs 180° + Both hands holding opposite feet + Upper arm: elbow grip + Upper foot over the head</t>
  </si>
  <si>
    <t>A194</t>
  </si>
  <si>
    <t>Dragon Tail Elbow grip variation (Kollia Dragon Tail)</t>
  </si>
  <si>
    <t>Legs close &amp; fully extended + Outside hand only in contact to the pole + Hips, pelvis, &amp; legs must be positioned facing up &amp; parallel to the floor</t>
  </si>
  <si>
    <t>A195</t>
  </si>
  <si>
    <t>Extreme Eagle no hands (Bokhan Eagle)</t>
  </si>
  <si>
    <t>Opening of the legs 180° + No hands &amp; arms in contact with the pole</t>
  </si>
  <si>
    <t>A243</t>
  </si>
  <si>
    <t>Inverted split leg through (Marchetti)</t>
  </si>
  <si>
    <t>Opening of the legs 180° + Lower arm &amp; both legs fully extended + Legs line parallel to the floor</t>
  </si>
  <si>
    <t>A196</t>
  </si>
  <si>
    <t>Bokhan elbow chest split (Bokhan flex)</t>
  </si>
  <si>
    <t>Upper elbow &amp; chest only in contact to the pole + Upper foot in contact with the head + Lower leg fully extended &amp; parallel to the floor</t>
  </si>
  <si>
    <t>A197</t>
  </si>
  <si>
    <t>Extreme Libellula inverted (Screve split)</t>
  </si>
  <si>
    <t>Opening of the legs 180° + Lower hands &amp; upper elbow in contact with the pole + Both legs fully extended</t>
  </si>
  <si>
    <t>A209</t>
  </si>
  <si>
    <t>Masalova Chinese split</t>
  </si>
  <si>
    <t>Opening of the legs 180° + Only one hand &amp; opposite foot in contact with the pole + Hand in contact with opposite leg above the head + Legs fully extended</t>
  </si>
  <si>
    <t>A210</t>
  </si>
  <si>
    <t>Extreme Eagle (Lebedeva Eagle)</t>
  </si>
  <si>
    <t>Opening of the legs 180° (knee to knee) + Upper foot above the head</t>
  </si>
  <si>
    <t>A211</t>
  </si>
  <si>
    <t>Rinaldi no hands (Kollia Split)</t>
  </si>
  <si>
    <t>Opening of the legs 180° minimum +Legs fully extended + No hands in contact to the pole + Lower sole in contact to the pole</t>
  </si>
  <si>
    <t>A229</t>
  </si>
  <si>
    <t>Masalova split</t>
  </si>
  <si>
    <t>Opening of the legs 180° + Inside arm holding the opposite leg + Outside arm holding the pole behind the back + Legs fully extended</t>
  </si>
  <si>
    <t>A242</t>
  </si>
  <si>
    <t>Bresaola split</t>
  </si>
  <si>
    <t>Opening of the legs 180° or more + Both legs fully extended + Inner arm holding he inner leg &amp; is fully extended</t>
  </si>
  <si>
    <t>A247</t>
  </si>
  <si>
    <t>Koshevaia split</t>
  </si>
  <si>
    <t>Opening of the legs 180 + Both legs fully extended + Arm holding the opposite leg fully extended</t>
  </si>
  <si>
    <t>A148</t>
  </si>
  <si>
    <t>Scorpio Eagle (Negro Eagle)</t>
  </si>
  <si>
    <t>Both legs fully extended + Back leg over the head + No hand in contact with the pole</t>
  </si>
  <si>
    <t>A265</t>
  </si>
  <si>
    <t>Elbow hold vertical split (Paradiso)</t>
  </si>
  <si>
    <t>Opening of the legs 180° + Inside elbow &amp; lower leg in contact to the pole + Lower leg behind the pole</t>
  </si>
  <si>
    <t>A256</t>
  </si>
  <si>
    <t>Szanto back bend 1</t>
  </si>
  <si>
    <t>Upper leg parallel to the floor &amp; in contact with the head + One elbow only in contact with the pole</t>
  </si>
  <si>
    <t>A259</t>
  </si>
  <si>
    <t>Backbend split (Rashti back bend split)</t>
  </si>
  <si>
    <t>Opening of the legs 180° minimum + Both legs fully extended + Lower foot behind the pole + Backbend position</t>
  </si>
  <si>
    <t>A266</t>
  </si>
  <si>
    <t>Extreme over split chopstick (Marodi)</t>
  </si>
  <si>
    <t>A267</t>
  </si>
  <si>
    <t>Extreme cupid backbend AKA Rose (Koshevaia)</t>
  </si>
  <si>
    <t>Upper foot above the head + Two hands only on the pole + Lowe leg in front of the pole</t>
  </si>
  <si>
    <t>A268</t>
  </si>
  <si>
    <t>Seahorse extreme backbend (Koshevaia)</t>
  </si>
  <si>
    <t>Both legs fully extended &amp; NOT in contact with the pole + Upper leg aboe the head + On hand only on the pole</t>
  </si>
  <si>
    <t>A269</t>
  </si>
  <si>
    <t>Rinaldi ring (Koshevaia planche)</t>
  </si>
  <si>
    <t>Lower foot in front of the pole + Upper foot in contact with the head + Both arms fully extended</t>
  </si>
  <si>
    <t>A271</t>
  </si>
  <si>
    <t>Inside leg hang extreme eagle AKA Seheda Spiral</t>
  </si>
  <si>
    <t>Opening of the legs 180° + Lower leg fully extended + Two hands on the pole + Lower leg between the hands</t>
  </si>
  <si>
    <t>B001</t>
  </si>
  <si>
    <t>Inverted Straddle</t>
  </si>
  <si>
    <t>Legs parallel to the floor in straddle position</t>
  </si>
  <si>
    <t>B</t>
  </si>
  <si>
    <t>B002</t>
  </si>
  <si>
    <t>Outside Knee Hook</t>
  </si>
  <si>
    <t>Only one hand in contact with the pole (upper or lower)</t>
  </si>
  <si>
    <t>B003</t>
  </si>
  <si>
    <t>Split Grip Cradle Tuck</t>
  </si>
  <si>
    <t>Body &amp; legs parallel to the floor</t>
  </si>
  <si>
    <t>B019</t>
  </si>
  <si>
    <t>Cupid (Supported)</t>
  </si>
  <si>
    <t>Lower leg fully extended + One hand may be on contact with the pole or leg</t>
  </si>
  <si>
    <t>B021</t>
  </si>
  <si>
    <t>Genie</t>
  </si>
  <si>
    <t>Both knees in contact with the pole + No hands in contact with the pole + Body parallel with the floor</t>
  </si>
  <si>
    <t>B160</t>
  </si>
  <si>
    <t>Hoodornament (Angel)</t>
  </si>
  <si>
    <t>Armpit hold + Hold the position for 2 seconds</t>
  </si>
  <si>
    <t>B163</t>
  </si>
  <si>
    <t>Spider (AKA Frog)</t>
  </si>
  <si>
    <t>Upper body parallel to the floor + Arms fully extended &amp; crossed</t>
  </si>
  <si>
    <t>B115</t>
  </si>
  <si>
    <t>Pole Plank</t>
  </si>
  <si>
    <t>Body &amp; legs parallel to the floor + Only one hand on pole</t>
  </si>
  <si>
    <t>B004</t>
  </si>
  <si>
    <t>Inverted Crucifix</t>
  </si>
  <si>
    <t>No hands-on pole</t>
  </si>
  <si>
    <t>B116</t>
  </si>
  <si>
    <t>Iguana Hold</t>
  </si>
  <si>
    <t>Body &amp; legs parallel to the pole + Legs fully extended in pencil</t>
  </si>
  <si>
    <t>B005</t>
  </si>
  <si>
    <t>Brass Monkey</t>
  </si>
  <si>
    <t>Inside knee in contact with the pole + No outside leg in contact with the pole</t>
  </si>
  <si>
    <t>B006</t>
  </si>
  <si>
    <t>Cupid</t>
  </si>
  <si>
    <t>Lower leg fully extended + No hands-on pole or in contact with legs</t>
  </si>
  <si>
    <t>B007</t>
  </si>
  <si>
    <t>Inside Leg Hang</t>
  </si>
  <si>
    <t>Body &amp; leg parallel to the floor</t>
  </si>
  <si>
    <t>B008</t>
  </si>
  <si>
    <t>Knee Hold</t>
  </si>
  <si>
    <t>Body parallel to the floor + One knee &amp; shin on the pole + No hands in contact with the pole</t>
  </si>
  <si>
    <t>B012</t>
  </si>
  <si>
    <t>Straddle Hold</t>
  </si>
  <si>
    <t>Legs parallel or above to the floor + Grip of choice</t>
  </si>
  <si>
    <t>B117</t>
  </si>
  <si>
    <t>Shoulder Mount Hangman</t>
  </si>
  <si>
    <t>Shoulder &amp; two hands in contact with the pole + Legs fully extended +Grip of Choice</t>
  </si>
  <si>
    <t>B045</t>
  </si>
  <si>
    <t>Flag Grip Attitude</t>
  </si>
  <si>
    <t>Body parallel to the floor</t>
  </si>
  <si>
    <t>B120</t>
  </si>
  <si>
    <t>Handspring Hang (Floor Based)</t>
  </si>
  <si>
    <t>Grip of Choice + No shoulder or back in contact with the pole + Start from floor</t>
  </si>
  <si>
    <t>B121</t>
  </si>
  <si>
    <t>Split Grip Straddle</t>
  </si>
  <si>
    <t>Upper body parallel to the floor + Outside leg not in contact with the pole</t>
  </si>
  <si>
    <t>B118</t>
  </si>
  <si>
    <t>Iguana Deadlift</t>
  </si>
  <si>
    <t>Leg or legs may be bend during the lift + Hold the final position for 2 seconds</t>
  </si>
  <si>
    <t>B009</t>
  </si>
  <si>
    <t>Cross Knee Release</t>
  </si>
  <si>
    <t>B010</t>
  </si>
  <si>
    <t>Outside Knee Hang</t>
  </si>
  <si>
    <t>No hands-on pole + Lower leg parallel to the floor</t>
  </si>
  <si>
    <t>B015</t>
  </si>
  <si>
    <t>Shoulder Mount Straddle</t>
  </si>
  <si>
    <t>B011</t>
  </si>
  <si>
    <t>Underarm Hold Passé</t>
  </si>
  <si>
    <t>Lower leg parallel to the pole</t>
  </si>
  <si>
    <t>B013</t>
  </si>
  <si>
    <t>Superman Basic</t>
  </si>
  <si>
    <t>B014</t>
  </si>
  <si>
    <t>Cross Ankle Release</t>
  </si>
  <si>
    <t>No hands on pole</t>
  </si>
  <si>
    <t>B033</t>
  </si>
  <si>
    <t>Inverted Thigh Hold</t>
  </si>
  <si>
    <t>Leg variation of Choice (for example straddle, pike, or tuck) + No hands-on pole</t>
  </si>
  <si>
    <t>B122</t>
  </si>
  <si>
    <t>No Handed Cradle Tuck</t>
  </si>
  <si>
    <t>No hands-on pole + Legs in tuck position + Pole not between the legs</t>
  </si>
  <si>
    <t>B110</t>
  </si>
  <si>
    <t>Double Knee Hook</t>
  </si>
  <si>
    <t>B034</t>
  </si>
  <si>
    <t>Butterfly</t>
  </si>
  <si>
    <t>Both hands on pole, grip of Choice</t>
  </si>
  <si>
    <t>B046</t>
  </si>
  <si>
    <t>Handspring Hang (Aerial)</t>
  </si>
  <si>
    <t>Grip of Choice + No shoulder or back in contact with the pole + Aerial position, no starting from the floor</t>
  </si>
  <si>
    <t>B016</t>
  </si>
  <si>
    <t>Shoulder Mount Pencil</t>
  </si>
  <si>
    <t>Legs parallel to the pole</t>
  </si>
  <si>
    <t>B017</t>
  </si>
  <si>
    <t>Back Support Tuck</t>
  </si>
  <si>
    <t>B018</t>
  </si>
  <si>
    <t>Iguana Extended Deadlift</t>
  </si>
  <si>
    <t>Legs fully extended during the lift + Hold the final position 2 seconds</t>
  </si>
  <si>
    <t>B053</t>
  </si>
  <si>
    <t>Flag Grip Side Passé</t>
  </si>
  <si>
    <t>Body &amp; upper leg parallel to the floor</t>
  </si>
  <si>
    <t>B023</t>
  </si>
  <si>
    <t>Side-Superman</t>
  </si>
  <si>
    <t>B035</t>
  </si>
  <si>
    <t>Butterfly Extended</t>
  </si>
  <si>
    <t>Both hands on pole, grip of Choice + Ankle in contact with the pole + Chest not in contact to the pole</t>
  </si>
  <si>
    <t>B036</t>
  </si>
  <si>
    <t>Butterfly (One Handed)</t>
  </si>
  <si>
    <t>One hand only on pole</t>
  </si>
  <si>
    <t>B048</t>
  </si>
  <si>
    <t>Twisted Grip Ayesha</t>
  </si>
  <si>
    <t>Feet above head, position of choice + Upper hand twisted grip, lower hand grip of Choice</t>
  </si>
  <si>
    <t>B047</t>
  </si>
  <si>
    <t>Flag Grip Side Straddle</t>
  </si>
  <si>
    <t>B176</t>
  </si>
  <si>
    <t>Brass Monkey bridge (Screve)</t>
  </si>
  <si>
    <t>Lower leg parallel to the floor + Two hands only on the pole + Arms fully extended</t>
  </si>
  <si>
    <t>B111</t>
  </si>
  <si>
    <t>Underarm Grip Chair</t>
  </si>
  <si>
    <t>B164</t>
  </si>
  <si>
    <t>Methook (front bookmark)</t>
  </si>
  <si>
    <t>Legs are closed &amp; parallel to the floor + Only one arm, hips, &amp; stomach in contact with the pole</t>
  </si>
  <si>
    <t>B020</t>
  </si>
  <si>
    <t>No Handed Cradle Extended</t>
  </si>
  <si>
    <t>No hands-on pole + Legs fully extended, pike or straddle</t>
  </si>
  <si>
    <t>B102</t>
  </si>
  <si>
    <t>Shoulder Mount Deadlift</t>
  </si>
  <si>
    <t>No momentum, legs bent during the lift + Final position straddle, pencil, or jack knife + Hold the final position 2 seconds</t>
  </si>
  <si>
    <t>B040</t>
  </si>
  <si>
    <t>Reverse Elbow Plank Attitude</t>
  </si>
  <si>
    <t>Upper elbow &amp; neck in contact with the pole + Body parallel to the floor</t>
  </si>
  <si>
    <t>B119</t>
  </si>
  <si>
    <t>Forearm Grip Ayesha</t>
  </si>
  <si>
    <t>Feet above head, position of Choice + Lower hand forearm grip, upper hand grip of Choice</t>
  </si>
  <si>
    <t>B055</t>
  </si>
  <si>
    <t>Inverted Forearm Grip Ayesha</t>
  </si>
  <si>
    <t>B056</t>
  </si>
  <si>
    <t>Twisted Grip Handspring (Floor Based)</t>
  </si>
  <si>
    <t>Start in upright position, feet on floor +End position: Ayesha in straddle, pencil, or jack knife + Hold end position for 2 seconds</t>
  </si>
  <si>
    <t>B123</t>
  </si>
  <si>
    <t>Basic Grip Ayesha</t>
  </si>
  <si>
    <t>Legs in straddle, pencil, or jack knife + Upper hand in basic grip, lower hand grip of Choice</t>
  </si>
  <si>
    <t>B024</t>
  </si>
  <si>
    <t>Superman Passé</t>
  </si>
  <si>
    <t>No hands-on pole + Upper body parallel to the floor</t>
  </si>
  <si>
    <t>B025</t>
  </si>
  <si>
    <t>Hip Hold Half Split</t>
  </si>
  <si>
    <t>No hands-on pole + Lower leg parallel with the floor</t>
  </si>
  <si>
    <t>B145</t>
  </si>
  <si>
    <t>Jayden Torsion</t>
  </si>
  <si>
    <t>One hand only on the pole + Lower leg fully extended &amp; parallel to the floor</t>
  </si>
  <si>
    <t>B144</t>
  </si>
  <si>
    <t>Sailing Kyra (Inverted one toe hang)</t>
  </si>
  <si>
    <t>Only one foot in contact with the pole. + The foot must hook in front of the pole + Upper foot &amp; underarm in contact with the pole + No hands in contact with pole for final position</t>
  </si>
  <si>
    <t>B136</t>
  </si>
  <si>
    <t>Deadlift true grip both legs bent (Aerial)</t>
  </si>
  <si>
    <t>Start in upright position + No momentum during deadlift + True grip position + Both bent legs + Final position: Pencil or Straddle + Hold the final position 2 seconds</t>
  </si>
  <si>
    <t>B061</t>
  </si>
  <si>
    <t>Janeiro Classic</t>
  </si>
  <si>
    <t>One hand only on pole (lower hand) + Legs open &amp; fully extended</t>
  </si>
  <si>
    <t>B068</t>
  </si>
  <si>
    <t>Tabletop (Inside Leg Passé)</t>
  </si>
  <si>
    <t>Back support grip + Inside leg passé, thigh in contact with the pole + Body &amp; outside leg parallel to the floor</t>
  </si>
  <si>
    <t>B026</t>
  </si>
  <si>
    <t>Superman No Hands</t>
  </si>
  <si>
    <t>B124</t>
  </si>
  <si>
    <t>Cup Grip Hold</t>
  </si>
  <si>
    <t>Feet above head, position of Choice + Upper hand in cup grip, lower hand grip of Choice + Legs fully extended</t>
  </si>
  <si>
    <t>B038</t>
  </si>
  <si>
    <t>Twisted Grip Handspring (Aerial)</t>
  </si>
  <si>
    <t>B128</t>
  </si>
  <si>
    <t>Outvert (Flag Grip Invert)</t>
  </si>
  <si>
    <t>Flag grip + Legs fully extended during the lift + No support from the forearm during the lift</t>
  </si>
  <si>
    <t>B050</t>
  </si>
  <si>
    <t>Elbow Grip Hold</t>
  </si>
  <si>
    <t>Feet above head, position of Choice + Upper hand elbow grip, lower hand grip of Choice</t>
  </si>
  <si>
    <t>B101</t>
  </si>
  <si>
    <t>Shoulder Mount Extended Deadlift</t>
  </si>
  <si>
    <t>No momentum, legs extended during the lift + Final position: straddle, pencil, or jack knife + Hold the final position 2 seconds + Legs fully extended during the lift</t>
  </si>
  <si>
    <t>B125</t>
  </si>
  <si>
    <t>Cup Grip Handspring (Floor Based)</t>
  </si>
  <si>
    <t>Start in upright position on the floor + End position: Ayesha in straddle, pencil, or jack knife + Hold the final position for 2 seconds</t>
  </si>
  <si>
    <t>B051</t>
  </si>
  <si>
    <t>Reverse Elbow Flag Passé</t>
  </si>
  <si>
    <t>Upper elbow &amp; neck in contact with the pole + Body &amp; straight leg parallel to the floor + Lower leg passé</t>
  </si>
  <si>
    <t>B052</t>
  </si>
  <si>
    <t>Flag Grip Flag</t>
  </si>
  <si>
    <t>Body &amp; legs parallel to the floor + Legs closed &amp; fully extended</t>
  </si>
  <si>
    <t>B137</t>
  </si>
  <si>
    <t>Deadlift true grip one leg bent (Aerial)</t>
  </si>
  <si>
    <t>Start in upright position + No momentum during deadlift + True grip position + One bent leg only + Final position: Pencil or Straddle + Hold final position 2 seconds</t>
  </si>
  <si>
    <t>B062</t>
  </si>
  <si>
    <t>Janeiro Plank</t>
  </si>
  <si>
    <t>Body &amp; legs parallel to the floor + Legs open</t>
  </si>
  <si>
    <t>B027</t>
  </si>
  <si>
    <t>Shoulder Mount Straddle (Floor Based)</t>
  </si>
  <si>
    <t>One hand in contact with the floor &amp; one with pole + Legs parallel to the floor</t>
  </si>
  <si>
    <t>B177</t>
  </si>
  <si>
    <t>Ordonselli Arch</t>
  </si>
  <si>
    <t>Legs open, fully extended &amp; parallel to the floor + No hands on pole + Inside elbow grabbing the pole</t>
  </si>
  <si>
    <t>B037</t>
  </si>
  <si>
    <t>B069</t>
  </si>
  <si>
    <t>Tabletop (Outside Leg Passé)</t>
  </si>
  <si>
    <t>Back support grip + Outside leg passé, without contact to the pole + Body &amp; inside leg parallel to the floor</t>
  </si>
  <si>
    <t>B039</t>
  </si>
  <si>
    <t>Cup Grip Handspring (Aerial)</t>
  </si>
  <si>
    <t>Start in upright position+  End position: Ayesha in straddle, pencil, or jack knife + No contact to the floor during movement + Hold final position position for 2 seconds</t>
  </si>
  <si>
    <t>B092</t>
  </si>
  <si>
    <t>Twisted Grip Deadlift</t>
  </si>
  <si>
    <t>Start in upright position + One or two legs may bend during the lift + End position: Ayesha in straddle, pencil, or jack knife + Hold end position for 2 seconds + No momentum</t>
  </si>
  <si>
    <t>B129</t>
  </si>
  <si>
    <t>Outvert Deadlift</t>
  </si>
  <si>
    <t>Flag Grip + Invert Flag grip Legs extended during the lift + No support from the forearm + No momentum</t>
  </si>
  <si>
    <t>B100</t>
  </si>
  <si>
    <t>Forearm Grip Deadlift</t>
  </si>
  <si>
    <t>Start in upright position + One leg bend during the lift + End position: Ayesha in straddle, pencil, or jack knife + Hold end position for 2 seconds + No momentum</t>
  </si>
  <si>
    <t>B127</t>
  </si>
  <si>
    <t>Forearm Grip Pencil Lift (Floor Based)</t>
  </si>
  <si>
    <t>Start in upright position + Final position in pencil + No momentum from the floor during deadlift + Upper hand in forearm grip, lower hand grip of choice + Hold final position for 2 seconds</t>
  </si>
  <si>
    <t>B043</t>
  </si>
  <si>
    <t>Reverse Elbow Plank Straddle</t>
  </si>
  <si>
    <t>B044</t>
  </si>
  <si>
    <t>Iron X</t>
  </si>
  <si>
    <t>Body parallel to the floor + Legs &amp; arms fully extended + Twisted or basic grip</t>
  </si>
  <si>
    <t>B130</t>
  </si>
  <si>
    <t>Side Tabletop Straddle (Meo Tabletop 1)</t>
  </si>
  <si>
    <t>Body parallel to the floor + Legs fully extended in straddle position</t>
  </si>
  <si>
    <t>B107</t>
  </si>
  <si>
    <t>One Arm Shoulder Mount Straddle</t>
  </si>
  <si>
    <t>Body parallel to the floor + Only one hand in contact to the pole, grip of Choice + No contact to the floor</t>
  </si>
  <si>
    <t>B150</t>
  </si>
  <si>
    <t>Split Grip – Floor based handstand clock (Minina floor clock)</t>
  </si>
  <si>
    <t>One hand on the floor + 360° rotation + Starting position in split grip leg through handstand + Final position: handstand with fully extended &amp; closed legs + No momentum ***In this element, there is no need to hold the position for 2 seconds***</t>
  </si>
  <si>
    <t>B155</t>
  </si>
  <si>
    <t>Titanic no feet (Valentin/Faulisi)</t>
  </si>
  <si>
    <t>No hands &amp; feet in contact with pole + Arms fixed above the head during the whole move</t>
  </si>
  <si>
    <t>B157</t>
  </si>
  <si>
    <t>Iguana Elbow Hold Straddle 2 (Venturelli)</t>
  </si>
  <si>
    <t>Lower hand &amp; upper elbow only in contact with the pole + Legs fully extended</t>
  </si>
  <si>
    <t>B166</t>
  </si>
  <si>
    <t>Forearm plank (Pavlova)</t>
  </si>
  <si>
    <t>Lower arm in forearm grip + Upper hand in cup grip + Legs closed, fully extended &amp; parallel to the floor</t>
  </si>
  <si>
    <t>B138</t>
  </si>
  <si>
    <t>Deadlift true grip legs open &amp; fully extended (Aerial)</t>
  </si>
  <si>
    <t>Start in upright position + No momentum during deadlift + True grip position + Legs fully extended &amp; open + Final position: Pencil or Straddle + Hold final position 2 seconds</t>
  </si>
  <si>
    <t>B057</t>
  </si>
  <si>
    <t>Forearm Grip Pencil Deadlift</t>
  </si>
  <si>
    <t>Start in brass monkey position+ Final position in pencil + Upper hand in elbow grip, lower hand grip of Choice + Legs not in contact to the pole during deadlift + Hold final position for 2 seconds</t>
  </si>
  <si>
    <t>B042</t>
  </si>
  <si>
    <t>Supported Sailor</t>
  </si>
  <si>
    <t>Both legs &amp; lower arm fully extended + Only one hand on pole + Support arm fully extended</t>
  </si>
  <si>
    <t>B022</t>
  </si>
  <si>
    <t>Titanic</t>
  </si>
  <si>
    <t>No hands in contact with the pole + Arms held still for the whole duration of the execution</t>
  </si>
  <si>
    <t>B049</t>
  </si>
  <si>
    <t>Cross Grip Tulip</t>
  </si>
  <si>
    <t>Body parallel to the floor + gs in the same side of the body On+  hands in contact with the pole</t>
  </si>
  <si>
    <t>B030</t>
  </si>
  <si>
    <t>Marchetti Wenson Straddle</t>
  </si>
  <si>
    <t>One hand on the floor + Upper body parallel to the floor + Legs not in contact with the pole + Legs fully extended</t>
  </si>
  <si>
    <t>B031</t>
  </si>
  <si>
    <t>Handstand Side Plank (Pike)</t>
  </si>
  <si>
    <t>One hand in contact with the floor + Legs parallel to the floor in pike position + Feet not in contact with the pole</t>
  </si>
  <si>
    <t>B032</t>
  </si>
  <si>
    <t>Starfish</t>
  </si>
  <si>
    <t>B105</t>
  </si>
  <si>
    <t>Iguana Plank Straddle</t>
  </si>
  <si>
    <t>Body &amp; legs parallel to the floor + Legs in straddle position</t>
  </si>
  <si>
    <t>B131</t>
  </si>
  <si>
    <t>Side Tabletop Pencil (Meo Tabletop 2)</t>
  </si>
  <si>
    <t>Body &amp; legs parallel to the floor + Legs fully extended &amp; close</t>
  </si>
  <si>
    <t>B070</t>
  </si>
  <si>
    <t>Tabletop</t>
  </si>
  <si>
    <t>Back support grip + Body &amp; legs parallel to the floor + Legs closed</t>
  </si>
  <si>
    <t>LEG OPEN</t>
  </si>
  <si>
    <t>B070-Var</t>
  </si>
  <si>
    <t>Tabletop [VARIATION]</t>
  </si>
  <si>
    <t>Back support grip + Body &amp; legs parallel to the floor + Legs open</t>
  </si>
  <si>
    <t>B084</t>
  </si>
  <si>
    <t>Underarm Flag 1 (Straddle)</t>
  </si>
  <si>
    <t>Body &amp; legs parallel to the floor + Legs extended in straddle position</t>
  </si>
  <si>
    <t>B088</t>
  </si>
  <si>
    <t>Split Grip Reverse Plank 1 (Straddle)</t>
  </si>
  <si>
    <t>Body &amp; legs parallel to the floor + Outside arm up &amp; extended + Legs extended in straddle position</t>
  </si>
  <si>
    <t>B091</t>
  </si>
  <si>
    <t>Twisted Grip Extended Deadlift</t>
  </si>
  <si>
    <t>B099</t>
  </si>
  <si>
    <t>Forearm Grip Extended Deadlift</t>
  </si>
  <si>
    <t>Start in upright position + Legs fully extended + End position: Ayesha in straddle, pencil, or jack knife + Hold end position for 2 seconds + No momentum</t>
  </si>
  <si>
    <t>B106</t>
  </si>
  <si>
    <t>Shoulder Mount Plank (Legs Open)</t>
  </si>
  <si>
    <t>Body &amp; legs parallel to the floor + Legs fully extended &amp; open</t>
  </si>
  <si>
    <t>B096</t>
  </si>
  <si>
    <t>Neck Grip Deadlift</t>
  </si>
  <si>
    <t>Start in upright position + End position: Ayesha in straddle, pencil, or jack knife + Upper hand twisted grip, lower hand grip of Choice + Leg or legs may be bend during the lift + Hold end position for 2 seconds</t>
  </si>
  <si>
    <t>B151</t>
  </si>
  <si>
    <t>Elbow-Forearm plank (Greshilov/Cogo Plank)</t>
  </si>
  <si>
    <t>Body &amp; legs parallel to the floor + Legs closed &amp; fully extended + Upper arm fully extended</t>
  </si>
  <si>
    <t>B151-Var</t>
  </si>
  <si>
    <t>Elbow-Forearm plank (Greshilov/Cogo Plank) [VARIATION]</t>
  </si>
  <si>
    <t>Body &amp; legs parallel to the floor + Legs OPEN &amp; fully extended + Upper arm fully extended</t>
  </si>
  <si>
    <t>B154</t>
  </si>
  <si>
    <t>Shoulder Clock Helicopter (Snake Helicopter)</t>
  </si>
  <si>
    <t>Starting position: shoulder upright with no contact to the floor + Legs open &amp; fully extended 2 time in helicopter position above the head + No momentum during dead lifts + Final position of choice ***In this element, there is no need to hold the position for 2 seconds***</t>
  </si>
  <si>
    <t>B162</t>
  </si>
  <si>
    <t>Forearm plank straddle (Sanchez plank 2)</t>
  </si>
  <si>
    <t>Body &amp; legs parallel to the floor + Forearm grip + Upper arm in cup grip + Legs fully extended &amp; open</t>
  </si>
  <si>
    <t>B139</t>
  </si>
  <si>
    <t>Deadlift true grip legs closed &amp; fully extended (Aerial)</t>
  </si>
  <si>
    <t>Start in upright position + No momentum during deadlift + True grip position + Legs fully extended &amp; closed + Final position: Pencil or Jacknife + Hold final position 2 seconds</t>
  </si>
  <si>
    <t>B171</t>
  </si>
  <si>
    <t>Sailor no hands (Lipcsei Sailor)</t>
  </si>
  <si>
    <t>No hands in contact with the pole + Both legs fully extended</t>
  </si>
  <si>
    <t>B174</t>
  </si>
  <si>
    <t>Elbow/Forearm plank (Daza plank)</t>
  </si>
  <si>
    <t>Body &amp; legs parallel to the floor + Leg closed &amp; fully extended + Only neck, upper elbow &amp; lower forearm in contact with the pole</t>
  </si>
  <si>
    <t>B041</t>
  </si>
  <si>
    <t>Tulip</t>
  </si>
  <si>
    <t>Body parallel to the floor + No legs or feet in contact with the pole + Arms &amp; legs fully extended</t>
  </si>
  <si>
    <t>B132</t>
  </si>
  <si>
    <t>Elbow Forearm Plank 1 Open legs (Fratini 1)</t>
  </si>
  <si>
    <t>Legs open &amp; parallel to the floor + Only elbow &amp; forearm in contact with the pole</t>
  </si>
  <si>
    <t>B161</t>
  </si>
  <si>
    <t>Forearm plank (Sanchez plank)</t>
  </si>
  <si>
    <t>Body &amp; legs parallel to the floor + Forearm grip + Upper arm in cup grip + Legs fully extended &amp; closed</t>
  </si>
  <si>
    <t>B058</t>
  </si>
  <si>
    <t>Iguana Elbow Hold Straddle</t>
  </si>
  <si>
    <t>No hands, legs, back or buttocks in contact with the pole</t>
  </si>
  <si>
    <t>B059</t>
  </si>
  <si>
    <t>Iron Flag Passé</t>
  </si>
  <si>
    <t>Body &amp; upper leg parallel to the floor + Lower leg in passé position + Grip of Choice</t>
  </si>
  <si>
    <t>B067</t>
  </si>
  <si>
    <t>Cup Grip X</t>
  </si>
  <si>
    <t>Upper body parallel to the floor + Cup grip position + Legs &amp; arms fully extended</t>
  </si>
  <si>
    <t>B090</t>
  </si>
  <si>
    <t>Pole Clock</t>
  </si>
  <si>
    <t>Starting position: upright aerial position + Legs 2 time in jack-knife position above the head + No contact with the floor during dead lifts (no momentum) + End position of choice  ***In this element, there is no need to hold the position for 2 seconds***</t>
  </si>
  <si>
    <t>B066</t>
  </si>
  <si>
    <t>Janeiro Plank (One Handed)</t>
  </si>
  <si>
    <t>Body &amp; legs parallel to the floor + Only one hand in contact with the pole + Legs fully extended</t>
  </si>
  <si>
    <t>B072</t>
  </si>
  <si>
    <t>Saulo Plank (Straddle)</t>
  </si>
  <si>
    <t>Body &amp; legs parallel to the floor + One Shoulder Side Plank (Straddle) + Legs fully extended in straddle position</t>
  </si>
  <si>
    <t>B074</t>
  </si>
  <si>
    <t>Handstand Side Plank (Straddle)</t>
  </si>
  <si>
    <t>Upper body parallel to the floor + One hand in contact with the floor + Legs fully extended &amp; open</t>
  </si>
  <si>
    <t>B076</t>
  </si>
  <si>
    <t>Toothpick (Split Grip Leg Trough Plank)</t>
  </si>
  <si>
    <t>Body &amp; legs parallel to the floor + Hands not in contact with body and/or legs + Pelvis position: open (it must not be in a pike-like closed position)</t>
  </si>
  <si>
    <t>B077</t>
  </si>
  <si>
    <t>Split Grip Reverse Plank (Pencil)</t>
  </si>
  <si>
    <t>Body &amp; legs parallel to the floor + Outside arm up &amp; extended + Legs fully extended in pencil</t>
  </si>
  <si>
    <t>B080</t>
  </si>
  <si>
    <t>Back Grip Plank (Straddle)</t>
  </si>
  <si>
    <t>Body &amp; legs parallel to the floor + Legs fully extended in straddle position</t>
  </si>
  <si>
    <t>B141</t>
  </si>
  <si>
    <t>Back flag cup straddle (legs open)</t>
  </si>
  <si>
    <t>Body &amp; legs parallel to the floor + Legs fully extended + Chest facing ceiling</t>
  </si>
  <si>
    <t>B085</t>
  </si>
  <si>
    <t>Underarm Flag (Pencil)</t>
  </si>
  <si>
    <t>Body &amp; legs parallel to the floor + Legs fully extended in pencil</t>
  </si>
  <si>
    <t>B086</t>
  </si>
  <si>
    <t>Shoulder Mount Plank (Passé)</t>
  </si>
  <si>
    <t>Body &amp; lower leg parallel to the floor + Bent leg parallel to the pole + Grip of Choice</t>
  </si>
  <si>
    <t>B087</t>
  </si>
  <si>
    <t>Split Grip Side Plank (Straddle)</t>
  </si>
  <si>
    <t>Body &amp; legs parallel to the floor + Inside arm up &amp; extended + Legs extended in straddle</t>
  </si>
  <si>
    <t>B134</t>
  </si>
  <si>
    <t>Floor Based Inverted Plank 1 (Open legs) / Siracusa Plank 1</t>
  </si>
  <si>
    <t>Body &amp; legs parallel to the floor + One hand on the floor + Legs open &amp; fully extended</t>
  </si>
  <si>
    <t>B089</t>
  </si>
  <si>
    <t>Forearm Plank (Daza)</t>
  </si>
  <si>
    <t>Body &amp; legs parallel to the floor + Lower hand in forearm grip</t>
  </si>
  <si>
    <t>B094</t>
  </si>
  <si>
    <t>Cup Grip Deadlift</t>
  </si>
  <si>
    <t>Start in upright position + End position: Ayesha in straddle, pencil, or jack knife + Hold the final position for 2 seconds + No momentum</t>
  </si>
  <si>
    <t>B126</t>
  </si>
  <si>
    <t>Forearm Pencil Grip Extended Deadlift</t>
  </si>
  <si>
    <t>Start in brass monkey position + Final position in pencil + No momentum during the deadlift + Upper hand in forearm grip, lower hand grip of Choice + Legs fully extended &amp; close during deadlift + Hold end position for 2 seconds</t>
  </si>
  <si>
    <t>B095</t>
  </si>
  <si>
    <t>Neck Grip Extended Deadlift</t>
  </si>
  <si>
    <t>Start in upright position + End position: Ayesha in straddle, pencil, or jack knife + Legs fully extended + Hold final position for 2 seconds + No momentum</t>
  </si>
  <si>
    <t>B146</t>
  </si>
  <si>
    <t>Fratini inverted plank 1 (Open legs)</t>
  </si>
  <si>
    <t>Body &amp; legs parallel to the floor + Legs open &amp; fully extended</t>
  </si>
  <si>
    <t>B098</t>
  </si>
  <si>
    <t>Elbow Shoulder Mount Deadlift</t>
  </si>
  <si>
    <t>Start in upright position, invert without momentum + End position: Ayesha in straddle, pencil, or jack knife + Hold the final position for 2 seconds + Only one elbow &amp; shoulder in contact with the pole</t>
  </si>
  <si>
    <t>B108</t>
  </si>
  <si>
    <t>One Hand Shoulder Mount Deadlift</t>
  </si>
  <si>
    <t>Start in upright position, invert without momentum + End position: Ayesha in straddle, pencil, or jack knife + Hold end position for 2 seconds + Only one hand &amp; shoulder in contact with the pole</t>
  </si>
  <si>
    <t>B112</t>
  </si>
  <si>
    <t>Paggi Pole Clock / Chinese Grip Pole Clock</t>
  </si>
  <si>
    <t>Legs 2 time in jack knife position above the head + No momentum during dead lifts + Final position of choice + Forearm grip ***In this element, there is no need to hold the position for 2*** seconds.</t>
  </si>
  <si>
    <t>B148</t>
  </si>
  <si>
    <t>Forearm Grip Pole Clock (Minina forearm clock)</t>
  </si>
  <si>
    <t>Starting position: upright aerial position in forearm grip + Legs 2 time in jack-knife position above the head + No contact with the floor during dead lifts (no momentum) + End position of choice ***In this element, there is no need to hold the position for 2 seconds***</t>
  </si>
  <si>
    <t>B153</t>
  </si>
  <si>
    <t>Shoulder Clock closed (Snake Clock)</t>
  </si>
  <si>
    <t>Starting position: shoulder upright with no contact to the floor + Legs close and fully extended 2 time in jack knife position above the head + No momentum during dead lifts + Final position of choice ***In this element, there is no need to hold the position for 2 seconds***</t>
  </si>
  <si>
    <t>B159</t>
  </si>
  <si>
    <t>Floor based deadlift (Fotiadi deadlift)</t>
  </si>
  <si>
    <t>One hand only in contact with the floor + Legs open and fully extended in straddle position + Feet &amp; glutes not in contact with the floor + No momentum + Hold the final position (handstand) 2 seconds</t>
  </si>
  <si>
    <t>LEGS CLOSED &amp; EXTENDED THROUGHOUT THE DEADLIFT</t>
  </si>
  <si>
    <t>B159-Var</t>
  </si>
  <si>
    <t>Floor based deadlift (Fotiadi deadlift) [VARIATION]</t>
  </si>
  <si>
    <t>One hand only in contact with the floor + LEGS CLOSED &amp; EXTENDED THROUGHOUT THE DEADLIFT + Legs fully extended in straddle position + Feet &amp; glutes not in contact with the floor + No momentum + Hold the final position (handstand) 2 seconds</t>
  </si>
  <si>
    <t>B170</t>
  </si>
  <si>
    <t>Elbow clock legs open (Cogo elbow clock 2)</t>
  </si>
  <si>
    <t>Legs 2 times in Jack knife + No momentum during the lift ***In this element, there is no need to hold the position for 2 seconds***</t>
  </si>
  <si>
    <t>B173</t>
  </si>
  <si>
    <t>One handed toothbrush (Vasilescu)</t>
  </si>
  <si>
    <t>Body &amp; legs parallel to the floor + Lowe hand holding the pole above the hips</t>
  </si>
  <si>
    <t>B167</t>
  </si>
  <si>
    <t>Back Lever plank open legs (Siracusa back lever 1)</t>
  </si>
  <si>
    <t>Body &amp; legs parallel to the floor + Legs open and fully extended + Inside arm fully extended</t>
  </si>
  <si>
    <t>B168</t>
  </si>
  <si>
    <t>Back Lever plank pencil (Siracusa back lever 2)</t>
  </si>
  <si>
    <t>Body &amp; legs parallel to the floor + Legs closed and fully extended + Inside arm fully extended</t>
  </si>
  <si>
    <t>B152</t>
  </si>
  <si>
    <t>Shoulder Stroll (Snake Stroll)</t>
  </si>
  <si>
    <t>Starting position: vertical shoulder pencil parallel to the pole + Shoulder plank to be hold 2 seconds, with body &amp; legs parallel to the floor + Final position: shoulder upright position, parallel to the pole + No contact to the floor in the final position</t>
  </si>
  <si>
    <t>B028</t>
  </si>
  <si>
    <t>Bozina Clock (Bozina/Greshilov)</t>
  </si>
  <si>
    <t>One hand on the floor + 360° rotation + Starting position of choice + No momentum ***In this element, there is no need to hold the position for 2 seconds***</t>
  </si>
  <si>
    <t>B029</t>
  </si>
  <si>
    <t>Handstand Side Plank floor based (Pencil)</t>
  </si>
  <si>
    <t xml:space="preserve">Body &amp; legs parallel to the floor + One hand only in contact to the pole + Both legs fully extended in pencil </t>
  </si>
  <si>
    <t>B165</t>
  </si>
  <si>
    <t>Straight arms shoulder plank straddle (Siracusa shoulder plank)</t>
  </si>
  <si>
    <t>Body &amp; legs parallel to the floor + Arms fully extended + Legs fully extended &amp; open</t>
  </si>
  <si>
    <t>B064</t>
  </si>
  <si>
    <t>Iguana Plank</t>
  </si>
  <si>
    <t>B133</t>
  </si>
  <si>
    <t>Elbow Forearm Plank 2 Closed legs (Fratini 2)</t>
  </si>
  <si>
    <t>Legs closed &amp; parallel to the floor + Only elbow &amp; forearm in contact with the pole</t>
  </si>
  <si>
    <t>B063</t>
  </si>
  <si>
    <t>Iron Flag (grip of choice)</t>
  </si>
  <si>
    <t>B065</t>
  </si>
  <si>
    <t>Split Grip Chest Flag</t>
  </si>
  <si>
    <t>B135</t>
  </si>
  <si>
    <t>Floor Based Inverted Plank 2 (Legs closed) / Siracusa plank 2</t>
  </si>
  <si>
    <t>Body &amp; legs parallel to the floor + One hand on the floor + Legs fully extended &amp; closed</t>
  </si>
  <si>
    <t>B071</t>
  </si>
  <si>
    <t>Shoulder Mount Plank (Pencil)</t>
  </si>
  <si>
    <t>Body &amp; legs parallel to the floor + Grip of Choice</t>
  </si>
  <si>
    <t>B140</t>
  </si>
  <si>
    <t>Side Janeiro Plank Suspended</t>
  </si>
  <si>
    <t>Lower leg parallel to the floor + Lower shoulder one hand &amp; buttocks only, are in contact to the pole + Grip of choice</t>
  </si>
  <si>
    <t>B178</t>
  </si>
  <si>
    <t>Super Dragon Tail (Smirnova)</t>
  </si>
  <si>
    <t>Legs closed &amp; fully extended + Arms fully extended + Both hands only in contact with the pole + Upper arm behind the back</t>
  </si>
  <si>
    <t>B073</t>
  </si>
  <si>
    <t>Saulo Plank (Pencil) / One Shoulder Side Plank (Pencil)</t>
  </si>
  <si>
    <t>B075</t>
  </si>
  <si>
    <t>Handstand Plank (Fedotov)</t>
  </si>
  <si>
    <t>Body &amp; legs parallel to the floor + Body facing the floor + One &amp; only in contact to the pole + Legs extended in pencil or straddle</t>
  </si>
  <si>
    <t>B078</t>
  </si>
  <si>
    <t>Split Grip Side Plank (Pencil)</t>
  </si>
  <si>
    <t>Body &amp; legs parallel to the floor + Inside arm up &amp; extended + Legs fully extended in pencil</t>
  </si>
  <si>
    <t>B081</t>
  </si>
  <si>
    <t>Back Grip Plank (Pencil)</t>
  </si>
  <si>
    <t>Body &amp; legs parallel to the floor + Both legs extended &amp; closed in pencil position</t>
  </si>
  <si>
    <t>B175</t>
  </si>
  <si>
    <t>Songini tabletop</t>
  </si>
  <si>
    <t>Legs CLOSED + Legs parallel to the floor + Lower arm fully extended</t>
  </si>
  <si>
    <t>Legs open</t>
  </si>
  <si>
    <t>B175-Var</t>
  </si>
  <si>
    <t>Songini tabletop [Variation]</t>
  </si>
  <si>
    <t>Legs OPEN + Legs parallel to the floor + Lower arm fully extended</t>
  </si>
  <si>
    <t>B082</t>
  </si>
  <si>
    <t>Cup Grip Side Plank</t>
  </si>
  <si>
    <t>Body &amp; legs parallel to the floor + Legs extended in pencil</t>
  </si>
  <si>
    <t>B083</t>
  </si>
  <si>
    <t>Reverse Elbow Plank (One Handed)</t>
  </si>
  <si>
    <t>Body &amp; legs parallel to the floor + Legs fully extended in pencil + Upper elbow &amp; neck in contact with the pole + Lower hand in contact with the body</t>
  </si>
  <si>
    <t>B093</t>
  </si>
  <si>
    <t>Cup Grip Extended Deadlift</t>
  </si>
  <si>
    <t>Start in upright position + End position: Ayesha in straddle, pencil, or jack knife + Hold end position for 2 seconds + Legs &amp; arms fully extended during the lift + No momentum</t>
  </si>
  <si>
    <t>B097</t>
  </si>
  <si>
    <t>Elbow Shoulder Mount Extended Deadlift</t>
  </si>
  <si>
    <t>Start in upright position, invert without momentum + End position: Ayesha in straddle, pencil, or jack knife + Hold final position for 2 seconds + Only one elbow &amp; shoulder in contact with the pole + Legs fully extended during the lift</t>
  </si>
  <si>
    <t>B103</t>
  </si>
  <si>
    <t>Pole Planche (Floor Based)</t>
  </si>
  <si>
    <t>Body &amp; legs parallel to the floor + Inside arm up &amp; extended, outside hand in contact with the floor + Legs extended in pencil or straddle</t>
  </si>
  <si>
    <t>B109</t>
  </si>
  <si>
    <t>One Handed Shoulder Mount Extended Deadlift</t>
  </si>
  <si>
    <t>Start in upright position, invert without momentum + End position: Ayesha in straddle, pencil, or jack knife + Hold final position for 2 seconds + Only one hand &amp; shoulder in contact with the pole + Legs fully extended during the lift</t>
  </si>
  <si>
    <t>B113</t>
  </si>
  <si>
    <t>Guseva plank</t>
  </si>
  <si>
    <t>Body &amp; legs parallel to the floor + Upper grip support plank + Both hands above the chest</t>
  </si>
  <si>
    <t>B113-Var</t>
  </si>
  <si>
    <t>Guseva plank [VARIATION]</t>
  </si>
  <si>
    <t>Body &amp; legs parallel to the floor + Upper grip support plank + Both hands above the chest + LEG OPEN</t>
  </si>
  <si>
    <t>B147</t>
  </si>
  <si>
    <t>Fratini inverted plank 2</t>
  </si>
  <si>
    <t>Body &amp; legs parallel to the floor + Legs fully extended &amp; closed + Chest facing ceiling</t>
  </si>
  <si>
    <t>B114</t>
  </si>
  <si>
    <t>Breschi Pole Clock / Shoulder Pole Clock</t>
  </si>
  <si>
    <t>Legs 2 time in jack knife position above the head + No momentum during dead lifts + Upper arm fully extended + Final position of choice + One hand only in contact to the pole ***In this element, there is no need to hold the position for 2 seconds***</t>
  </si>
  <si>
    <t>B142</t>
  </si>
  <si>
    <r>
      <rPr>
        <sz val="10"/>
        <color rgb="FF000000"/>
        <rFont val="Arial"/>
        <family val="2"/>
        <charset val="1"/>
      </rPr>
      <t xml:space="preserve">Back flag cup </t>
    </r>
    <r>
      <rPr>
        <sz val="10"/>
        <color rgb="FF000000"/>
        <rFont val="Calibri"/>
        <family val="2"/>
        <charset val="1"/>
      </rPr>
      <t>pencil</t>
    </r>
    <r>
      <rPr>
        <sz val="10"/>
        <color rgb="FF000000"/>
        <rFont val="Arial"/>
        <family val="2"/>
        <charset val="1"/>
      </rPr>
      <t xml:space="preserve"> (legs</t>
    </r>
    <r>
      <rPr>
        <sz val="10"/>
        <color rgb="FF000000"/>
        <rFont val="Calibri"/>
        <family val="2"/>
        <charset val="1"/>
      </rPr>
      <t xml:space="preserve"> close)</t>
    </r>
  </si>
  <si>
    <t>Legs fully extended and parallel to the floor + Chest facing ceiling</t>
  </si>
  <si>
    <t>B169</t>
  </si>
  <si>
    <t>Elbow clock legs together (Cogo elbow clock)</t>
  </si>
  <si>
    <t>Legs 2 time in Jack knife + No momentum during the lift ***In this element, there is no need to hold the position for 2 seconds***</t>
  </si>
  <si>
    <t>B143</t>
  </si>
  <si>
    <t>Cup Grip Pole Clock (Diaz clock)</t>
  </si>
  <si>
    <t>Starting position: upright aerial position in cup grip + Legs 2 time in jack-knife position above the head + No contact with the floor during dead lifts (no momentum) + End position of choice ***In this element, there is no need to hold the position for 2 seconds***</t>
  </si>
  <si>
    <t>B149</t>
  </si>
  <si>
    <t>Regrip Pole Clock (Minina regrip clock)</t>
  </si>
  <si>
    <t>Starting position: upright aerial position + Legs 2 time in Ayesha or jack knife position above the head + Two (2) times regrips + No contact with the floor during dead lifts (no momentum) + End position of choice ***In this element, there is no need to hold the position for 2 seconds***</t>
  </si>
  <si>
    <t>B156</t>
  </si>
  <si>
    <t>Floor based handstand inverted plank (Novelli)</t>
  </si>
  <si>
    <t>Legs parallel to the floor + One hand only in contact with the pole + Lower arm fully extended</t>
  </si>
  <si>
    <t>B172</t>
  </si>
  <si>
    <t>Armpit hold full plank (Capeletti plank)</t>
  </si>
  <si>
    <t>Body &amp; legs parallel to the floor + Legs CLOSED &amp; fully extended</t>
  </si>
  <si>
    <t>LEGS OPEN</t>
  </si>
  <si>
    <t>B172-Var</t>
  </si>
  <si>
    <t>Armpit hold full plank (Capeletti plank) [Variation]</t>
  </si>
  <si>
    <t>Body &amp; legs parallel to the floor + Legs OPEN &amp; fully extended</t>
  </si>
  <si>
    <t>B158</t>
  </si>
  <si>
    <t>Elbow forearm clock (Capeletti clock)</t>
  </si>
  <si>
    <t>Starting position: upright aerial position in cup grip + Legs 2 time in straddle position above the head + No contact with the floor during dead lifts (no momentum) + Upper elbow and lower forearm only in contact with pole + End position of choice ***In this element, there is no need to hold the position for 2 seconds***</t>
  </si>
  <si>
    <t>B179</t>
  </si>
  <si>
    <t>True plank (Aprelieva)</t>
  </si>
  <si>
    <t>Body &amp; legs parallel to the floor + Legs fully extended in pencil + Upper arm fully extended + Neck in contact with the pole</t>
  </si>
  <si>
    <t>C001</t>
  </si>
  <si>
    <t xml:space="preserve">Back Hook Spin
</t>
  </si>
  <si>
    <t>Spinning backwards + Inside leg knee in contact with the pole</t>
  </si>
  <si>
    <t>C</t>
  </si>
  <si>
    <t>C002</t>
  </si>
  <si>
    <t>Fireman Spin (Crossed Legs)</t>
  </si>
  <si>
    <t>Both legs in contact with the pole (ankle &amp; top of the foot)</t>
  </si>
  <si>
    <t>C003</t>
  </si>
  <si>
    <t>Front Hook Spin</t>
  </si>
  <si>
    <t>Spinning forwards + Inside leg knee in contact with the pole</t>
  </si>
  <si>
    <t>C032</t>
  </si>
  <si>
    <t>Geisha Spin</t>
  </si>
  <si>
    <t>Inside leg knee hooks the pole + Legs together tuck or passé position</t>
  </si>
  <si>
    <t>C005</t>
  </si>
  <si>
    <t>Chair Spin</t>
  </si>
  <si>
    <t>Side towards pole + Legs bend, knees close to chest + Spinning backwords or forwards</t>
  </si>
  <si>
    <t>C006</t>
  </si>
  <si>
    <t>Forwards Attitude Spin</t>
  </si>
  <si>
    <t>Spinning forward + Body or legs not in contact with the pole</t>
  </si>
  <si>
    <t>C012</t>
  </si>
  <si>
    <t>Side Spin</t>
  </si>
  <si>
    <t>Inside leg knee in contact with the pole</t>
  </si>
  <si>
    <t>C033</t>
  </si>
  <si>
    <t>Corkscrew Spin</t>
  </si>
  <si>
    <t>Underarm &amp; outside hand in contact with pole + Legs in attitude position, hips in front of the pole</t>
  </si>
  <si>
    <t>C004</t>
  </si>
  <si>
    <t>Attitude Spin</t>
  </si>
  <si>
    <t>Outside leg ankle in contact with the pole + No chest or hips in contact with the pole</t>
  </si>
  <si>
    <t>C007</t>
  </si>
  <si>
    <t>Backwards Attitude Spin</t>
  </si>
  <si>
    <t>Spinning backward + Body or legs not in contact with the pole</t>
  </si>
  <si>
    <t>C008</t>
  </si>
  <si>
    <t>Reverse Grab Attitude</t>
  </si>
  <si>
    <t>Legs in attitude during the spin</t>
  </si>
  <si>
    <t>C009</t>
  </si>
  <si>
    <t>Carousel</t>
  </si>
  <si>
    <t>Body facing the pole + Chest not in contact with the pole + Legs in diamond shape or extended</t>
  </si>
  <si>
    <t>C010</t>
  </si>
  <si>
    <t>Chair Spin (Extended)</t>
  </si>
  <si>
    <t>Spinning forwards + Legs extended &amp; in parallel with the floor</t>
  </si>
  <si>
    <t>C011</t>
  </si>
  <si>
    <t xml:space="preserve">Cradle Tuck Spin
</t>
  </si>
  <si>
    <t>Body parallel to the floor + Basic or split grip + Legs bend against the chest</t>
  </si>
  <si>
    <t>C041</t>
  </si>
  <si>
    <t>Spinning Superman</t>
  </si>
  <si>
    <t>Body &amp; legs parallel to the floor during the rotation</t>
  </si>
  <si>
    <t>C040</t>
  </si>
  <si>
    <t>Backwards Pencil Spin</t>
  </si>
  <si>
    <t>Spinning backward + Legs fully extended &amp; together in pencil position + Body or legs not in contact with the pole + Grip of Choice</t>
  </si>
  <si>
    <t>C039</t>
  </si>
  <si>
    <t>Pencil Spin</t>
  </si>
  <si>
    <t>Body facing the pole + Both hands bend &amp; in basic grip + Body &amp; legs parallel to the pole, not in contact with the pole</t>
  </si>
  <si>
    <t>C016</t>
  </si>
  <si>
    <t>Boomerang Spin</t>
  </si>
  <si>
    <t>Chest facing the pole + Both hands in contact with the pole + Legs extended &amp; parallel or above to the floor</t>
  </si>
  <si>
    <t>C013</t>
  </si>
  <si>
    <t>Corkscrew Spin (One Handed)</t>
  </si>
  <si>
    <t>Underarm in contact with pole + Outside hand not in contact with the pole + Legs in attitude position, hips in front of the pole</t>
  </si>
  <si>
    <t>C014</t>
  </si>
  <si>
    <t>Cradle Straddle Spin</t>
  </si>
  <si>
    <t xml:space="preserve">Body parallel to the floor + Basic or split grip + Legs in straddle during the spin </t>
  </si>
  <si>
    <t>C042</t>
  </si>
  <si>
    <t xml:space="preserve">Spinning Inverted Straddle
</t>
  </si>
  <si>
    <t>No knee or ankle in contact with the pole during the movement + Legs parallel to the floor + Hold final position for 2 seconds</t>
  </si>
  <si>
    <t>C015</t>
  </si>
  <si>
    <t>Reverse Grab Pencil</t>
  </si>
  <si>
    <t>Legs in extended &amp; together in pencil position during the entire movement</t>
  </si>
  <si>
    <t>C034</t>
  </si>
  <si>
    <t xml:space="preserve">Boomerang Spin (One handed)
</t>
  </si>
  <si>
    <t>Legs extended &amp; parallel or above to the floor + Chest facing the pole + Only upper hand in contact with the pole</t>
  </si>
  <si>
    <t>C078</t>
  </si>
  <si>
    <t>Reverse grab to Chinese cartwheel (Josserand spin)</t>
  </si>
  <si>
    <t>360° rotation before putting the foot on the pole + No contact with the floor during the whole move</t>
  </si>
  <si>
    <t>C017</t>
  </si>
  <si>
    <t>Reverse Grab Straddle</t>
  </si>
  <si>
    <t>Both legs must go above the hips into straddle position &amp; gain momentum at the beginning of the movement + 360° spinning after the straddle</t>
  </si>
  <si>
    <t>C043</t>
  </si>
  <si>
    <t xml:space="preserve">Split Grip Spin
</t>
  </si>
  <si>
    <t>Legs in attitude, passé or pencil</t>
  </si>
  <si>
    <t>C035</t>
  </si>
  <si>
    <t>Reverse Grab to Front Flip</t>
  </si>
  <si>
    <t>360° rotation before touching the floor + Both hands in contact with the pole during the flip + No stop between the movements</t>
  </si>
  <si>
    <t>C058</t>
  </si>
  <si>
    <t>Reverse Grab to Iron X (Reverse X Flip)</t>
  </si>
  <si>
    <t>360° rotation before jumping into Iron X + Final position: Iron X + No contact with the floor before jumping into the Iron X ***In this element, there is no requirement to hold the Iron X***</t>
  </si>
  <si>
    <t>C020</t>
  </si>
  <si>
    <t>Reverse Grab to Walkover</t>
  </si>
  <si>
    <t>360° rotation before touching the floor + Both hands in pole during the walkover, lower hand in split grip + No break between during the movement</t>
  </si>
  <si>
    <t>C018</t>
  </si>
  <si>
    <t>Spinning Shoulder Mount</t>
  </si>
  <si>
    <t>Body &amp; legs parallel to the floor + Legs in straddle during the rotation + Grip of Choice</t>
  </si>
  <si>
    <t>C019</t>
  </si>
  <si>
    <t>Cup Grip Spin</t>
  </si>
  <si>
    <t>Outside hand in cup grip, inside hand grip of Choice + Legs extended &amp; together, body in pencil position</t>
  </si>
  <si>
    <t>C025</t>
  </si>
  <si>
    <t>Cradle to Extended Butterfly</t>
  </si>
  <si>
    <t>360° spinning in cradle position + Lift straight to extended butterfly, no knee in contact the pole during the movement + Hold final position for 2 seconds</t>
  </si>
  <si>
    <t>C024</t>
  </si>
  <si>
    <t>Phoenix Classic</t>
  </si>
  <si>
    <t>360° rotation during the entire movement + Final position twisted grip ayesha (straddle, pencil or jack knife), hold the final position for 2 seconds</t>
  </si>
  <si>
    <t>C022</t>
  </si>
  <si>
    <t>Reverse Grab to Front Flip (One handed)</t>
  </si>
  <si>
    <t>360° rotation before touching the ground + Only one hand in contact with the pole during the flip + No stop between the movements</t>
  </si>
  <si>
    <t>C026</t>
  </si>
  <si>
    <t>Double Reverse Grab</t>
  </si>
  <si>
    <t>720° rotation during the entire movement + Athlete must go around the pole &amp; regrip upper hand without contact to the floor</t>
  </si>
  <si>
    <t>C038</t>
  </si>
  <si>
    <t>Basic Grip Phoenix</t>
  </si>
  <si>
    <t>360° rotation during the entire movement + Final position: basic grip ayesha (straddle, pencil or jack knife)</t>
  </si>
  <si>
    <t>C029</t>
  </si>
  <si>
    <t>Reverse Grab to Flying K</t>
  </si>
  <si>
    <t>720° rotation during the entire movement + End position flying K</t>
  </si>
  <si>
    <t>C065</t>
  </si>
  <si>
    <t>Reverse grab into Iron X fixed (Reverse X flip fixed)</t>
  </si>
  <si>
    <t>360° rotation before jumping into Iron X + Final position: Iron X + Hold the final position (Iron X) for 2 seconds + No contact with the floor before jumping into the Iron X</t>
  </si>
  <si>
    <t>C047</t>
  </si>
  <si>
    <r>
      <rPr>
        <sz val="10"/>
        <color rgb="FF000000"/>
        <rFont val="Arial"/>
        <family val="2"/>
        <charset val="1"/>
      </rPr>
      <t>Double Reverse Grab into Front Flip</t>
    </r>
    <r>
      <rPr>
        <sz val="10"/>
        <color rgb="FF000000"/>
        <rFont val="Calibri"/>
        <family val="2"/>
        <charset val="1"/>
      </rPr>
      <t xml:space="preserve"> (Ciccarello)</t>
    </r>
  </si>
  <si>
    <t>720° rotation before toching the floor + No hands on the floor in the landing</t>
  </si>
  <si>
    <t>C071</t>
  </si>
  <si>
    <t>Cup Grip Pencil to Syniachenko Straddle (Gainullina)</t>
  </si>
  <si>
    <t>720° rotation + No contact to the floor during the whole move + Only lower foot in contact to the pole</t>
  </si>
  <si>
    <t>C077</t>
  </si>
  <si>
    <t>Reverse Grab to Front Flip to Phoenix (Jones)</t>
  </si>
  <si>
    <t>1080° (360°x3) rotation during the entire movement + One-handed 360° rotation before performing a front flip + No contact with the floor after the front flip + End position: Twisted grip Ayesha</t>
  </si>
  <si>
    <t>C087</t>
  </si>
  <si>
    <t>Double reverse grab into Twisted grip shoulder mount (Lonoce Spin)</t>
  </si>
  <si>
    <t>720° rotation MINIMUM + Hold the final position for 2 seconds</t>
  </si>
  <si>
    <t>C091</t>
  </si>
  <si>
    <t>Flyby into reverse grab (Martin)</t>
  </si>
  <si>
    <t>720° rotation + No contact to the floor during the entire move</t>
  </si>
  <si>
    <t>C092</t>
  </si>
  <si>
    <t>Phoenix reverse grab into split (Josserand)</t>
  </si>
  <si>
    <t>360° of rotation reverse grab into plit + No contact to the floor during the entire move</t>
  </si>
  <si>
    <t>C044</t>
  </si>
  <si>
    <t xml:space="preserve">Split Grip Spin Iron X
</t>
  </si>
  <si>
    <t>Iron X position (grip of choice) + Upper body parallel to the floor + Arms fully extended</t>
  </si>
  <si>
    <t>C021</t>
  </si>
  <si>
    <t xml:space="preserve">Phoenix to Jump Out
</t>
  </si>
  <si>
    <t>C023</t>
  </si>
  <si>
    <t>Reverse Grab to Front Flip Half Turn</t>
  </si>
  <si>
    <t>360° rotation before jumping out + Half turn before landing to the pole or to the floor</t>
  </si>
  <si>
    <t>C036</t>
  </si>
  <si>
    <t>Cup Grip to Twisted Grip Phoenix</t>
  </si>
  <si>
    <t>720° rotation during the entire movement + Final position: Twisted Grip Ayesha (straddle, pencil or jack knife)</t>
  </si>
  <si>
    <t>C050</t>
  </si>
  <si>
    <t>Double reverse grab into Flying K (Marchetti Spin)</t>
  </si>
  <si>
    <t>720° rotation during the entire movement + Final position: Flying K</t>
  </si>
  <si>
    <t>C027</t>
  </si>
  <si>
    <r>
      <rPr>
        <sz val="10"/>
        <color rgb="FF000000"/>
        <rFont val="Arial"/>
        <family val="2"/>
        <charset val="1"/>
      </rPr>
      <t xml:space="preserve">Cup Grip Phoenix </t>
    </r>
    <r>
      <rPr>
        <sz val="10"/>
        <color rgb="FF000000"/>
        <rFont val="Calibri"/>
        <family val="2"/>
        <charset val="1"/>
      </rPr>
      <t>(Chineese)</t>
    </r>
  </si>
  <si>
    <t>720° rotation during the entire movement + End position: Cup Grip Ayesha (straddle, pencil or jack knife)</t>
  </si>
  <si>
    <t>C030</t>
  </si>
  <si>
    <t>Cup Grip to Straddle (Montanaro)</t>
  </si>
  <si>
    <t>720° rotation during the whole movement + Straddle position (front split) + Both feet simultaneously have contact with the pole</t>
  </si>
  <si>
    <t>C031</t>
  </si>
  <si>
    <t>Reverse Grab to Front Flip Half Twist (Split Landing)</t>
  </si>
  <si>
    <t>360° rotation before jumping out + Half turn before landing on the floor in split position</t>
  </si>
  <si>
    <t>C028</t>
  </si>
  <si>
    <t>Double Reverse Grab into Phoenix</t>
  </si>
  <si>
    <t>C064</t>
  </si>
  <si>
    <t>Leg trough spin into reverse Marion/Amber (Sulonen Spin)</t>
  </si>
  <si>
    <t>720° (360°x2) rotation during the entire movement + Final position: Marion amber (split leg through) + No contact with the floor</t>
  </si>
  <si>
    <t>C080</t>
  </si>
  <si>
    <t>FlyBy to twisted grip to cup grip (Rashti spin 2)</t>
  </si>
  <si>
    <t>720° (360°x2) rotation during the movement + Straight legs during entire movement + No contact with the floor during entire movement + Final position: cup grip Ayesha straddle or pencil</t>
  </si>
  <si>
    <t>C045</t>
  </si>
  <si>
    <t xml:space="preserve">Split Grip Spin Iron Passé
</t>
  </si>
  <si>
    <t>Body &amp; legs parallel to the floor + Iron Passé position + Arms fully extended + Lower leg in passé position</t>
  </si>
  <si>
    <t>C089</t>
  </si>
  <si>
    <t>FlyBy into Marioin Amber (Bresaola Spin)</t>
  </si>
  <si>
    <t>1080° (360°x3) rotation during the movement + A complete FlyBy must be executed before Marion Amber Split + Final position: Marion Amber</t>
  </si>
  <si>
    <t>C072</t>
  </si>
  <si>
    <t>FlyBy to turn around to regrip to twisted grip phoenix (Polevskaya)</t>
  </si>
  <si>
    <t>1080° (360°x3) rotation + No contact to the floor during the whole move + Final position: Twisted Grip Ayesha</t>
  </si>
  <si>
    <t>C052</t>
  </si>
  <si>
    <t>Cup Grip Phoenix into Marion/Amber (Minina Spin 1)</t>
  </si>
  <si>
    <t>720° rotation during the entire movement + Cup Grip position + No stop between the movements + End position: Twisted Marion/Amber</t>
  </si>
  <si>
    <t>C090</t>
  </si>
  <si>
    <t>FlyBy to split position (Aprelieva FlyBy)</t>
  </si>
  <si>
    <t>1080° (360°x3) rotation + FlyBy with extended legs + Opening of the legs 180° in split position</t>
  </si>
  <si>
    <t>C037</t>
  </si>
  <si>
    <t>Double Cup Grip Phoenix (Flyby)</t>
  </si>
  <si>
    <t>C055</t>
  </si>
  <si>
    <t>Flic Flac Spin (The Minina Flic Flac)</t>
  </si>
  <si>
    <t>720° rotation during the entire movement + No stop between the movements + End position of Flic Flac</t>
  </si>
  <si>
    <t>C057</t>
  </si>
  <si>
    <t>Double reverse grab into Chinese phoenix (Palmerini)</t>
  </si>
  <si>
    <t>720° (360°x2) rotation during the entire movement + Final position: Handspring Ayesha cup grip (straddle, pencil, or Jacknife) + No contact with the floor</t>
  </si>
  <si>
    <t>C049</t>
  </si>
  <si>
    <t>FlyBy into Phoenix (Mosca Phoenix)</t>
  </si>
  <si>
    <t>720° rotation during the entire movement + End position: Ayesha (straddle, pencil or jack knife)</t>
  </si>
  <si>
    <t>C067</t>
  </si>
  <si>
    <t>Phoenix to Tulip (Földesi spin)</t>
  </si>
  <si>
    <t>720° (360°x2) rotation during the entire movement + Final position: Tulip + Hold the final position (Tulip) 2 seconds + No contact with the floor</t>
  </si>
  <si>
    <t>C048</t>
  </si>
  <si>
    <t>Nyman spin</t>
  </si>
  <si>
    <t>One arm spin to shoulder mount into twisted grip handspring + Only hands &amp; one shoulder have contact with the pole + Spin 720° + Final position: twisted grip handspring with a leg position of choice (straddle, jack knife etc.)</t>
  </si>
  <si>
    <t>C075</t>
  </si>
  <si>
    <t>Koskela FlyBy</t>
  </si>
  <si>
    <t>720° rotation during the entire movement + No contact to the floor during the movement + End position on the floor</t>
  </si>
  <si>
    <t>C079</t>
  </si>
  <si>
    <t>Triple FlyBy to baseball grip (Rashti spin 1)</t>
  </si>
  <si>
    <t>1080° (360°x3) rotation during the movement + Regrip to twisted grip + Final position baseball grip ayesha (straddle, pencil or jackknife) + No contact to the floor during entire movement</t>
  </si>
  <si>
    <t>C076</t>
  </si>
  <si>
    <t>FlyBy into twisted grip double twist (Bielecka spin)</t>
  </si>
  <si>
    <t>1080° (360°x3) rotation during the entire movement + Double twist after FlyBy + No contact to the floor during the movement + Final position: forearm grip straddle</t>
  </si>
  <si>
    <t>C081</t>
  </si>
  <si>
    <t xml:space="preserve">Hand changing full twist into neck grip Aysha (Patricie Opočenská spin)    </t>
  </si>
  <si>
    <t>720° (360°x2) rotation during the entire move + Final position: Ayesha neck grip (straddle) + No contact with the floor</t>
  </si>
  <si>
    <t>C082</t>
  </si>
  <si>
    <t>Double reverse grab one hand (Litkey spin)</t>
  </si>
  <si>
    <t>720° (360°x2) rotation during the entire movement + One hand re-grip during the spin + No contact to the floor + Final position basic grip ayesha (straddle, pencil or jack knife)</t>
  </si>
  <si>
    <t>C088</t>
  </si>
  <si>
    <t>FlyBy into Double reverse grab into Flip (Galvan Spin)</t>
  </si>
  <si>
    <t>1080° minimum of rotation before flip</t>
  </si>
  <si>
    <t>C053</t>
  </si>
  <si>
    <t>Double Cup Grip Phoenix into Twisted Marion/Amber (The Minina Spin 2)</t>
  </si>
  <si>
    <t>1080° (360°x3) rotation during the entire movement + Cup Grip position + Regrip to cup grip rotation + No stop between the movements + End position twisted Marion/ Amber</t>
  </si>
  <si>
    <t>C073</t>
  </si>
  <si>
    <t>FlyBy to Coker flip (Bokhan)</t>
  </si>
  <si>
    <t>720° (360°x2) rotation during the entire movement + It is necessary to pass &amp; show through Mosca Flic + Final position: forearm hold split + No contact with the floor</t>
  </si>
  <si>
    <t>C054</t>
  </si>
  <si>
    <t>Flag to Flag Spin (The Minina Spin 3) [Phoenix flag to flag]</t>
  </si>
  <si>
    <t>1080° (360°x3) rotation during the entire movement + Two times flag to flag + No stop between the movements + End position of choice</t>
  </si>
  <si>
    <t>C068</t>
  </si>
  <si>
    <t>Double FlyBy into Double Reverse Grab into Phoenix (Filippini spin)</t>
  </si>
  <si>
    <t>1440° (360°x4) rotation during the entire movement + Final position: straddle, pencil, or Jacknife + No contact with the floor</t>
  </si>
  <si>
    <t>C059</t>
  </si>
  <si>
    <t>Double reverse grab into true grip phoenix jump out (Busani DRG)</t>
  </si>
  <si>
    <t>Ending position before jumping out: true grip phoenix + 720° rotation before jumping out + Only upper hand in contact with the pole during rotation</t>
  </si>
  <si>
    <t>C046</t>
  </si>
  <si>
    <t>Split Grip Spin Iron Pencil</t>
  </si>
  <si>
    <t>Iron Pencil position (Grip of Choice) + Grip of Choice + Body &amp; Legs Parallel to the floor + Arms fully extended</t>
  </si>
  <si>
    <t>C056</t>
  </si>
  <si>
    <t>Double Flyby (Karasinska Flyby)</t>
  </si>
  <si>
    <t>1080° (360°x3) rotation during the entire movement + Final position: Ayesha cup grip (straddle, pencil, or Jacknife) + No contact with the floor</t>
  </si>
  <si>
    <t>C074</t>
  </si>
  <si>
    <t>Cogo spin</t>
  </si>
  <si>
    <t>1080° (360°x3) rotation + No contact to the floor during the whole move + Final position: twisted grip Ayesha</t>
  </si>
  <si>
    <t>C060</t>
  </si>
  <si>
    <t>Double Flyby into Mosca Phoenix (Filippini Flyby)</t>
  </si>
  <si>
    <t>1080° (360°x3) rotation during the entire movement + Final position: Ayesha twisted grip (straddle, pencil, or Jacknife) + No contact with the floor</t>
  </si>
  <si>
    <t>C061</t>
  </si>
  <si>
    <t>FlyBy full twist to phoenix (Kollia/Bassi FlyBy)</t>
  </si>
  <si>
    <t>C062</t>
  </si>
  <si>
    <t>FlyBy into double reverse grab into phoenix (Kollia Spin)</t>
  </si>
  <si>
    <t>C066</t>
  </si>
  <si>
    <t>FlyBy to Mosca flic into split</t>
  </si>
  <si>
    <t>C063</t>
  </si>
  <si>
    <t>Hand changing full twist into true grip phoenix (Karasinska Spin)</t>
  </si>
  <si>
    <t>720° (360°x2) rotation during the entire movement + Final position: Ayesha true grip (straddle, pencil, or Jacknife) + No contact with the floor</t>
  </si>
  <si>
    <t>C051</t>
  </si>
  <si>
    <t>Double Reverse Grab to Front Flip to Reverse Grab into Phoenix (The Kopyniak Spin)</t>
  </si>
  <si>
    <t>1080° (360°x3) rotation during the entire movement + One Handed 360° rotation before touching the second hand to perform front flip + Regrip to perform phoenix 360° rotation + No stop between the movements + No contact with the floor during the whole move + End position twisted grip Ayesha (straddle)</t>
  </si>
  <si>
    <t>C083</t>
  </si>
  <si>
    <t>FlyBy into full twist into Phoenix (Aprelieva Spin)</t>
  </si>
  <si>
    <t>1080° minimum of rotation + No contact to the floor during the whole move + FlyBy + Full Twist + into Phoenix + Final position: Ayesha cup grip (straddle, pencil or Jacknife)</t>
  </si>
  <si>
    <t>C069</t>
  </si>
  <si>
    <t>Triple Fly By (Kollia Fly By)</t>
  </si>
  <si>
    <t>1440° (360°x4) rotation during the entire movement + No contact with the floor during the whole move + Final position: cup grip Ayesha straddle or pencil</t>
  </si>
  <si>
    <t>C084</t>
  </si>
  <si>
    <t>FlyBy half twist to cup grip Phoenix (Lipcsei Spin)</t>
  </si>
  <si>
    <t>MINIMUM 1440° (360°x4) rotation during the entire movement + Straight legs during entire movement + No contact with the floor during entire movement + Final position: Cup grip Ayesha straddle or pencil</t>
  </si>
  <si>
    <t>C085</t>
  </si>
  <si>
    <t>Double FlyBy into Double reverse grab into cup grip Phoenix (Palmerini Spin)</t>
  </si>
  <si>
    <t>MINIMUM 1080° of rotation + Final position: Cup grip Ayesha</t>
  </si>
  <si>
    <t>C086</t>
  </si>
  <si>
    <t>FlyBy into Karasinska Spin (Negro Spin)</t>
  </si>
  <si>
    <t>MINIMUM 1080° of rotation + Final position: True grip Ayesha</t>
  </si>
  <si>
    <t>C070</t>
  </si>
  <si>
    <t>One hand twisted grip Phoenix (Amores spin)</t>
  </si>
  <si>
    <t>1440° (360°x4) rotation during the entire movement + 360° minimum (of the required 1440°) performed with one hand in contact with the pole + No contact with the floor during the whole move + Final position: twisted grip Ayesha straddle or pencil ***CBRF If executed at 70% of the pole height***</t>
  </si>
  <si>
    <t>Flyby into double reverse grab into true grip Phoenix</t>
  </si>
  <si>
    <t>1080° (360°x3) rotation during the entire movement + Final position: Ayesha true grip (straddle, pencil, or Jacknife) + No contact with the floor</t>
  </si>
  <si>
    <t>D001</t>
  </si>
  <si>
    <t>Drop in Sit Position</t>
  </si>
  <si>
    <t>Start position pole between legs + No hands-on pole during the drop + Minimum 1-meter drop</t>
  </si>
  <si>
    <t>D</t>
  </si>
  <si>
    <t>D006</t>
  </si>
  <si>
    <t>Half Twist Jump On</t>
  </si>
  <si>
    <t>Minimum 180° turn during aerial phase without hands on the pole + End position of Choice</t>
  </si>
  <si>
    <t>D070</t>
  </si>
  <si>
    <t>Jamilla Split Drop</t>
  </si>
  <si>
    <t>Start position Split Grip Jamilla, end position split on floor + Hip must be released before touching the floor + Minimum 1 meter drop</t>
  </si>
  <si>
    <t>D090</t>
  </si>
  <si>
    <t>Pole Walkover (Floor Based)</t>
  </si>
  <si>
    <t>One hand in contact with the floor and one with the pole + No shoulder in contact with the pole</t>
  </si>
  <si>
    <t>D071</t>
  </si>
  <si>
    <t>Jamilla to Inside Leg Hang Flip</t>
  </si>
  <si>
    <t>Start position Split Grip Jamilla, end position Inside Leg Hang + No stop during movement</t>
  </si>
  <si>
    <t>D074</t>
  </si>
  <si>
    <t>Shoulder Mount Bounce</t>
  </si>
  <si>
    <t>Both hands must be released during bounce and the body is moving downwards with each bounce + A minimum of three bounces in a row, without stopping or hesitation</t>
  </si>
  <si>
    <t>D081</t>
  </si>
  <si>
    <t>Chest Momentum to Knee Hang</t>
  </si>
  <si>
    <t>Start position in basic grip, chest in contat with the pole + Chest must be fully relesed from the pole during the swing</t>
  </si>
  <si>
    <t>D143</t>
  </si>
  <si>
    <t>Cross fail (release)</t>
  </si>
  <si>
    <t>No break during the move</t>
  </si>
  <si>
    <t>D002</t>
  </si>
  <si>
    <t>Leg Hang Drop</t>
  </si>
  <si>
    <t>Start position inside or outside leg hang or hip hold, no hands-on pole + No hands on the pole during the drop + Minimum 1-meter drop + Ending position of Choice + No contact to the floor</t>
  </si>
  <si>
    <t>D080</t>
  </si>
  <si>
    <t>Chest Momentum Regrip</t>
  </si>
  <si>
    <t>Start position in basic grip, chest in contat with the pole + End position in split grip, inverted forearm grip or reverse forearm grip + Chest must be fully relesed from the pole and lower hand regripped during the swing</t>
  </si>
  <si>
    <t>D072</t>
  </si>
  <si>
    <t>Inverted Straddle Drop</t>
  </si>
  <si>
    <t>Start position in Inverted Straddle, end position inside or outside leg hang or hip hold, no hands-on pole + Hands must be released during the drop + Minimum 1-meter drop + End position of Choice + No contact to the floor</t>
  </si>
  <si>
    <t>D007</t>
  </si>
  <si>
    <t>Full Twist Jump On</t>
  </si>
  <si>
    <t>Minimum 360° turn during aerial phase without hands on the pole + End position of Choice</t>
  </si>
  <si>
    <t>D008</t>
  </si>
  <si>
    <t>Saulo Jump On</t>
  </si>
  <si>
    <t>Jump-on to sit position (pole between legs) + No hands or arms on pole</t>
  </si>
  <si>
    <t>D086</t>
  </si>
  <si>
    <t>Chest Momentum to Inverted Straddle</t>
  </si>
  <si>
    <t>D077</t>
  </si>
  <si>
    <t>Shoulder Mount into Dismount Split</t>
  </si>
  <si>
    <t>A Shoulder Mount bounce from a straddle position to a Shoulder Mount dismount split + Hand most fully released from the pole during the switch</t>
  </si>
  <si>
    <t>D145</t>
  </si>
  <si>
    <t>Jump-on knee hook</t>
  </si>
  <si>
    <t>Lower leg fully extended</t>
  </si>
  <si>
    <t>D146</t>
  </si>
  <si>
    <t>Split grip to elbow</t>
  </si>
  <si>
    <t>Starting position: split grip + True grip to elbow grip regrip + No legs in contact with the pole during the entire move</t>
  </si>
  <si>
    <t>D147</t>
  </si>
  <si>
    <t>Shoulder mount to elbow regrip (Sergeeva)</t>
  </si>
  <si>
    <t>Starting position: shoulder mount + Regrip into elbow grip position + No legs in contact with the floor during the entire move</t>
  </si>
  <si>
    <t>D161</t>
  </si>
  <si>
    <t>Floor based front flip jump out (Boczor jump)</t>
  </si>
  <si>
    <t>Starting position: Jasmine with one hand on the floor</t>
  </si>
  <si>
    <t>D085</t>
  </si>
  <si>
    <t>Chest Momentum to Superman</t>
  </si>
  <si>
    <t>D029</t>
  </si>
  <si>
    <t>Superman Drop</t>
  </si>
  <si>
    <t>Start position superman, end position inside leg hang + No hands-on pole during the drop + No contact to the floor</t>
  </si>
  <si>
    <t>D087</t>
  </si>
  <si>
    <t>Holy Drop</t>
  </si>
  <si>
    <t>Start position in cupid + No hands in contact with the pole during the flip</t>
  </si>
  <si>
    <t>D073</t>
  </si>
  <si>
    <t>Butterfly Drop to Knee Hook</t>
  </si>
  <si>
    <t>Lower hand must be released before top hand</t>
  </si>
  <si>
    <t>D040</t>
  </si>
  <si>
    <t>Chinese Jump on</t>
  </si>
  <si>
    <t>D037</t>
  </si>
  <si>
    <t>Pole Walkover</t>
  </si>
  <si>
    <t>Both hands on pole</t>
  </si>
  <si>
    <t>D075</t>
  </si>
  <si>
    <t>Shoulder Mount Climb</t>
  </si>
  <si>
    <t>Both hands must be released during bounce and the body is moving upwards with each bounce + A minimum of three bounces in a row, without stopping or hesitation</t>
  </si>
  <si>
    <t>D003</t>
  </si>
  <si>
    <t>Crucifix Drop</t>
  </si>
  <si>
    <t>End and start position crucifix + No hands-on pole during the drop + Minimum 1-meter drop</t>
  </si>
  <si>
    <t>D099</t>
  </si>
  <si>
    <t>Ayesha cup grip flip</t>
  </si>
  <si>
    <t>Start position: Ayesha + No hands in contact to floor during the landing</t>
  </si>
  <si>
    <t>D078</t>
  </si>
  <si>
    <t>Floor Based Ayesha to Shoulder Mount</t>
  </si>
  <si>
    <t>Start position in floor-based Ayesha, shoulder not in contact with the pole + End position shoulder mount</t>
  </si>
  <si>
    <t>D009</t>
  </si>
  <si>
    <t>Basic Chinese Cartwheel</t>
  </si>
  <si>
    <t>No contact to the floor + Start position Flying K, end position of Choice + Upper leg not in contact with the pole</t>
  </si>
  <si>
    <t>D010</t>
  </si>
  <si>
    <t>Flair to Ballerina</t>
  </si>
  <si>
    <t>No contact to the floor + Legs must do full fan motion during the body rotation + Start position in split grip hold, end position ballerina or pole sit</t>
  </si>
  <si>
    <t>D032</t>
  </si>
  <si>
    <t>Shoulder Mount Jump Out</t>
  </si>
  <si>
    <t>Landing floor in upright position + Hands and shoulder must release from the pole before feet touch the floor + No hands in contact with the floor</t>
  </si>
  <si>
    <t>D034</t>
  </si>
  <si>
    <t>Zongoli Jump On</t>
  </si>
  <si>
    <t>Ending position: superman</t>
  </si>
  <si>
    <t>D036</t>
  </si>
  <si>
    <t>Crucifix Jump Out</t>
  </si>
  <si>
    <t>Start position crusifix + Landing floor in a position of choice, no hands in contact with the floor</t>
  </si>
  <si>
    <t>D079</t>
  </si>
  <si>
    <t>Inverted Shoulder Mount Drop</t>
  </si>
  <si>
    <t>No hands-on pole during drop + Start position in Shoulder Mount straddle + A minimum one-meter drop + End position inverted crucifix or single leg crucifix</t>
  </si>
  <si>
    <t>D162</t>
  </si>
  <si>
    <t>Cradle drop into inside leg hang (Mercoliano drop)</t>
  </si>
  <si>
    <t>Starting position: cradle + Final position: inside leg hang + Minimum one meter drop + No hands on pole</t>
  </si>
  <si>
    <t>D156</t>
  </si>
  <si>
    <t>Back flip into split grip straddle (Screve Flip)</t>
  </si>
  <si>
    <t>No contact to the floor during the entire move</t>
  </si>
  <si>
    <t>D167</t>
  </si>
  <si>
    <t>Turn around flip (Sturloni 1)</t>
  </si>
  <si>
    <t>Starting position: on the floor + Both legs fully extended + Hands must leave the pole before feet are in contact with the floor + No hands in contact with the floor in the landing</t>
  </si>
  <si>
    <t>D092</t>
  </si>
  <si>
    <t>Full Twist to Ballerina</t>
  </si>
  <si>
    <t>No contact to the floor + Only one hand in contact with the pole during the movement + Body must show full twist during the aerial phase + Start position in split grip hold, end position ballerina or pole sit</t>
  </si>
  <si>
    <t>D150</t>
  </si>
  <si>
    <t>Syurdonkina jump</t>
  </si>
  <si>
    <t>Jump with the armpit on pole + Final position: Jade split 180°</t>
  </si>
  <si>
    <t>D151</t>
  </si>
  <si>
    <t>Fish split to front flip (Sanchez flip)</t>
  </si>
  <si>
    <t>Starting position: fish split + No hands on pole in the landing + No hands in contact with the floor in the landing</t>
  </si>
  <si>
    <t>D004</t>
  </si>
  <si>
    <t>Jade Drop</t>
  </si>
  <si>
    <t>Start and end position in jade, legs opening 180° + No hands on pole or torso during the drop or in end or start position + Minimum 1 meter drop</t>
  </si>
  <si>
    <t>D082</t>
  </si>
  <si>
    <t>Russian Split 45 Drop</t>
  </si>
  <si>
    <t>Start position in russian split 45° + A minimum of 1 meter drop + End position in pole sit + No hands on pole</t>
  </si>
  <si>
    <t>D060</t>
  </si>
  <si>
    <t>Shoulder Mount to Handstand Flip</t>
  </si>
  <si>
    <t>Start position sitting on floor, twisted grip Shoulder Mount + Shoulder must release from the pole before hand reaches the floor + End position in handstand, legs in split or attititude position, no shoulder on pole (forearm only) + No break or stopping during the movement</t>
  </si>
  <si>
    <t>D011</t>
  </si>
  <si>
    <t>Cup Grip Re-Grip to Shoulder Mount</t>
  </si>
  <si>
    <t>Starting position in Cup Grip Ayesha, end position of Choice</t>
  </si>
  <si>
    <t>D013</t>
  </si>
  <si>
    <t>Fonji 1</t>
  </si>
  <si>
    <t>Start position Shoulder Mount, end position Flag Grip + No contact to the floor during the movement</t>
  </si>
  <si>
    <t>D033</t>
  </si>
  <si>
    <t>Shoulder Mount Half Twist Jump Out</t>
  </si>
  <si>
    <t>180° turn during aerial phase + Landing floor in upright position + No hands in contact with the floor</t>
  </si>
  <si>
    <t>D035</t>
  </si>
  <si>
    <t>Sneaky Drop</t>
  </si>
  <si>
    <t>Starting position Sneaky, inside knee or thigh in contact with the pole + Landing floor in upright position + No hands in contact with the floor</t>
  </si>
  <si>
    <t>D049</t>
  </si>
  <si>
    <t>Twisted Grip Full Twist to Ballerina</t>
  </si>
  <si>
    <t>360° rotation before touching the pole, only one hand on pole during the rotation + Ending position ballerina or pole sit</t>
  </si>
  <si>
    <t>D054</t>
  </si>
  <si>
    <t>Table Top Flair Drop (Minina)</t>
  </si>
  <si>
    <t>No hands in contact with the pole during the drop + Minimum one-meter drop</t>
  </si>
  <si>
    <t>D109</t>
  </si>
  <si>
    <t>Contro Lacalip to handstand (Breschi)</t>
  </si>
  <si>
    <t>Starting position on the floor + Inside leg between outside hand and pole + Direct open legs handstand landing  (no sliding)</t>
  </si>
  <si>
    <t>D055</t>
  </si>
  <si>
    <t>Chest Momentum to Ayesha</t>
  </si>
  <si>
    <t>Start position in basic grip, chest in contat with the pole + Chest must be fully released from the pole and lower hand regripped during the swing + Ending position Ayesha, grip of Choice + Hold end position for 2 seconds</t>
  </si>
  <si>
    <t>D058</t>
  </si>
  <si>
    <t xml:space="preserve">Superman Split Drop
</t>
  </si>
  <si>
    <t>Ending position: split on floor + Starting position: superman</t>
  </si>
  <si>
    <t>D059</t>
  </si>
  <si>
    <t xml:space="preserve">Half Twist to Shoulder Mount
</t>
  </si>
  <si>
    <t>End position: Shoulder Mount straddle, upper body parallel to the floor</t>
  </si>
  <si>
    <t>D061</t>
  </si>
  <si>
    <t>Floor Based Flic Flac</t>
  </si>
  <si>
    <t>Ending position handstand with open legs</t>
  </si>
  <si>
    <t>D067</t>
  </si>
  <si>
    <t>Sailor Drop</t>
  </si>
  <si>
    <t>No hands-on pole during drop + One-meter-long drop + Ending position of Choice, no contact with the floor</t>
  </si>
  <si>
    <t xml:space="preserve">D083
</t>
  </si>
  <si>
    <t>Chest Momentum Twist Drop</t>
  </si>
  <si>
    <t>Start position in basic grip, chest in contat with the pole + Minimum one-meter drop, chest must be fully released from the pole + End position in pole sit + No hands on pole</t>
  </si>
  <si>
    <t>D089</t>
  </si>
  <si>
    <t>Front Flip Jump Out</t>
  </si>
  <si>
    <t>Landing floor on upright position, no hands in contact with the floor</t>
  </si>
  <si>
    <t>D084</t>
  </si>
  <si>
    <t>Flag Grip Flair Drop</t>
  </si>
  <si>
    <t>Start position in flag grip + A minimum of 1-meter drop + Body most shows a full twist during the drop</t>
  </si>
  <si>
    <t>D131</t>
  </si>
  <si>
    <t>Iguana fang regrip (Poli regrip)</t>
  </si>
  <si>
    <t>Starting position: Iguana Fang +
Regrip into twisted grip Ayesha</t>
  </si>
  <si>
    <t>D121</t>
  </si>
  <si>
    <t>Handspring jump out half turn open legs (Cogo jump 1)</t>
  </si>
  <si>
    <t>D148</t>
  </si>
  <si>
    <t>Floor based aerial walk over (Volikova)</t>
  </si>
  <si>
    <t>One hand only on the pole during the entire movement +
No hands on the floor during the entire movement</t>
  </si>
  <si>
    <t>D139</t>
  </si>
  <si>
    <t>Forearm switched legs back flip floor based (Josserand)</t>
  </si>
  <si>
    <t>Starting from the floor + Forarm and one hand in contact with the pole + Legs must be switched during rotation + No hands on floor during landing</t>
  </si>
  <si>
    <t>D176</t>
  </si>
  <si>
    <t>Moony back flip (Sumberova)</t>
  </si>
  <si>
    <t>Starting position: Moony + Back flip, no hands on floor in the landing</t>
  </si>
  <si>
    <t>D179</t>
  </si>
  <si>
    <t>Cartwheel regrip to Elbow grip tuck floor based (Amaryllis)</t>
  </si>
  <si>
    <t>No break during the move + Hands only in contact to the floor + Final position: Straddle</t>
  </si>
  <si>
    <t>D168</t>
  </si>
  <si>
    <t>Turn around flip to split landing (Sturloni 2)</t>
  </si>
  <si>
    <t>Starting position: on the floor + Both legs fully extended + Hands must leave the pole before feet are in contact with the floor + Split landing</t>
  </si>
  <si>
    <t>D076</t>
  </si>
  <si>
    <t>Inverted Ayesha Drop</t>
  </si>
  <si>
    <t>No hands-on pole during drop + A minimum one-meter drop + End position inverted crucifix or single leg crucifix</t>
  </si>
  <si>
    <t>D005</t>
  </si>
  <si>
    <t>Chopstick Drop</t>
  </si>
  <si>
    <t>No hands-on pole during the drop + Minimum 1 meter drop</t>
  </si>
  <si>
    <t>D091</t>
  </si>
  <si>
    <t>Floor Based Front Flip</t>
  </si>
  <si>
    <t>Upper hand in twisted grip + No hands in contact with the floor</t>
  </si>
  <si>
    <t>D014</t>
  </si>
  <si>
    <t>Fonji 2</t>
  </si>
  <si>
    <t>Start position Flag Grip, end position Shoulder Mount + No contact to the floor during the movement</t>
  </si>
  <si>
    <t>D018</t>
  </si>
  <si>
    <t>Shoulder Mount Flip to Flag Grip</t>
  </si>
  <si>
    <t>D041</t>
  </si>
  <si>
    <t>Reverse Elbow Grip to Ayesha</t>
  </si>
  <si>
    <t>Start position in Reverse Elbow Grip, end position in Ayesha (grip of Choice) + Hold the final position for 2 seconds</t>
  </si>
  <si>
    <t>D088</t>
  </si>
  <si>
    <t>Elbow Grip Flip</t>
  </si>
  <si>
    <t>Start position in elbow gripl Shoulder Mount + End position upright position in pole + No contact to the floor during the movement</t>
  </si>
  <si>
    <t>D050</t>
  </si>
  <si>
    <t>One Hand Twisted Grip to Inverted Straddle (Haug Twist)</t>
  </si>
  <si>
    <t>360° rotation before touching the pole + Final position inverted straddle</t>
  </si>
  <si>
    <t>D104</t>
  </si>
  <si>
    <t xml:space="preserve">Contro Lacaflip split landing floor based (Breschi)
</t>
  </si>
  <si>
    <t>Starting position on the floor + Inside leg between outside hand and pole + Direct split landing (no sliding)</t>
  </si>
  <si>
    <t>D096</t>
  </si>
  <si>
    <t>Straight jump half turncatch chest momentum to deadlift 1 (Sanchez jump 1)</t>
  </si>
  <si>
    <t>Starting positiion on the floor + Half twist rotation before touching the pole + Final postion: Grip Ayesha</t>
  </si>
  <si>
    <t>D051</t>
  </si>
  <si>
    <t>Forearm Back Flip (Floor Based)</t>
  </si>
  <si>
    <t>Starting from the floor + Forarm and one hand may be in contact with the pole + No hands on floor during landing</t>
  </si>
  <si>
    <t>D053</t>
  </si>
  <si>
    <t>Coco Flip Out (Ke Hong Flip)</t>
  </si>
  <si>
    <t>Start position on the floor + Nobreak during the element</t>
  </si>
  <si>
    <t>D113</t>
  </si>
  <si>
    <t>Forearm split backflip floor landing (Minina)</t>
  </si>
  <si>
    <t>Starting position on the pole + 360° backflip + No break during backflip + Floor landing, no hands in contact with the floor</t>
  </si>
  <si>
    <t>D130</t>
  </si>
  <si>
    <t xml:space="preserve">Front flip jump out - one handed (Földesi jump-out)
</t>
  </si>
  <si>
    <t>Landing floor on upright position, no hands in contact with the floor + Only the lower hand in contact with the pole during the movement</t>
  </si>
  <si>
    <t>D171</t>
  </si>
  <si>
    <t>Cogo fall</t>
  </si>
  <si>
    <t>One meter drop minimum</t>
  </si>
  <si>
    <t>D172</t>
  </si>
  <si>
    <t>Sassi Flip</t>
  </si>
  <si>
    <t>Inside leg hang drop into back flip + No break during the entire movement + Landing in upright position (no hands on floor)</t>
  </si>
  <si>
    <t>D165</t>
  </si>
  <si>
    <t>Twisted Shoulder drop (Cogo)</t>
  </si>
  <si>
    <t>Starting posistion: twisted shoulder grip + Deadlift to back flip into drop + One meter drop minimun + No hands in contact with the pole during drop + Ending postion on the pole</t>
  </si>
  <si>
    <t>D173</t>
  </si>
  <si>
    <t>Back flip around knee hook (Emde Flip)</t>
  </si>
  <si>
    <t>Back flip, switch side, into outside leg hang + No contact to the floor during the entire movement</t>
  </si>
  <si>
    <t>D114</t>
  </si>
  <si>
    <t>Forearm split backflip to flag grip straddle (Minina 2)</t>
  </si>
  <si>
    <t>Starting position on the pole + 360° backflip + No break during backflip + Final position in grip straddle, no hands, or feet in contact with the floor</t>
  </si>
  <si>
    <t>D163</t>
  </si>
  <si>
    <t>Twisted grip regrip to shoulder mount (Askola)</t>
  </si>
  <si>
    <t>Starting position: Twisted Grip Aysha + Regrip to shoulder mount straddle + No contact to the floor during the movement</t>
  </si>
  <si>
    <t xml:space="preserve"> D166</t>
  </si>
  <si>
    <t>Pole cartwheel one hand (Paoloni)</t>
  </si>
  <si>
    <t>Starting on the pole + One hand must be released from the pole during the movement + Landing on the floor + No hands on the floor in the landing</t>
  </si>
  <si>
    <t>D160</t>
  </si>
  <si>
    <t>Jade passè drop (Karydi)</t>
  </si>
  <si>
    <t>Opening of legs 180° + No hands on pole + Drop minimum 1 meter + Final position jade passe</t>
  </si>
  <si>
    <t>D012</t>
  </si>
  <si>
    <t>Forearm Back Flip (Floor Landing)</t>
  </si>
  <si>
    <t>Starting from the pole + Forearm and one hand may be in contact with the pole + Floor landing, no hands in contact with the floor during the landing</t>
  </si>
  <si>
    <t>D105</t>
  </si>
  <si>
    <t>Cartwheel one hand (Fratini cartwheel)</t>
  </si>
  <si>
    <t>Starting position on the floor + No break during the whole element + One hand only on the pole + Landing in upright position</t>
  </si>
  <si>
    <t>D068</t>
  </si>
  <si>
    <t>Serra Flip Out</t>
  </si>
  <si>
    <t>Inverted Flip out + Landing in a position of choice, no hands or knees in contact with the floor</t>
  </si>
  <si>
    <t>D019</t>
  </si>
  <si>
    <t>Flag Grip to Cup Grip Ayesha Flip</t>
  </si>
  <si>
    <t>Start position Flag Grip, end position Cup Grip Ayesha in opposite side of pole</t>
  </si>
  <si>
    <t>D030</t>
  </si>
  <si>
    <t>Titanic Drop</t>
  </si>
  <si>
    <t>Starting position Titanic, end position Inside Leg Hand + No hands on pole or contact to the floor during the movement</t>
  </si>
  <si>
    <t>D031</t>
  </si>
  <si>
    <t>Iguana Side Drop</t>
  </si>
  <si>
    <t>Start position Iguana Grip, end position Inverted Straddle + No contact to the floor during the movement</t>
  </si>
  <si>
    <t>D047</t>
  </si>
  <si>
    <t>Pole Flic-Flac (Floor Based)</t>
  </si>
  <si>
    <t>Starting from the floor + End position Ayesha (grip of Choice)</t>
  </si>
  <si>
    <t>D095</t>
  </si>
  <si>
    <t>Floor based Claw grip back flip catch in flag grip straddle (Sanchez)</t>
  </si>
  <si>
    <t>Starting from the floor + Final position: flag grip straddle</t>
  </si>
  <si>
    <t>D064</t>
  </si>
  <si>
    <t>Upright Ayesha Drop</t>
  </si>
  <si>
    <t>No hands-on pole during drop + A minimum one-meter drop + End position sit in pole, upright position</t>
  </si>
  <si>
    <t>D052</t>
  </si>
  <si>
    <t>Forearm Back Flip to Ballerina Sit</t>
  </si>
  <si>
    <t>No contact to the floor during the element + Forearm and one hand may be in contact with the pole + End position Ballerina Sit</t>
  </si>
  <si>
    <t>D120</t>
  </si>
  <si>
    <t>D120 Marchetti drop (Kreuger drop)</t>
  </si>
  <si>
    <t>Opening of the legs 180° + One meter drop minimum</t>
  </si>
  <si>
    <t>D110</t>
  </si>
  <si>
    <t>Chest momentum forearm backflip floor landing (Minina Chest Flip 1)</t>
  </si>
  <si>
    <t>Starting position on the pole + Forearm grip + No break during backflip + Floor landing in upright position, feet only in contact with the floor</t>
  </si>
  <si>
    <t>D117</t>
  </si>
  <si>
    <t>Floor based Split to split jump of floor landing (Minina split jump)</t>
  </si>
  <si>
    <t>Starting position on the floor upright split trough + 180° back flip + One hand only on pole + No break during front flip + Floor landing in split position</t>
  </si>
  <si>
    <t>D136</t>
  </si>
  <si>
    <t xml:space="preserve">Pole Round off Floor landing (Amores 2)
</t>
  </si>
  <si>
    <t>Starting position: Flag Grip, no contact to the floor + Final position upright floor landing + Hands not in contact with the flor during the landing</t>
  </si>
  <si>
    <t>D152</t>
  </si>
  <si>
    <t>Fish split to front flip half turn (Sanchez flip 2)</t>
  </si>
  <si>
    <t>Starting position: fish split + Aerial half twist before landing + No hands on pole in the landing + No hands in contact with the floor in the landing</t>
  </si>
  <si>
    <t>D153</t>
  </si>
  <si>
    <t>D153  Forearm grip back flip half turn to straddle (Serpe flip)</t>
  </si>
  <si>
    <t>Starting position: forearm grip + Pike position back flip + Half turn during the flip + No contact with the floor during the entire move</t>
  </si>
  <si>
    <t>D134</t>
  </si>
  <si>
    <t>Pole handspring Jump (Bokhan handspring jump)</t>
  </si>
  <si>
    <t>No hands in contact with the floor during the whole move + Both hands on the pole simultaneously + Legs closed and fully extended during the handspring jump + No hands in contact with the floor in the landing</t>
  </si>
  <si>
    <t>D056</t>
  </si>
  <si>
    <t>Handspring side fall full turn to inverted position (Handspring fall)</t>
  </si>
  <si>
    <t>No break during side fall</t>
  </si>
  <si>
    <t>D157</t>
  </si>
  <si>
    <t>Death regrip (Weathers regrip)</t>
  </si>
  <si>
    <t>Starting position true grip or cup grip Ayesha + Regrip into football grip Ayesha +  Legs not in contact with the pole</t>
  </si>
  <si>
    <t>D158</t>
  </si>
  <si>
    <t>Aerial Backflip to Neck Grip Hold (Emde)</t>
  </si>
  <si>
    <t>Starting position on the pole + Backflip (Hip over-head rotation) + Final position in neck grip hold, legs in position of choice</t>
  </si>
  <si>
    <t>D177</t>
  </si>
  <si>
    <t>Front flip to Pole sit Drop (De Donato)</t>
  </si>
  <si>
    <t xml:space="preserve"> Starting position on the pole + No contact with the floor + Final position: pole sit</t>
  </si>
  <si>
    <t>D178</t>
  </si>
  <si>
    <t>Janeiro Tumble (Shepshuk)</t>
  </si>
  <si>
    <t>No contact to the floor during the entire movement + Starting position: Janeiro + Final position: Shoulder straddle</t>
  </si>
  <si>
    <t>D155</t>
  </si>
  <si>
    <t>Jasmine Front Flip to Forearm Back Flip (Jones 2)</t>
  </si>
  <si>
    <t>Starting position: Jasmine + 360° flip to forearm grip to forearm back flip + Ending position: Brass Monkey + No break during the entire move + No contact with the floor</t>
  </si>
  <si>
    <t>D141</t>
  </si>
  <si>
    <t>180° Elbow to Elbow (Topazzini)</t>
  </si>
  <si>
    <t>Elbow to elbow regrip half turn + No contact to floor during the entire move</t>
  </si>
  <si>
    <t>D174</t>
  </si>
  <si>
    <t>Forearm back flip into Fishflop (Kazymov)</t>
  </si>
  <si>
    <t>Forearm back flip into handstand fish flop + No break during the entire movement</t>
  </si>
  <si>
    <t>D154</t>
  </si>
  <si>
    <t>Serra jump half turn (Busani jump)</t>
  </si>
  <si>
    <t>Starting position: Serra flip out + Half turn before landing + Feet facing the pole in the landing + No hands in contact with the floor in the landing</t>
  </si>
  <si>
    <t>D111</t>
  </si>
  <si>
    <t>Chest momentum forearm backflip to inverted straddle (Minina Chest Flip 2)</t>
  </si>
  <si>
    <t>Starting position on the pole + Forearm grip + No break during backflip + Final position: inverted straddle, no hands, or feet in contact with the floor</t>
  </si>
  <si>
    <t>D115</t>
  </si>
  <si>
    <t>Forearm split backflip to ballerina sit (Minina 3)</t>
  </si>
  <si>
    <t>Starting position on the pole + 360° backflip + No break during backflip + Minimum one-meter drops with no hands on pole + Final position in ballerina sit, no hands, or feet in contact with the floor</t>
  </si>
  <si>
    <t>D116</t>
  </si>
  <si>
    <t>Front Flip from flag grip (Brass Monkey) to forearm split (Minina Front)</t>
  </si>
  <si>
    <t>Starting position on the pole in brass monkey + 360° front flip + No break during front flip + Final position in forearm split, no hands, or feet in contact with the floor</t>
  </si>
  <si>
    <t>D138</t>
  </si>
  <si>
    <t>Pole aerial cartwheel floor based (Bokhan/Josserand cartwheel)</t>
  </si>
  <si>
    <t>One hand only in contact with the pole + No hands in contact with the floor during aerial cartwheel + The legs must pass over the head during the cartwheel (basin/legs angle must be visible) + Legs fully extended during cartwheel + No hands in contact with the floor on the landing</t>
  </si>
  <si>
    <t>D015</t>
  </si>
  <si>
    <t>Fonji 3</t>
  </si>
  <si>
    <t>Full Fonji, starting position of Choice (Flag Grip or Shoulder Mount) + No contact to the floor during the movement</t>
  </si>
  <si>
    <t>D020</t>
  </si>
  <si>
    <t>Flag Grip to Cup Grip Iron X Re-Grip</t>
  </si>
  <si>
    <t>Start position: Flag Grip, end position: Cup Grip Iron X</t>
  </si>
  <si>
    <t>D024</t>
  </si>
  <si>
    <t>One hand back flip (Floor Based)</t>
  </si>
  <si>
    <t>Only one hand in contact with the pole + No forearm in contact with the pole + No hands on floor during the landing</t>
  </si>
  <si>
    <t>D026</t>
  </si>
  <si>
    <t>One Hand Full Twist to Pole Flip Out</t>
  </si>
  <si>
    <t>Floor landing in upright position (no hands in contact to the floor), one hand in contact to the pole for the entire move + No hands in contact with the floor</t>
  </si>
  <si>
    <t>D048</t>
  </si>
  <si>
    <t>Floor Based Pole Flip Flack to Split</t>
  </si>
  <si>
    <t>Starting and landing on the floor + Final position: split on the floor + No break in handspring position</t>
  </si>
  <si>
    <t>D097</t>
  </si>
  <si>
    <t>Straight jump full turncatch chest momentum to deadlift  (Sanchez jump 2)</t>
  </si>
  <si>
    <t>Starting positiion on the floor + Full twist rotation (360°) before touching the pole + Final postion: grip Ayesha</t>
  </si>
  <si>
    <t>D057</t>
  </si>
  <si>
    <t>Forearm Cartwheel on Pole</t>
  </si>
  <si>
    <t>Starting and landing on the pole, no contact with the floor</t>
  </si>
  <si>
    <t>D065</t>
  </si>
  <si>
    <t>Lacaflip Marchetti</t>
  </si>
  <si>
    <t>Floor based back flip leg through + Only one hand in contact with the floor + End position in straddle</t>
  </si>
  <si>
    <t>D127</t>
  </si>
  <si>
    <t>Floor based Elbow flic on pole (Mosca flic)</t>
  </si>
  <si>
    <t>Starting from the floor + End position Ayesha (Elbow grip)</t>
  </si>
  <si>
    <t>D125</t>
  </si>
  <si>
    <t>Back grip plank half twisted side drop into inside leg hang aka Back grip drop (Nico drop)</t>
  </si>
  <si>
    <t>Starting position in back grip plank extended + No hands in contact with the pole during the drop + Minimum one meter drop + Final position in inside leg hang + No contact with the floor</t>
  </si>
  <si>
    <t>D140</t>
  </si>
  <si>
    <t>Strong hold to twisted grip cartwheel (Topazzini cartwheel)</t>
  </si>
  <si>
    <t>Strong hold starting position + Final position grip: twisted grip + Starting and landing on the pole, no contact with the floor</t>
  </si>
  <si>
    <t>D181</t>
  </si>
  <si>
    <t>Super Screw to Backflip (Petrov)</t>
  </si>
  <si>
    <t>Body rotation 360° + Feet are not in contact with the floor during the element + Backflip to the floor landing</t>
  </si>
  <si>
    <t>D175</t>
  </si>
  <si>
    <t>One arm forearm back into split (Szekely)</t>
  </si>
  <si>
    <t>One arm only in contact with the pole + Split landing</t>
  </si>
  <si>
    <t>D183</t>
  </si>
  <si>
    <t>Janerio to Shoulder mount (Ordonselli)</t>
  </si>
  <si>
    <t>No contact to the floor during the whole move + No break during the rotation + Starting position: Janeiro + Final position: Shoulder mount</t>
  </si>
  <si>
    <t>D122</t>
  </si>
  <si>
    <t>Front Flip Manoulidis</t>
  </si>
  <si>
    <t>No break during the entire movement + Top hand in true grip + 360° front flip + No hands on the floor in the landing</t>
  </si>
  <si>
    <t>D126</t>
  </si>
  <si>
    <t>Dismount half twist back flip out (Breschi dismount)</t>
  </si>
  <si>
    <t>Grip of choice + No contact to the floor during the move + No hands in contact to the floor in the landing</t>
  </si>
  <si>
    <t>D184</t>
  </si>
  <si>
    <t>Ayesha regrip to back flip (Seheda)</t>
  </si>
  <si>
    <t>Starting position: twisted grip Ayesha + Regrip to the armpit position to back flip + No hands on the floor in the landing</t>
  </si>
  <si>
    <t>D137</t>
  </si>
  <si>
    <t>Bokhan back flip floor based</t>
  </si>
  <si>
    <t>Starting position: one foot only on the pole + Back flip rotation (360°) + The starting foot (the one supporting the pole) lands first on the floor + No hands in contact with the pole &amp; with the floor during the entire move + Upright landing with no contact to the floor with the hands</t>
  </si>
  <si>
    <t>D016</t>
  </si>
  <si>
    <t>Starting and final position: Flag Grip, no contact to the floor + Final position is facing in the opposite direction of starting position</t>
  </si>
  <si>
    <t>D044</t>
  </si>
  <si>
    <t>Shoulder Mount To Flip Out</t>
  </si>
  <si>
    <t>Floor landing in upright position (no hands in contact to the floor)</t>
  </si>
  <si>
    <t>D063</t>
  </si>
  <si>
    <t>Marosvolgy Jump (Handstand to Shoulder Mount Straddle)</t>
  </si>
  <si>
    <t>Starting position: handstand + No contact to the floor onto final position</t>
  </si>
  <si>
    <t>D062</t>
  </si>
  <si>
    <t>Paggi Regrip</t>
  </si>
  <si>
    <t xml:space="preserve">Chinese Regrip to Shoulder Mount Plank + Final position: Shoulder Mount Plank </t>
  </si>
  <si>
    <t>D038</t>
  </si>
  <si>
    <t>Chest Momentum Back Flip Out</t>
  </si>
  <si>
    <t>Floor landing in upright position, no hands in contact to the floor</t>
  </si>
  <si>
    <t>D043</t>
  </si>
  <si>
    <t>Basic grip momentum to back flip out (Wyatt flip)</t>
  </si>
  <si>
    <t>Starting position: basic grip on pole + Deadlift momentum to back flip jump out + No legs and/or body in contact with the pole + Landing on the floor with no hands in contact to the floor</t>
  </si>
  <si>
    <t>D129</t>
  </si>
  <si>
    <t xml:space="preserve">Starfish fall (Père Fall)
</t>
  </si>
  <si>
    <t>Starting position: Starfish + Final position: brass monkey legs grip + No hands in contact with the pole for the entire move + No contact with the floor</t>
  </si>
  <si>
    <t>D042</t>
  </si>
  <si>
    <t>Politov Jump On (Back Jump to Handspring)</t>
  </si>
  <si>
    <t>Shoulders and back, facing the pole during the entire execution of the element</t>
  </si>
  <si>
    <t>D119</t>
  </si>
  <si>
    <t>Armpit Double twist to shoulder mount (Karasinska twist)</t>
  </si>
  <si>
    <t>Starting position: upright on the pole + Ending position: shoulder mount straddle + No break during the move + No contact with the floor</t>
  </si>
  <si>
    <t>D123</t>
  </si>
  <si>
    <t>Brass monkey to shoulder mount split flip (Kivela flip)</t>
  </si>
  <si>
    <t>Starting position: brass monkey + 360° front flip to shoulder mount split + No break during the entire move + No contact with the floor ***CBRF if performed at 70% pole height and/or if performed on the spin pole***</t>
  </si>
  <si>
    <t>D100</t>
  </si>
  <si>
    <t>Dismount flip out (Coker flip)</t>
  </si>
  <si>
    <t>D069</t>
  </si>
  <si>
    <t>Montanaro Bridge Drop</t>
  </si>
  <si>
    <t>Dangerous Bridge Drop + No contact to the floor during whole movement</t>
  </si>
  <si>
    <t>D135</t>
  </si>
  <si>
    <t>Brass monkey half twist foream grip to sit (Amores)</t>
  </si>
  <si>
    <t>No contact to the floor during the entire move + Make a half rotation through the forearm grip + Final position: sit</t>
  </si>
  <si>
    <t>D142</t>
  </si>
  <si>
    <t>Chinese front flip (Luna)</t>
  </si>
  <si>
    <t>Complete front flip (360°) + One foot &amp; both hands only in contact to the pole + No hands and/or other parts of the body on the floor in the landing</t>
  </si>
  <si>
    <t>D164</t>
  </si>
  <si>
    <t xml:space="preserve">Rashti Ninja flip
</t>
  </si>
  <si>
    <t>No contact to the floor during the entire move + Complete an half rotation through the forearm grip to Ninja grip flip + Final position: landing on feet on the floor with no hand contact to the floor</t>
  </si>
  <si>
    <t>D107</t>
  </si>
  <si>
    <t>Masalova Jump out</t>
  </si>
  <si>
    <t>Starting position in russian split horizontal 180° + Landing in upright position of choice, no hands on floor</t>
  </si>
  <si>
    <t>D180</t>
  </si>
  <si>
    <t>Round off into pole sit drop (Topazzini)</t>
  </si>
  <si>
    <t>One meter drop minimum + No hands in contact with the pole during drop + Ending position on the pole + No contact to the floor during the entire move</t>
  </si>
  <si>
    <t>D144</t>
  </si>
  <si>
    <t>Masalova jump out half turn (Palmerini jump)</t>
  </si>
  <si>
    <t>Starting position in Russian split horizontal 180° +  Jump out with a complete half turn (Feet must be facing the pole) + Both hands must release the pole before landing + No hands and/or other parts of the body on the floor in the landing</t>
  </si>
  <si>
    <t>D124</t>
  </si>
  <si>
    <t>Legs momentum to strong hold regrip aka Mig Twist (Gervasoni twist)</t>
  </si>
  <si>
    <t>Starting position: upright on the pole + 360° full front twist to strong hold regrip + Final position of choice + No contact with the floor</t>
  </si>
  <si>
    <t>D017</t>
  </si>
  <si>
    <t>Fonji 360° 2</t>
  </si>
  <si>
    <t>Starting and final position: Flag Grip, no contact to the floor + Final position is on the same side of the starting position, facing in the same direction of starting</t>
  </si>
  <si>
    <t>D128</t>
  </si>
  <si>
    <t>Brass monkey (Flag grip) to half twist (Kanellopoulou Twist)</t>
  </si>
  <si>
    <t>Starting position: brass monkey (flag grip) + 180° back twist + Ending position upright or inverted + Body rotates to the opposite direction of the pole + No contact with the floor</t>
  </si>
  <si>
    <t>D027</t>
  </si>
  <si>
    <t>Jump on Twisted flip to pole (Fedotov jump)</t>
  </si>
  <si>
    <t>Starting from the floor ending on the floor, no hands in contact to the floor, final position of choice</t>
  </si>
  <si>
    <t>D101</t>
  </si>
  <si>
    <t>Forearm back twisted flip (Breschi)</t>
  </si>
  <si>
    <t>Starting from the floor ending on the floor, no hands in contact to the floor + No legs in contact to the pole during twist + Final position of choice</t>
  </si>
  <si>
    <t>D108</t>
  </si>
  <si>
    <t>Shouder Mount to pike flip out</t>
  </si>
  <si>
    <t>Floor landing in upright position of choice (no hands in contact to the floor) + Pike position</t>
  </si>
  <si>
    <t>D022</t>
  </si>
  <si>
    <t>Politov 1</t>
  </si>
  <si>
    <t>Shoulder Mount Falf Twist Flip + Starting and ending on the pole + No contact to the floor, final position of choice</t>
  </si>
  <si>
    <t>D102</t>
  </si>
  <si>
    <t>Politov 1 into Superman (Breschi Superman)</t>
  </si>
  <si>
    <t>Starting and ending on the pole + No contact to the floor, final position: Superman</t>
  </si>
  <si>
    <t>D103</t>
  </si>
  <si>
    <t>Armpit back flip regrip to flip out dismount (Breschi regrip dismount)</t>
  </si>
  <si>
    <t>Complete armit back flip rotation + No contact to the floor, final position of choice</t>
  </si>
  <si>
    <t>D023</t>
  </si>
  <si>
    <t>Politov 2</t>
  </si>
  <si>
    <t>Starting and ending to the pole + No contact to the floor</t>
  </si>
  <si>
    <t>D025</t>
  </si>
  <si>
    <t>Shchukin Front Flip Out / Flag Grip to Front Flip Out</t>
  </si>
  <si>
    <t>D093</t>
  </si>
  <si>
    <t>Chest Momentum Back Pike Flip Out (Fedotov)</t>
  </si>
  <si>
    <t>Floor landing in upright position, no hands in contact to the floor + Pike position</t>
  </si>
  <si>
    <t>D094</t>
  </si>
  <si>
    <t>Brass Monkey to front flip on pole (Breschi/Politov flip)</t>
  </si>
  <si>
    <t>D039</t>
  </si>
  <si>
    <t>Chinese Back Flip Out</t>
  </si>
  <si>
    <t>D159</t>
  </si>
  <si>
    <t>Chinese front flip half twist (Rybkin Flip)</t>
  </si>
  <si>
    <t>Starting position on the pole in Chinese grip + Front flip rotation (360°) half twist + Landing with back facing the pole + No hands on the floor in the landing</t>
  </si>
  <si>
    <t>D106</t>
  </si>
  <si>
    <t>Front flip jump in shoulder (Ninja Jump)</t>
  </si>
  <si>
    <t>Starting position on the floor + The rotation of the torso must end in Shoulder + The hands and shoulders must not touch the pole before the feet have left the floor</t>
  </si>
  <si>
    <t>D112</t>
  </si>
  <si>
    <t>Side flip to ballerina sit (Minina Mini Drop)</t>
  </si>
  <si>
    <t>Starting position on the pole + 360° side flip + Minimum one meter drop + Final position: ballerina sit + No hands, or feet in contact with the floor</t>
  </si>
  <si>
    <t>D045</t>
  </si>
  <si>
    <t>Shoulder Mount to Flip Out Split Landing</t>
  </si>
  <si>
    <t>Floor landing in split position (sagittal or frontal in any direction)</t>
  </si>
  <si>
    <t>D046</t>
  </si>
  <si>
    <t xml:space="preserve">Shoulder Mount to Handstand Drop
</t>
  </si>
  <si>
    <t>Floor landing in handstand position</t>
  </si>
  <si>
    <t>D066</t>
  </si>
  <si>
    <t>Politov Drop</t>
  </si>
  <si>
    <t>Chest Momentum Twist Flip to Cradle + Minimum one-meter drop</t>
  </si>
  <si>
    <t>D098</t>
  </si>
  <si>
    <t>Russian Split horizontal Drop</t>
  </si>
  <si>
    <t>Start position in russian split horizontal 180° + A minimum of 1 meter drop + End position in pole sit + No hands on pole</t>
  </si>
  <si>
    <t>D149</t>
  </si>
  <si>
    <t>Chinese front flip one hand (Egor flip)</t>
  </si>
  <si>
    <t>Complete front flip (360°) + One foot &amp; one hand only in contact to the pole + No hands and/or other parts of the body on the floor in the landing</t>
  </si>
  <si>
    <t>D132</t>
  </si>
  <si>
    <t xml:space="preserve">Dangerous bridge jump (Chernobay jump)
</t>
  </si>
  <si>
    <t>Starting position: Dangerous bridge + No hands on pole during the jump + No hands on the floor in the landing</t>
  </si>
  <si>
    <t>D133</t>
  </si>
  <si>
    <t>Dismount flip out piked (Novelli flip)</t>
  </si>
  <si>
    <t>Grip of choice + No contact to the floor during the move + Pike position flip + No hands in contact to the floor in the landing</t>
  </si>
  <si>
    <t>D118</t>
  </si>
  <si>
    <t>Dismount twisted flip out (Breschi/Politov Dismount Twist)</t>
  </si>
  <si>
    <t>Grip of choice + 180° back flip (tuck position) dismount with a complete twist + Floor landing in upright position + No hands and/or knees on the floor</t>
  </si>
  <si>
    <t>D169</t>
  </si>
  <si>
    <t xml:space="preserve">Double true grip twist flip into Coker flip (Baranov)
</t>
  </si>
  <si>
    <t>Double change twist in True grip + 180° back flip (tuck position) dismount + Floor landing in upright position + No hands and/or knees on the floor</t>
  </si>
  <si>
    <t>D170</t>
  </si>
  <si>
    <t>Headstand to shouldermount (Serra/Cogo)</t>
  </si>
  <si>
    <t>Starting position: headstand + No contact to the floor in the final position</t>
  </si>
  <si>
    <t>D182</t>
  </si>
  <si>
    <t>Rose to Russian split horizontal (Koshevaia fall)</t>
  </si>
  <si>
    <t>Falling phase: no hands in contact with the pole + Lower leg fully extended + Final position: Russian split 180° (horizontal)</t>
  </si>
  <si>
    <t>A001/E</t>
  </si>
  <si>
    <t>EA</t>
  </si>
  <si>
    <t>A112/E</t>
  </si>
  <si>
    <t>A046/E</t>
  </si>
  <si>
    <t>A002/E</t>
  </si>
  <si>
    <t>A048/E</t>
  </si>
  <si>
    <t>A113/E</t>
  </si>
  <si>
    <t>A003/E</t>
  </si>
  <si>
    <t>A132/E</t>
  </si>
  <si>
    <t>A004/E</t>
  </si>
  <si>
    <t>A047/E</t>
  </si>
  <si>
    <t>A114/E</t>
  </si>
  <si>
    <t>A115/E</t>
  </si>
  <si>
    <t>A124/E</t>
  </si>
  <si>
    <t>A116/E</t>
  </si>
  <si>
    <t>A101/E</t>
  </si>
  <si>
    <t>A005/E</t>
  </si>
  <si>
    <t>A006/E</t>
  </si>
  <si>
    <t>A007/E</t>
  </si>
  <si>
    <t>A008/E</t>
  </si>
  <si>
    <t>A009/E</t>
  </si>
  <si>
    <t>A117/E</t>
  </si>
  <si>
    <t>A010/E</t>
  </si>
  <si>
    <t>A050/E</t>
  </si>
  <si>
    <t>A055/E</t>
  </si>
  <si>
    <t>A126/E</t>
  </si>
  <si>
    <t>A083/E</t>
  </si>
  <si>
    <t>A131/E</t>
  </si>
  <si>
    <t>A088/E</t>
  </si>
  <si>
    <t>A125/E</t>
  </si>
  <si>
    <t>A122/E</t>
  </si>
  <si>
    <t>A205/E</t>
  </si>
  <si>
    <t>A206/E</t>
  </si>
  <si>
    <t>A207/E</t>
  </si>
  <si>
    <t>A208/E</t>
  </si>
  <si>
    <t>A249/E</t>
  </si>
  <si>
    <t>A011/E</t>
  </si>
  <si>
    <t>A248/E</t>
  </si>
  <si>
    <t>A250/E</t>
  </si>
  <si>
    <t>A012/E</t>
  </si>
  <si>
    <t>A013/E</t>
  </si>
  <si>
    <t>A014/E</t>
  </si>
  <si>
    <t>A032/E</t>
  </si>
  <si>
    <t>A049/E</t>
  </si>
  <si>
    <t>A054/E</t>
  </si>
  <si>
    <t>A118/E</t>
  </si>
  <si>
    <t>A056/E</t>
  </si>
  <si>
    <t>A084/E</t>
  </si>
  <si>
    <t>A119/E</t>
  </si>
  <si>
    <t>A087/E</t>
  </si>
  <si>
    <t>A089/E</t>
  </si>
  <si>
    <t>A127/E</t>
  </si>
  <si>
    <t>A123/E</t>
  </si>
  <si>
    <t>A168/E</t>
  </si>
  <si>
    <t>A173/E</t>
  </si>
  <si>
    <t>A231/E</t>
  </si>
  <si>
    <t>A232/E</t>
  </si>
  <si>
    <t>A233/E</t>
  </si>
  <si>
    <t>A227/E</t>
  </si>
  <si>
    <t>A254/E</t>
  </si>
  <si>
    <t>A251/E</t>
  </si>
  <si>
    <t>A146/E</t>
  </si>
  <si>
    <t>A103/E</t>
  </si>
  <si>
    <t>A104/E</t>
  </si>
  <si>
    <t>A015/E</t>
  </si>
  <si>
    <t>A133/E</t>
  </si>
  <si>
    <t>A017/E</t>
  </si>
  <si>
    <t>A018/E</t>
  </si>
  <si>
    <t>A120/E</t>
  </si>
  <si>
    <t>A023/E</t>
  </si>
  <si>
    <t>A051/E</t>
  </si>
  <si>
    <t>A058/E</t>
  </si>
  <si>
    <t>A072/E</t>
  </si>
  <si>
    <t>A081/E</t>
  </si>
  <si>
    <t>A082/E</t>
  </si>
  <si>
    <t>A128/E</t>
  </si>
  <si>
    <t>A149/E</t>
  </si>
  <si>
    <t>A200/E</t>
  </si>
  <si>
    <t>A204/E</t>
  </si>
  <si>
    <t>A236/E</t>
  </si>
  <si>
    <t>A201/E</t>
  </si>
  <si>
    <t>A202/E</t>
  </si>
  <si>
    <t>A203/E</t>
  </si>
  <si>
    <t>A022/E</t>
  </si>
  <si>
    <t>A024/E</t>
  </si>
  <si>
    <t>A025/E</t>
  </si>
  <si>
    <t>A027/E</t>
  </si>
  <si>
    <t>A030/E</t>
  </si>
  <si>
    <t>A129/E</t>
  </si>
  <si>
    <t>A057/E</t>
  </si>
  <si>
    <t>A059/E</t>
  </si>
  <si>
    <t>A070/E</t>
  </si>
  <si>
    <t>A074/E</t>
  </si>
  <si>
    <t>A076/E</t>
  </si>
  <si>
    <t>A079/E</t>
  </si>
  <si>
    <t>A080/E</t>
  </si>
  <si>
    <t>A091/E</t>
  </si>
  <si>
    <t>A130/E</t>
  </si>
  <si>
    <t>A097/E</t>
  </si>
  <si>
    <t>A102/E</t>
  </si>
  <si>
    <t>A107/E</t>
  </si>
  <si>
    <t>A092/E</t>
  </si>
  <si>
    <t>A134/E</t>
  </si>
  <si>
    <t>A099/E</t>
  </si>
  <si>
    <t>A144/E</t>
  </si>
  <si>
    <t>A161/E</t>
  </si>
  <si>
    <t>A160/E</t>
  </si>
  <si>
    <t>A187/E</t>
  </si>
  <si>
    <t>A188/E</t>
  </si>
  <si>
    <t>A189/E</t>
  </si>
  <si>
    <t>A199/E</t>
  </si>
  <si>
    <t>A190/E</t>
  </si>
  <si>
    <t>A219/E</t>
  </si>
  <si>
    <t>A214/E</t>
  </si>
  <si>
    <t>A215/E</t>
  </si>
  <si>
    <t>A217/E</t>
  </si>
  <si>
    <t>A224/E</t>
  </si>
  <si>
    <t>A226/E</t>
  </si>
  <si>
    <t>A241/E</t>
  </si>
  <si>
    <t>A238/E</t>
  </si>
  <si>
    <t>A244/E</t>
  </si>
  <si>
    <t>A270/E</t>
  </si>
  <si>
    <t>Opening of the legs 180° + Inside hand in elbow grip + Inside leg in knee hang</t>
  </si>
  <si>
    <t>A252/E</t>
  </si>
  <si>
    <t>A245/E</t>
  </si>
  <si>
    <t>A246/E</t>
  </si>
  <si>
    <t>A218/E</t>
  </si>
  <si>
    <t>A239/E</t>
  </si>
  <si>
    <t>A230/E</t>
  </si>
  <si>
    <t>A220/E</t>
  </si>
  <si>
    <t>A234/E</t>
  </si>
  <si>
    <t>A237/E</t>
  </si>
  <si>
    <t>A228/E</t>
  </si>
  <si>
    <t>A167/E</t>
  </si>
  <si>
    <t>A016/E</t>
  </si>
  <si>
    <t>A019/E</t>
  </si>
  <si>
    <t>A135/E</t>
  </si>
  <si>
    <t>A147/E</t>
  </si>
  <si>
    <t>A020/E</t>
  </si>
  <si>
    <t>A021/E</t>
  </si>
  <si>
    <t>A026/E</t>
  </si>
  <si>
    <t>A028/E</t>
  </si>
  <si>
    <t>A029/E</t>
  </si>
  <si>
    <t>A031/E</t>
  </si>
  <si>
    <t>A033/E</t>
  </si>
  <si>
    <t>A036/E</t>
  </si>
  <si>
    <t>A037/E</t>
  </si>
  <si>
    <t>A038/E</t>
  </si>
  <si>
    <t>A040/E</t>
  </si>
  <si>
    <t>A061/E</t>
  </si>
  <si>
    <t>A069/E</t>
  </si>
  <si>
    <t>A060/E</t>
  </si>
  <si>
    <t>A073/E</t>
  </si>
  <si>
    <t>A086/E</t>
  </si>
  <si>
    <t>A150/E</t>
  </si>
  <si>
    <t>A096/E</t>
  </si>
  <si>
    <t>A100/E</t>
  </si>
  <si>
    <t>A151/E</t>
  </si>
  <si>
    <t>A136/E</t>
  </si>
  <si>
    <t>A152/E</t>
  </si>
  <si>
    <t>A153/E</t>
  </si>
  <si>
    <t>A154/E</t>
  </si>
  <si>
    <t>A155/E</t>
  </si>
  <si>
    <t>A156/E</t>
  </si>
  <si>
    <t>A157/E</t>
  </si>
  <si>
    <t>A158/E</t>
  </si>
  <si>
    <t>A163/E</t>
  </si>
  <si>
    <t>A164/E</t>
  </si>
  <si>
    <t>A170/E</t>
  </si>
  <si>
    <t>A174/E</t>
  </si>
  <si>
    <t>A176/E</t>
  </si>
  <si>
    <t>A177/E</t>
  </si>
  <si>
    <t>A184/E</t>
  </si>
  <si>
    <t>A185/E</t>
  </si>
  <si>
    <t>A192/E</t>
  </si>
  <si>
    <t>A193/E</t>
  </si>
  <si>
    <t>A063/E</t>
  </si>
  <si>
    <t>A063-Var/E</t>
  </si>
  <si>
    <t>A212/E</t>
  </si>
  <si>
    <t>A213/E</t>
  </si>
  <si>
    <t>A222/E</t>
  </si>
  <si>
    <t>A223/E</t>
  </si>
  <si>
    <t>A240/E</t>
  </si>
  <si>
    <t>A216/E</t>
  </si>
  <si>
    <t>A235/E</t>
  </si>
  <si>
    <t>A186/E</t>
  </si>
  <si>
    <t>A178/E</t>
  </si>
  <si>
    <t>A175/E</t>
  </si>
  <si>
    <t>A110/E</t>
  </si>
  <si>
    <t>A078/E</t>
  </si>
  <si>
    <t>A034/E</t>
  </si>
  <si>
    <t>A039/E</t>
  </si>
  <si>
    <t>A138/E</t>
  </si>
  <si>
    <t>A042/E</t>
  </si>
  <si>
    <t>A140/E</t>
  </si>
  <si>
    <t>A043/E</t>
  </si>
  <si>
    <t>A044/E</t>
  </si>
  <si>
    <t>A045/E</t>
  </si>
  <si>
    <t>A052/E</t>
  </si>
  <si>
    <t>A062/E</t>
  </si>
  <si>
    <t>A139/E</t>
  </si>
  <si>
    <t>A064/E</t>
  </si>
  <si>
    <t>A077/E</t>
  </si>
  <si>
    <t>A090/E</t>
  </si>
  <si>
    <t>A093/E</t>
  </si>
  <si>
    <t>A105/E</t>
  </si>
  <si>
    <t>A106/E</t>
  </si>
  <si>
    <t>A191/E</t>
  </si>
  <si>
    <t>A182/E</t>
  </si>
  <si>
    <t>A183/E</t>
  </si>
  <si>
    <t>A166/E</t>
  </si>
  <si>
    <t>A162/E</t>
  </si>
  <si>
    <t>A162-Var/E</t>
  </si>
  <si>
    <t>A108/E</t>
  </si>
  <si>
    <t>A171/E</t>
  </si>
  <si>
    <t>A255/E</t>
  </si>
  <si>
    <t>A257/E</t>
  </si>
  <si>
    <t>A258/E</t>
  </si>
  <si>
    <t>A260/E</t>
  </si>
  <si>
    <t>A225/E</t>
  </si>
  <si>
    <t>A172/E</t>
  </si>
  <si>
    <t>A198/E</t>
  </si>
  <si>
    <t>A179/E</t>
  </si>
  <si>
    <t>A221/E</t>
  </si>
  <si>
    <t>A180/E</t>
  </si>
  <si>
    <t>A094/E</t>
  </si>
  <si>
    <t>A095/E</t>
  </si>
  <si>
    <t>A121/E</t>
  </si>
  <si>
    <t>A035/E</t>
  </si>
  <si>
    <t>A137/E</t>
  </si>
  <si>
    <t>A041/E</t>
  </si>
  <si>
    <t>A053/E</t>
  </si>
  <si>
    <t>A065/E</t>
  </si>
  <si>
    <t>A066/E</t>
  </si>
  <si>
    <t>A067/E</t>
  </si>
  <si>
    <t>A159/E</t>
  </si>
  <si>
    <t>A068/E</t>
  </si>
  <si>
    <t>A085/E</t>
  </si>
  <si>
    <t>A262/E</t>
  </si>
  <si>
    <t>A263/E</t>
  </si>
  <si>
    <t>A071/E</t>
  </si>
  <si>
    <t>A075/E</t>
  </si>
  <si>
    <t>A098/E</t>
  </si>
  <si>
    <t>A253/E</t>
  </si>
  <si>
    <t>A109/E</t>
  </si>
  <si>
    <t>A111/E</t>
  </si>
  <si>
    <t>A141/E</t>
  </si>
  <si>
    <t>A142/E</t>
  </si>
  <si>
    <t>A143/E</t>
  </si>
  <si>
    <t>A145/E</t>
  </si>
  <si>
    <t>A165/E</t>
  </si>
  <si>
    <t>A169/E</t>
  </si>
  <si>
    <t>A194/E</t>
  </si>
  <si>
    <t>A195/E</t>
  </si>
  <si>
    <t>A243/E</t>
  </si>
  <si>
    <t>A196/E</t>
  </si>
  <si>
    <t>A197/E</t>
  </si>
  <si>
    <t>A209/E</t>
  </si>
  <si>
    <t>A210/E</t>
  </si>
  <si>
    <t>A211/E</t>
  </si>
  <si>
    <t>A229/E</t>
  </si>
  <si>
    <t>A242/E</t>
  </si>
  <si>
    <t>A247/E</t>
  </si>
  <si>
    <t>A148/E</t>
  </si>
  <si>
    <t>A265/E</t>
  </si>
  <si>
    <t>A256/E</t>
  </si>
  <si>
    <t>A259/E</t>
  </si>
  <si>
    <t>A266/E</t>
  </si>
  <si>
    <t>A267/E</t>
  </si>
  <si>
    <t>A268/E</t>
  </si>
  <si>
    <t>A269/E</t>
  </si>
  <si>
    <t>A271/E</t>
  </si>
  <si>
    <t>B001/E</t>
  </si>
  <si>
    <t>EB</t>
  </si>
  <si>
    <t>B002/E</t>
  </si>
  <si>
    <t>B003/E</t>
  </si>
  <si>
    <t>B019/E</t>
  </si>
  <si>
    <t>B021/E</t>
  </si>
  <si>
    <t>B160/E</t>
  </si>
  <si>
    <t>B163/E</t>
  </si>
  <si>
    <t>B115/E</t>
  </si>
  <si>
    <t>B004/E</t>
  </si>
  <si>
    <t>B116/E</t>
  </si>
  <si>
    <t>B005/E</t>
  </si>
  <si>
    <t>B006/E</t>
  </si>
  <si>
    <t>B007/E</t>
  </si>
  <si>
    <t>B008/E</t>
  </si>
  <si>
    <t>B012/E</t>
  </si>
  <si>
    <t>B117/E</t>
  </si>
  <si>
    <t>B045/E</t>
  </si>
  <si>
    <t>B120/E</t>
  </si>
  <si>
    <t>B121/E</t>
  </si>
  <si>
    <t>B118/E</t>
  </si>
  <si>
    <t>B009/E</t>
  </si>
  <si>
    <t>B010/E</t>
  </si>
  <si>
    <t>B015/E</t>
  </si>
  <si>
    <t>B011/E</t>
  </si>
  <si>
    <t>B013/E</t>
  </si>
  <si>
    <t>B014/E</t>
  </si>
  <si>
    <t>B033/E</t>
  </si>
  <si>
    <t>B122/E</t>
  </si>
  <si>
    <t>B110/E</t>
  </si>
  <si>
    <t>B034/E</t>
  </si>
  <si>
    <t>B046/E</t>
  </si>
  <si>
    <t>B016/E</t>
  </si>
  <si>
    <t>B017/E</t>
  </si>
  <si>
    <t>B018/E</t>
  </si>
  <si>
    <t>B053/E</t>
  </si>
  <si>
    <t>B023/E</t>
  </si>
  <si>
    <t>B035/E</t>
  </si>
  <si>
    <t>B036/E</t>
  </si>
  <si>
    <t>B048/E</t>
  </si>
  <si>
    <t>B047/E</t>
  </si>
  <si>
    <t>B176/E</t>
  </si>
  <si>
    <t>B111/E</t>
  </si>
  <si>
    <t>B164/E</t>
  </si>
  <si>
    <t>B020/E</t>
  </si>
  <si>
    <t>B102/E</t>
  </si>
  <si>
    <t>B040/E</t>
  </si>
  <si>
    <t>B119/E</t>
  </si>
  <si>
    <t>B055/E</t>
  </si>
  <si>
    <t>B056/E</t>
  </si>
  <si>
    <t>B123/E</t>
  </si>
  <si>
    <t>B024/E</t>
  </si>
  <si>
    <t>B025/E</t>
  </si>
  <si>
    <t>B145/E</t>
  </si>
  <si>
    <t>B144/E</t>
  </si>
  <si>
    <t>B136/E</t>
  </si>
  <si>
    <t>B061/E</t>
  </si>
  <si>
    <t>B068/E</t>
  </si>
  <si>
    <t>B026/E</t>
  </si>
  <si>
    <t>B124/E</t>
  </si>
  <si>
    <t>B038/E</t>
  </si>
  <si>
    <t>B128/E</t>
  </si>
  <si>
    <t>B050/E</t>
  </si>
  <si>
    <t>B101/E</t>
  </si>
  <si>
    <t>B125/E</t>
  </si>
  <si>
    <t>B051/E</t>
  </si>
  <si>
    <t>B052/E</t>
  </si>
  <si>
    <t>B137/E</t>
  </si>
  <si>
    <t>B062/E</t>
  </si>
  <si>
    <t>B027/E</t>
  </si>
  <si>
    <t>B177/E</t>
  </si>
  <si>
    <t>B037/E</t>
  </si>
  <si>
    <t>B069/E</t>
  </si>
  <si>
    <t>B039/E</t>
  </si>
  <si>
    <t>B092/E</t>
  </si>
  <si>
    <t>B129/E</t>
  </si>
  <si>
    <t>B100/E</t>
  </si>
  <si>
    <t>B127/E</t>
  </si>
  <si>
    <t>B043/E</t>
  </si>
  <si>
    <t>B044/E</t>
  </si>
  <si>
    <t>B130/E</t>
  </si>
  <si>
    <t>B107/E</t>
  </si>
  <si>
    <t>B150/E</t>
  </si>
  <si>
    <t>B155/E</t>
  </si>
  <si>
    <t>B157/E</t>
  </si>
  <si>
    <t>B166/E</t>
  </si>
  <si>
    <t>B138/E</t>
  </si>
  <si>
    <t>B057/E</t>
  </si>
  <si>
    <t>B042/E</t>
  </si>
  <si>
    <t>B022/E</t>
  </si>
  <si>
    <t>B049/E</t>
  </si>
  <si>
    <t>B030/E</t>
  </si>
  <si>
    <t>B031/E</t>
  </si>
  <si>
    <t>B032/E</t>
  </si>
  <si>
    <t>B105/E</t>
  </si>
  <si>
    <t>B131/E</t>
  </si>
  <si>
    <t>B070/E</t>
  </si>
  <si>
    <t>B070-Var/E</t>
  </si>
  <si>
    <t>B084/E</t>
  </si>
  <si>
    <t>B088/E</t>
  </si>
  <si>
    <t>B091/E</t>
  </si>
  <si>
    <t>B099/E</t>
  </si>
  <si>
    <t>B106/E</t>
  </si>
  <si>
    <t>B096/E</t>
  </si>
  <si>
    <t>B151/E</t>
  </si>
  <si>
    <t>B151-Var/E</t>
  </si>
  <si>
    <t>B154/E</t>
  </si>
  <si>
    <t>B162/E</t>
  </si>
  <si>
    <t>B139/E</t>
  </si>
  <si>
    <t>B171/E</t>
  </si>
  <si>
    <t>B174/E</t>
  </si>
  <si>
    <t>B041/E</t>
  </si>
  <si>
    <t>B132/E</t>
  </si>
  <si>
    <t>B161/E</t>
  </si>
  <si>
    <t>B058/E</t>
  </si>
  <si>
    <t>B059/E</t>
  </si>
  <si>
    <t>B067/E</t>
  </si>
  <si>
    <t>B090/E</t>
  </si>
  <si>
    <t>B066/E</t>
  </si>
  <si>
    <t>B072/E</t>
  </si>
  <si>
    <t>B074/E</t>
  </si>
  <si>
    <t>B076/E</t>
  </si>
  <si>
    <t>B077/E</t>
  </si>
  <si>
    <t>B080/E</t>
  </si>
  <si>
    <t>B141/E</t>
  </si>
  <si>
    <t>B085/E</t>
  </si>
  <si>
    <t>B086/E</t>
  </si>
  <si>
    <t>B087/E</t>
  </si>
  <si>
    <t>B134/E</t>
  </si>
  <si>
    <t>B089/E</t>
  </si>
  <si>
    <t>B094/E</t>
  </si>
  <si>
    <t>B126/E</t>
  </si>
  <si>
    <t>B095/E</t>
  </si>
  <si>
    <t>B146/E</t>
  </si>
  <si>
    <t>B098/E</t>
  </si>
  <si>
    <t>B108/E</t>
  </si>
  <si>
    <t>B112/E</t>
  </si>
  <si>
    <t>B148/E</t>
  </si>
  <si>
    <t>B153/E</t>
  </si>
  <si>
    <t>B159/E</t>
  </si>
  <si>
    <t>B159-Var/E</t>
  </si>
  <si>
    <t>B167/E</t>
  </si>
  <si>
    <t>B168/E</t>
  </si>
  <si>
    <t>B152/E</t>
  </si>
  <si>
    <t>B028/E</t>
  </si>
  <si>
    <t>B029/E</t>
  </si>
  <si>
    <t>B165/E</t>
  </si>
  <si>
    <t>B064/E</t>
  </si>
  <si>
    <t>B133/E</t>
  </si>
  <si>
    <t>B063/E</t>
  </si>
  <si>
    <t>B065/E</t>
  </si>
  <si>
    <t>B135/E</t>
  </si>
  <si>
    <t>B071/E</t>
  </si>
  <si>
    <t>B140/E</t>
  </si>
  <si>
    <t>B178/E</t>
  </si>
  <si>
    <t>B073/E</t>
  </si>
  <si>
    <t>B075/E</t>
  </si>
  <si>
    <t>B078/E</t>
  </si>
  <si>
    <t>B081/E</t>
  </si>
  <si>
    <t>B175/E</t>
  </si>
  <si>
    <t>B175-Var/E</t>
  </si>
  <si>
    <t>B082/E</t>
  </si>
  <si>
    <t>B083/E</t>
  </si>
  <si>
    <t>B093/E</t>
  </si>
  <si>
    <t>B097/E</t>
  </si>
  <si>
    <t>B103/E</t>
  </si>
  <si>
    <t>B109/E</t>
  </si>
  <si>
    <t>B113/E</t>
  </si>
  <si>
    <t>B113-Var/E</t>
  </si>
  <si>
    <t>B147/E</t>
  </si>
  <si>
    <t>B114/E</t>
  </si>
  <si>
    <t>B169/E</t>
  </si>
  <si>
    <t>B142/E</t>
  </si>
  <si>
    <t>B143/E</t>
  </si>
  <si>
    <t>B149/E</t>
  </si>
  <si>
    <t>B156/E</t>
  </si>
  <si>
    <t>Legs Parallel to the floor + One hand only in contact with the pole + Lower arm fully extended</t>
  </si>
  <si>
    <t>B172/E</t>
  </si>
  <si>
    <t>B172-Var/E</t>
  </si>
  <si>
    <t>B158/E</t>
  </si>
  <si>
    <t>B179/E</t>
  </si>
  <si>
    <t>NofElem</t>
  </si>
  <si>
    <t>Extra allowed</t>
  </si>
  <si>
    <t>Element min value</t>
  </si>
  <si>
    <t>Element max value</t>
  </si>
  <si>
    <t>One higher element allowed</t>
  </si>
  <si>
    <t>slug</t>
  </si>
  <si>
    <t>GlobalCat</t>
  </si>
  <si>
    <t>haveDynamic</t>
  </si>
  <si>
    <t>NofCombo</t>
  </si>
  <si>
    <t>ExtraCombo</t>
  </si>
  <si>
    <t>order</t>
  </si>
  <si>
    <t>minAge</t>
  </si>
  <si>
    <t>maxAge</t>
  </si>
  <si>
    <t>isDouble</t>
  </si>
  <si>
    <t>isTrio</t>
  </si>
  <si>
    <t xml:space="preserve">Silver - Junior Varsity </t>
  </si>
  <si>
    <t>Yes</t>
  </si>
  <si>
    <t>SJV</t>
  </si>
  <si>
    <t>ITA</t>
  </si>
  <si>
    <t>No</t>
  </si>
  <si>
    <t>Silver - Junior Varsity Doubles</t>
  </si>
  <si>
    <t>SJVD</t>
  </si>
  <si>
    <t>Silver - Junior Varsity Trios</t>
  </si>
  <si>
    <t xml:space="preserve">Silver - Junior A Men </t>
  </si>
  <si>
    <t>SJAM</t>
  </si>
  <si>
    <t xml:space="preserve">Silver - Junior A Women </t>
  </si>
  <si>
    <t>SJAW</t>
  </si>
  <si>
    <t xml:space="preserve">Silver - Junior A Doubles </t>
  </si>
  <si>
    <t>SJAD</t>
  </si>
  <si>
    <t>Silver - Junior A Trios</t>
  </si>
  <si>
    <t xml:space="preserve">Silver - Junior B Men </t>
  </si>
  <si>
    <t>SJBM</t>
  </si>
  <si>
    <t xml:space="preserve">Silver - Junior B Women </t>
  </si>
  <si>
    <t>SJBW</t>
  </si>
  <si>
    <t xml:space="preserve">Silver - Junior B Doubles </t>
  </si>
  <si>
    <t>SJBD</t>
  </si>
  <si>
    <t>Silver - Junior B Trios</t>
  </si>
  <si>
    <t xml:space="preserve">Silver - Junior Mix Doubles </t>
  </si>
  <si>
    <t>SJMixD</t>
  </si>
  <si>
    <t xml:space="preserve">Silver - Senior Men </t>
  </si>
  <si>
    <t>SSM</t>
  </si>
  <si>
    <t xml:space="preserve">Silver - Senior Women </t>
  </si>
  <si>
    <t>SSW</t>
  </si>
  <si>
    <t xml:space="preserve">Silver - Senior Doubles </t>
  </si>
  <si>
    <t>SSD</t>
  </si>
  <si>
    <t>Silver - Senior Mix Doubles</t>
  </si>
  <si>
    <t>SSMixD</t>
  </si>
  <si>
    <t>Silver - Senior Trios</t>
  </si>
  <si>
    <t xml:space="preserve">Silver - Masters 40+ Men </t>
  </si>
  <si>
    <t>SM40M</t>
  </si>
  <si>
    <t xml:space="preserve">Silver - Masters 40+ Women </t>
  </si>
  <si>
    <t>SM40W</t>
  </si>
  <si>
    <t xml:space="preserve">Silver - Masters 50+ Men </t>
  </si>
  <si>
    <t>SM50M</t>
  </si>
  <si>
    <t xml:space="preserve">Silver - Masters 50+ Women </t>
  </si>
  <si>
    <t>SM50W</t>
  </si>
  <si>
    <t xml:space="preserve">Gold - Junior Varsity </t>
  </si>
  <si>
    <t>GJV</t>
  </si>
  <si>
    <t>Gold - Junior Varsity Doubles</t>
  </si>
  <si>
    <t>GJVD</t>
  </si>
  <si>
    <t>Gold - Junior Varsity Trios</t>
  </si>
  <si>
    <t xml:space="preserve">Gold - Junior A Men </t>
  </si>
  <si>
    <t>GJAM</t>
  </si>
  <si>
    <t xml:space="preserve">Gold - Junior A Women </t>
  </si>
  <si>
    <t>GJAW</t>
  </si>
  <si>
    <t xml:space="preserve">Gold - Junior A Doubles </t>
  </si>
  <si>
    <t>GJAD</t>
  </si>
  <si>
    <t>Gold - Junior A Trios</t>
  </si>
  <si>
    <t xml:space="preserve">Gold - Junior B Men </t>
  </si>
  <si>
    <t>GJBM</t>
  </si>
  <si>
    <t xml:space="preserve">Gold - Junior B Women </t>
  </si>
  <si>
    <t>GJBW</t>
  </si>
  <si>
    <t xml:space="preserve">Gold - Junior B Doubles </t>
  </si>
  <si>
    <t>GJBD</t>
  </si>
  <si>
    <t>Gold - Junior B Trios</t>
  </si>
  <si>
    <t xml:space="preserve">Gold - Junior Mix Doubles </t>
  </si>
  <si>
    <t>GJMixD</t>
  </si>
  <si>
    <t xml:space="preserve">Gold - Senior Men </t>
  </si>
  <si>
    <t>GSM</t>
  </si>
  <si>
    <t xml:space="preserve">Gold - Senior Women </t>
  </si>
  <si>
    <t>GSW</t>
  </si>
  <si>
    <t xml:space="preserve">Gold - Senior Doubles </t>
  </si>
  <si>
    <t>GSD</t>
  </si>
  <si>
    <t>Gold - Senior Mix Doubles</t>
  </si>
  <si>
    <t>GSMixD</t>
  </si>
  <si>
    <t>Gold - Senior Trios</t>
  </si>
  <si>
    <t xml:space="preserve">Gold - Masters 40+ Men </t>
  </si>
  <si>
    <t>GM40M</t>
  </si>
  <si>
    <t xml:space="preserve">Gold - Masters 40+ Women </t>
  </si>
  <si>
    <t>GM40W</t>
  </si>
  <si>
    <t xml:space="preserve">Gold - Masters 50+ Men </t>
  </si>
  <si>
    <t>GM50M</t>
  </si>
  <si>
    <t xml:space="preserve">Gold - Masters 50+ Women </t>
  </si>
  <si>
    <t>GM50W</t>
  </si>
  <si>
    <t xml:space="preserve">Amateur  - Junior Varsity </t>
  </si>
  <si>
    <t>AJV</t>
  </si>
  <si>
    <t>World</t>
  </si>
  <si>
    <t>Amateur - Junior Varsity Doubles</t>
  </si>
  <si>
    <t>AJVD</t>
  </si>
  <si>
    <t>Amateur - Junior Varsity Trios</t>
  </si>
  <si>
    <t>AJVT</t>
  </si>
  <si>
    <t xml:space="preserve">Amateur  - Junior A Men </t>
  </si>
  <si>
    <t>AJAM</t>
  </si>
  <si>
    <t xml:space="preserve">Amateur  - Junior A Women </t>
  </si>
  <si>
    <t>AJAW</t>
  </si>
  <si>
    <t xml:space="preserve">Amateur  - Junior A Doubles </t>
  </si>
  <si>
    <t>AJAD</t>
  </si>
  <si>
    <t>Amateur - Junior A Trios</t>
  </si>
  <si>
    <t>AJAT</t>
  </si>
  <si>
    <t xml:space="preserve">Amateur  - Junior B Men </t>
  </si>
  <si>
    <t>AJBM</t>
  </si>
  <si>
    <t xml:space="preserve">Amateur  - Junior B Women </t>
  </si>
  <si>
    <t>AJBW</t>
  </si>
  <si>
    <t xml:space="preserve">Amateur  - Junior B Doubles </t>
  </si>
  <si>
    <t>AJBD</t>
  </si>
  <si>
    <t xml:space="preserve">Amateur  - Junior B Trios </t>
  </si>
  <si>
    <t xml:space="preserve">Amateur  - Junior Mix Doubles </t>
  </si>
  <si>
    <t>AJMixD</t>
  </si>
  <si>
    <t xml:space="preserve">Amateur  - Senior Men </t>
  </si>
  <si>
    <t>ASM</t>
  </si>
  <si>
    <t xml:space="preserve">Amateur  - Senior Women </t>
  </si>
  <si>
    <t>ASW</t>
  </si>
  <si>
    <t xml:space="preserve">Amateur  - Senior Doubles </t>
  </si>
  <si>
    <t>ASD</t>
  </si>
  <si>
    <t>Amateur  - Senior Mix Doubles</t>
  </si>
  <si>
    <t>ASMixD</t>
  </si>
  <si>
    <t>Amateur - Senior Trios</t>
  </si>
  <si>
    <t>AST</t>
  </si>
  <si>
    <t xml:space="preserve">Amateur  - Masters 40+ Men </t>
  </si>
  <si>
    <t>AM40M</t>
  </si>
  <si>
    <t xml:space="preserve">Amateur  - Masters 40+ Women </t>
  </si>
  <si>
    <t>AM40W</t>
  </si>
  <si>
    <t xml:space="preserve">Amateur  - Masters 50+ Men </t>
  </si>
  <si>
    <t>AM50M</t>
  </si>
  <si>
    <t xml:space="preserve">Amateur  - Masters 50+ Women </t>
  </si>
  <si>
    <t>AM50W</t>
  </si>
  <si>
    <t xml:space="preserve">Competitive - Junior Varsity </t>
  </si>
  <si>
    <t>CJV</t>
  </si>
  <si>
    <t>Competitive - Junior Varisty Doubles</t>
  </si>
  <si>
    <t>CJVD</t>
  </si>
  <si>
    <t>Competitive - Junior Varsity Trios</t>
  </si>
  <si>
    <t>CJVT</t>
  </si>
  <si>
    <t xml:space="preserve">Competitive - Junior A Men </t>
  </si>
  <si>
    <t>CJAM</t>
  </si>
  <si>
    <t xml:space="preserve">Competitive - Junior A Women </t>
  </si>
  <si>
    <t>CJAW</t>
  </si>
  <si>
    <t xml:space="preserve">Competitive - Junior A Doubles </t>
  </si>
  <si>
    <t>CJAD</t>
  </si>
  <si>
    <t>Competitive - Junior A Trios</t>
  </si>
  <si>
    <t xml:space="preserve">Competitive - Junior B Men </t>
  </si>
  <si>
    <t>CJBM</t>
  </si>
  <si>
    <t xml:space="preserve">Competitive - Junior B Women </t>
  </si>
  <si>
    <t>CJBW</t>
  </si>
  <si>
    <t xml:space="preserve">Competitive - Junior B Doubles </t>
  </si>
  <si>
    <t>CJBD</t>
  </si>
  <si>
    <t>Competitive - Junior B Trios</t>
  </si>
  <si>
    <t>CJBT</t>
  </si>
  <si>
    <t xml:space="preserve">Competitive - Junior Mix Doubles </t>
  </si>
  <si>
    <t>CJMixD</t>
  </si>
  <si>
    <t xml:space="preserve">Competitive - Senior Men </t>
  </si>
  <si>
    <t>CSM</t>
  </si>
  <si>
    <t xml:space="preserve">Competitive - Senior Women </t>
  </si>
  <si>
    <t>CSW</t>
  </si>
  <si>
    <t xml:space="preserve">Competitive - Senior Doubles </t>
  </si>
  <si>
    <t>CSD</t>
  </si>
  <si>
    <t>Competitive - SeniorMix Doubles</t>
  </si>
  <si>
    <t>CSMixD</t>
  </si>
  <si>
    <t xml:space="preserve">Competitive - Senior Trios </t>
  </si>
  <si>
    <t xml:space="preserve">Competitive - Masters 40+ Men </t>
  </si>
  <si>
    <t>CM40M</t>
  </si>
  <si>
    <t xml:space="preserve">Competitive - Masters 40+ Women </t>
  </si>
  <si>
    <t>CM40W</t>
  </si>
  <si>
    <t xml:space="preserve">Competitive - Masters 50+ Men </t>
  </si>
  <si>
    <t>CM50M</t>
  </si>
  <si>
    <t xml:space="preserve">Competitive - Masters 50+ Women </t>
  </si>
  <si>
    <t>CM50W</t>
  </si>
  <si>
    <t> Aruba</t>
  </si>
  <si>
    <t>ABW</t>
  </si>
  <si>
    <t> Afghanistan</t>
  </si>
  <si>
    <t>AFG</t>
  </si>
  <si>
    <t> Angola</t>
  </si>
  <si>
    <t>AGO</t>
  </si>
  <si>
    <t> Anguilla</t>
  </si>
  <si>
    <t>AIA</t>
  </si>
  <si>
    <t> Åland Islands</t>
  </si>
  <si>
    <t>ALA</t>
  </si>
  <si>
    <t> Albania</t>
  </si>
  <si>
    <t>ALB</t>
  </si>
  <si>
    <t> Andorra</t>
  </si>
  <si>
    <t>AND</t>
  </si>
  <si>
    <t> United Arab Emirates</t>
  </si>
  <si>
    <t>ARE</t>
  </si>
  <si>
    <t> Argentina</t>
  </si>
  <si>
    <t>ARG</t>
  </si>
  <si>
    <t> Armenia</t>
  </si>
  <si>
    <t>ARM</t>
  </si>
  <si>
    <t> American Samoa</t>
  </si>
  <si>
    <t> Antarctica</t>
  </si>
  <si>
    <t>ATA</t>
  </si>
  <si>
    <t> French Southern Territories</t>
  </si>
  <si>
    <t>ATF</t>
  </si>
  <si>
    <t> Antigua and Barbuda</t>
  </si>
  <si>
    <t>ATG</t>
  </si>
  <si>
    <t> Australia</t>
  </si>
  <si>
    <t>AUS</t>
  </si>
  <si>
    <t> Austria</t>
  </si>
  <si>
    <t>AUT</t>
  </si>
  <si>
    <t> Azerbaijan</t>
  </si>
  <si>
    <t>AZE</t>
  </si>
  <si>
    <t> Burundi</t>
  </si>
  <si>
    <t>BDI</t>
  </si>
  <si>
    <t> Belgium</t>
  </si>
  <si>
    <t>BEL</t>
  </si>
  <si>
    <t> Benin</t>
  </si>
  <si>
    <t>BEN</t>
  </si>
  <si>
    <t> Bonaire, Sint Eustatius and Saba</t>
  </si>
  <si>
    <t>BES</t>
  </si>
  <si>
    <t> Burkina Faso</t>
  </si>
  <si>
    <t>BFA</t>
  </si>
  <si>
    <t> Bangladesh</t>
  </si>
  <si>
    <t>BGD</t>
  </si>
  <si>
    <t> Bulgaria</t>
  </si>
  <si>
    <t>BGR</t>
  </si>
  <si>
    <t> Bahrain</t>
  </si>
  <si>
    <t>BHR</t>
  </si>
  <si>
    <t> Bahamas</t>
  </si>
  <si>
    <t>BHS</t>
  </si>
  <si>
    <t> Bosnia and Herzegovina</t>
  </si>
  <si>
    <t>BIH</t>
  </si>
  <si>
    <t> Saint Barthélemy</t>
  </si>
  <si>
    <t>BLM</t>
  </si>
  <si>
    <t> Belarus</t>
  </si>
  <si>
    <t>BLR</t>
  </si>
  <si>
    <t> Belize</t>
  </si>
  <si>
    <t>BLZ</t>
  </si>
  <si>
    <t> Bermuda</t>
  </si>
  <si>
    <t>BMU</t>
  </si>
  <si>
    <t> Bolivia (Plurinational State of)</t>
  </si>
  <si>
    <t>BOL</t>
  </si>
  <si>
    <t> Brazil</t>
  </si>
  <si>
    <t>BRA</t>
  </si>
  <si>
    <t> Barbados</t>
  </si>
  <si>
    <t>BRB</t>
  </si>
  <si>
    <t> Brunei Darussalam</t>
  </si>
  <si>
    <t>BRN</t>
  </si>
  <si>
    <t> Bhutan</t>
  </si>
  <si>
    <t>BTN</t>
  </si>
  <si>
    <t> Bouvet Island</t>
  </si>
  <si>
    <t>BVT</t>
  </si>
  <si>
    <t> Botswana</t>
  </si>
  <si>
    <t>BWA</t>
  </si>
  <si>
    <t> Central African Republic</t>
  </si>
  <si>
    <t>CAF</t>
  </si>
  <si>
    <t> Canada</t>
  </si>
  <si>
    <t>CAN</t>
  </si>
  <si>
    <t> Cocos (Keeling) Islands</t>
  </si>
  <si>
    <t>CCK</t>
  </si>
  <si>
    <t> Switzerland</t>
  </si>
  <si>
    <t>CHE</t>
  </si>
  <si>
    <t> Chile</t>
  </si>
  <si>
    <t>CHL</t>
  </si>
  <si>
    <t> China</t>
  </si>
  <si>
    <t>CHN</t>
  </si>
  <si>
    <t> Côte d'Ivoire</t>
  </si>
  <si>
    <t>CIV</t>
  </si>
  <si>
    <t> Cameroon</t>
  </si>
  <si>
    <t>CMR</t>
  </si>
  <si>
    <t> Congo, Democratic Republic of the</t>
  </si>
  <si>
    <t>COD</t>
  </si>
  <si>
    <t> Congo</t>
  </si>
  <si>
    <t>COG</t>
  </si>
  <si>
    <t> Cook Islands</t>
  </si>
  <si>
    <t>COK</t>
  </si>
  <si>
    <t> Colombia</t>
  </si>
  <si>
    <t>COL</t>
  </si>
  <si>
    <t> Comoros</t>
  </si>
  <si>
    <t>COM</t>
  </si>
  <si>
    <t> Cabo Verde</t>
  </si>
  <si>
    <t>CPV</t>
  </si>
  <si>
    <t> Costa Rica</t>
  </si>
  <si>
    <t>CRI</t>
  </si>
  <si>
    <t> Cuba</t>
  </si>
  <si>
    <t>CUB</t>
  </si>
  <si>
    <t> Curaçao</t>
  </si>
  <si>
    <t>CUW</t>
  </si>
  <si>
    <t> Christmas Island</t>
  </si>
  <si>
    <t>CXR</t>
  </si>
  <si>
    <t> Cayman Islands</t>
  </si>
  <si>
    <t>CYM</t>
  </si>
  <si>
    <t> Cyprus</t>
  </si>
  <si>
    <t>CYP</t>
  </si>
  <si>
    <t> Czechia</t>
  </si>
  <si>
    <t>CZE</t>
  </si>
  <si>
    <t> Germany</t>
  </si>
  <si>
    <t>DEU</t>
  </si>
  <si>
    <t> Djibouti</t>
  </si>
  <si>
    <t>DJI</t>
  </si>
  <si>
    <t> Dominica</t>
  </si>
  <si>
    <t>DMA</t>
  </si>
  <si>
    <t> Denmark</t>
  </si>
  <si>
    <t>DNK</t>
  </si>
  <si>
    <t> Dominican Republic</t>
  </si>
  <si>
    <t>DOM</t>
  </si>
  <si>
    <t> Algeria</t>
  </si>
  <si>
    <t>DZA</t>
  </si>
  <si>
    <t> Ecuador</t>
  </si>
  <si>
    <t>ECU</t>
  </si>
  <si>
    <t> Egypt</t>
  </si>
  <si>
    <t>EGY</t>
  </si>
  <si>
    <t> Eritrea</t>
  </si>
  <si>
    <t>ERI</t>
  </si>
  <si>
    <t> Western Sahara</t>
  </si>
  <si>
    <t>ESH</t>
  </si>
  <si>
    <t> Spain</t>
  </si>
  <si>
    <t>ESP</t>
  </si>
  <si>
    <t> Estonia</t>
  </si>
  <si>
    <t>EST</t>
  </si>
  <si>
    <t> Ethiopia</t>
  </si>
  <si>
    <t>ETH</t>
  </si>
  <si>
    <t> Finland</t>
  </si>
  <si>
    <t>FIN</t>
  </si>
  <si>
    <t> Fiji</t>
  </si>
  <si>
    <t>FJI</t>
  </si>
  <si>
    <t> Falkland Islands (Malvinas)</t>
  </si>
  <si>
    <t>FLK</t>
  </si>
  <si>
    <t> France</t>
  </si>
  <si>
    <t>FRA</t>
  </si>
  <si>
    <t> Faroe Islands</t>
  </si>
  <si>
    <t>FRO</t>
  </si>
  <si>
    <t> Micronesia (Federated States of)</t>
  </si>
  <si>
    <t>FSM</t>
  </si>
  <si>
    <t> Gabon</t>
  </si>
  <si>
    <t>GAB</t>
  </si>
  <si>
    <t> United Kingdom of Great Britain and Northern Ireland</t>
  </si>
  <si>
    <t>GBR</t>
  </si>
  <si>
    <t> Georgia</t>
  </si>
  <si>
    <t>GEO</t>
  </si>
  <si>
    <t> Guernsey</t>
  </si>
  <si>
    <t>GGY</t>
  </si>
  <si>
    <t> Ghana</t>
  </si>
  <si>
    <t>GHA</t>
  </si>
  <si>
    <t> Gibraltar</t>
  </si>
  <si>
    <t>GIB</t>
  </si>
  <si>
    <t> Guinea</t>
  </si>
  <si>
    <t>GIN</t>
  </si>
  <si>
    <t> Guadeloupe</t>
  </si>
  <si>
    <t>GLP</t>
  </si>
  <si>
    <t> Gambia</t>
  </si>
  <si>
    <t>GMB</t>
  </si>
  <si>
    <t> Guinea-Bissau</t>
  </si>
  <si>
    <t>GNB</t>
  </si>
  <si>
    <t> Equatorial Guinea</t>
  </si>
  <si>
    <t>GNQ</t>
  </si>
  <si>
    <t> Greece</t>
  </si>
  <si>
    <t>GRC</t>
  </si>
  <si>
    <t> Grenada</t>
  </si>
  <si>
    <t>GRD</t>
  </si>
  <si>
    <t> Greenland</t>
  </si>
  <si>
    <t>GRL</t>
  </si>
  <si>
    <t> Guatemala</t>
  </si>
  <si>
    <t>GTM</t>
  </si>
  <si>
    <t> French Guiana</t>
  </si>
  <si>
    <t>GUF</t>
  </si>
  <si>
    <t> Guam</t>
  </si>
  <si>
    <t>GUM</t>
  </si>
  <si>
    <t> Guyana</t>
  </si>
  <si>
    <t>GUY</t>
  </si>
  <si>
    <t> Hong Kong</t>
  </si>
  <si>
    <t>HKG</t>
  </si>
  <si>
    <t> Heard Island and McDonald Islands</t>
  </si>
  <si>
    <t>HMD</t>
  </si>
  <si>
    <t> Honduras</t>
  </si>
  <si>
    <t>HND</t>
  </si>
  <si>
    <t> Croatia</t>
  </si>
  <si>
    <t>HRV</t>
  </si>
  <si>
    <t> Haiti</t>
  </si>
  <si>
    <t>HTI</t>
  </si>
  <si>
    <t> Hungary</t>
  </si>
  <si>
    <t>HUN</t>
  </si>
  <si>
    <t> Indonesia</t>
  </si>
  <si>
    <t>IDN</t>
  </si>
  <si>
    <t> Isle of Man</t>
  </si>
  <si>
    <t>IMN</t>
  </si>
  <si>
    <t> India</t>
  </si>
  <si>
    <t>IND</t>
  </si>
  <si>
    <t> British Indian Ocean Territory</t>
  </si>
  <si>
    <t>IOT</t>
  </si>
  <si>
    <t> Ireland</t>
  </si>
  <si>
    <t>IRL</t>
  </si>
  <si>
    <t> Iran (Islamic Republic of)</t>
  </si>
  <si>
    <t>IRN</t>
  </si>
  <si>
    <t> Iraq</t>
  </si>
  <si>
    <t>IRQ</t>
  </si>
  <si>
    <t> Iceland</t>
  </si>
  <si>
    <t>ISL</t>
  </si>
  <si>
    <t> Israel</t>
  </si>
  <si>
    <t>ISR</t>
  </si>
  <si>
    <t> Italy</t>
  </si>
  <si>
    <t> Jamaica</t>
  </si>
  <si>
    <t>JAM</t>
  </si>
  <si>
    <t> Jersey</t>
  </si>
  <si>
    <t>JEY</t>
  </si>
  <si>
    <t> Jordan</t>
  </si>
  <si>
    <t>JOR</t>
  </si>
  <si>
    <t> Japan</t>
  </si>
  <si>
    <t>JPN</t>
  </si>
  <si>
    <t> Kazakhstan</t>
  </si>
  <si>
    <t>KAZ</t>
  </si>
  <si>
    <t> Kenya</t>
  </si>
  <si>
    <t>KEN</t>
  </si>
  <si>
    <t> Kyrgyzstan</t>
  </si>
  <si>
    <t>KGZ</t>
  </si>
  <si>
    <t> Cambodia</t>
  </si>
  <si>
    <t>KHM</t>
  </si>
  <si>
    <t> Kiribati</t>
  </si>
  <si>
    <t>KIR</t>
  </si>
  <si>
    <t> Saint Kitts and Nevis</t>
  </si>
  <si>
    <t>KNA</t>
  </si>
  <si>
    <t> Korea, Republic of</t>
  </si>
  <si>
    <t>KOR</t>
  </si>
  <si>
    <t> Kuwait</t>
  </si>
  <si>
    <t>KWT</t>
  </si>
  <si>
    <t> Lao People's Democratic Republic</t>
  </si>
  <si>
    <t>LAO</t>
  </si>
  <si>
    <t> Lebanon</t>
  </si>
  <si>
    <t>LBN</t>
  </si>
  <si>
    <t> Liberia</t>
  </si>
  <si>
    <t>LBR</t>
  </si>
  <si>
    <t> Libya</t>
  </si>
  <si>
    <t>LBY</t>
  </si>
  <si>
    <t> Saint Lucia</t>
  </si>
  <si>
    <t>LCA</t>
  </si>
  <si>
    <t> Liechtenstein</t>
  </si>
  <si>
    <t>LIE</t>
  </si>
  <si>
    <t> Sri Lanka</t>
  </si>
  <si>
    <t>LKA</t>
  </si>
  <si>
    <t> Lesotho</t>
  </si>
  <si>
    <t>LSO</t>
  </si>
  <si>
    <t> Lithuania</t>
  </si>
  <si>
    <t>LTU</t>
  </si>
  <si>
    <t> Luxembourg</t>
  </si>
  <si>
    <t>LUX</t>
  </si>
  <si>
    <t> Latvia</t>
  </si>
  <si>
    <t>LVA</t>
  </si>
  <si>
    <t> Macao</t>
  </si>
  <si>
    <t>MAC</t>
  </si>
  <si>
    <t> Saint Martin (French part)</t>
  </si>
  <si>
    <t>MAF</t>
  </si>
  <si>
    <t> Morocco</t>
  </si>
  <si>
    <t>MAR</t>
  </si>
  <si>
    <t> Monaco</t>
  </si>
  <si>
    <t>MCO</t>
  </si>
  <si>
    <t> Moldova, Republic of</t>
  </si>
  <si>
    <t>MDA</t>
  </si>
  <si>
    <t> Madagascar</t>
  </si>
  <si>
    <t>MDG</t>
  </si>
  <si>
    <t> Maldives</t>
  </si>
  <si>
    <t>MDV</t>
  </si>
  <si>
    <t> Mexico</t>
  </si>
  <si>
    <t>MEX</t>
  </si>
  <si>
    <t> Marshall Islands</t>
  </si>
  <si>
    <t>MHL</t>
  </si>
  <si>
    <t> North Macedonia</t>
  </si>
  <si>
    <t>MKD</t>
  </si>
  <si>
    <t> Mali</t>
  </si>
  <si>
    <t>MLI</t>
  </si>
  <si>
    <t> Malta</t>
  </si>
  <si>
    <t>MLT</t>
  </si>
  <si>
    <t> Myanmar</t>
  </si>
  <si>
    <t>MMR</t>
  </si>
  <si>
    <t> Montenegro</t>
  </si>
  <si>
    <t>MNE</t>
  </si>
  <si>
    <t> Mongolia</t>
  </si>
  <si>
    <t>MNG</t>
  </si>
  <si>
    <t> Northern Mariana Islands</t>
  </si>
  <si>
    <t>MNP</t>
  </si>
  <si>
    <t> Mozambique</t>
  </si>
  <si>
    <t>MOZ</t>
  </si>
  <si>
    <t> Mauritania</t>
  </si>
  <si>
    <t>MRT</t>
  </si>
  <si>
    <t> Montserrat</t>
  </si>
  <si>
    <t>MSR</t>
  </si>
  <si>
    <t> Martinique</t>
  </si>
  <si>
    <t>MTQ</t>
  </si>
  <si>
    <t> Mauritius</t>
  </si>
  <si>
    <t>MUS</t>
  </si>
  <si>
    <t> Malawi</t>
  </si>
  <si>
    <t>MWI</t>
  </si>
  <si>
    <t> Malaysia</t>
  </si>
  <si>
    <t>MYS</t>
  </si>
  <si>
    <t> Mayotte</t>
  </si>
  <si>
    <t>MYT</t>
  </si>
  <si>
    <t> Namibia</t>
  </si>
  <si>
    <t>NAM</t>
  </si>
  <si>
    <t> New Caledonia</t>
  </si>
  <si>
    <t>NCL</t>
  </si>
  <si>
    <t> Niger</t>
  </si>
  <si>
    <t>NER</t>
  </si>
  <si>
    <t> Norfolk Island</t>
  </si>
  <si>
    <t>NFK</t>
  </si>
  <si>
    <t> Nigeria</t>
  </si>
  <si>
    <t>NGA</t>
  </si>
  <si>
    <t> Nicaragua</t>
  </si>
  <si>
    <t>NIC</t>
  </si>
  <si>
    <t> Niue</t>
  </si>
  <si>
    <t>NIU</t>
  </si>
  <si>
    <t> Netherlands, Kingdom of the</t>
  </si>
  <si>
    <t>NLD</t>
  </si>
  <si>
    <t> Norway</t>
  </si>
  <si>
    <t>NOR</t>
  </si>
  <si>
    <t> Nepal</t>
  </si>
  <si>
    <t>NPL</t>
  </si>
  <si>
    <t> Nauru</t>
  </si>
  <si>
    <t>NRU</t>
  </si>
  <si>
    <t> New Zealand</t>
  </si>
  <si>
    <t>NZL</t>
  </si>
  <si>
    <t> Oman</t>
  </si>
  <si>
    <t>OMN</t>
  </si>
  <si>
    <t> Pakistan</t>
  </si>
  <si>
    <t>PAK</t>
  </si>
  <si>
    <t> Panama</t>
  </si>
  <si>
    <t>PAN</t>
  </si>
  <si>
    <t> Pitcairn</t>
  </si>
  <si>
    <t>PCN</t>
  </si>
  <si>
    <t> Peru</t>
  </si>
  <si>
    <t>PER</t>
  </si>
  <si>
    <t> Philippines</t>
  </si>
  <si>
    <t>PHL</t>
  </si>
  <si>
    <t> Palau</t>
  </si>
  <si>
    <t>PLW</t>
  </si>
  <si>
    <t> Papua New Guinea</t>
  </si>
  <si>
    <t>PNG</t>
  </si>
  <si>
    <t> Poland</t>
  </si>
  <si>
    <t>POL</t>
  </si>
  <si>
    <t> Puerto Rico</t>
  </si>
  <si>
    <t>PRI</t>
  </si>
  <si>
    <t> Korea (Democratic People's Republic of)</t>
  </si>
  <si>
    <t>PRK</t>
  </si>
  <si>
    <t> Portugal</t>
  </si>
  <si>
    <t>PRT</t>
  </si>
  <si>
    <t> Paraguay</t>
  </si>
  <si>
    <t>PRY</t>
  </si>
  <si>
    <t> Palestine, State of</t>
  </si>
  <si>
    <t>PSE</t>
  </si>
  <si>
    <t> French Polynesia</t>
  </si>
  <si>
    <t>PYF</t>
  </si>
  <si>
    <t> Qatar</t>
  </si>
  <si>
    <t>QAT</t>
  </si>
  <si>
    <t> Réunion</t>
  </si>
  <si>
    <t>REU</t>
  </si>
  <si>
    <t> Romania</t>
  </si>
  <si>
    <t>ROU</t>
  </si>
  <si>
    <t> Russian Federation</t>
  </si>
  <si>
    <t>RUS</t>
  </si>
  <si>
    <t> Rwanda</t>
  </si>
  <si>
    <t>RWA</t>
  </si>
  <si>
    <t> Saudi Arabia</t>
  </si>
  <si>
    <t>SAU</t>
  </si>
  <si>
    <t> Sudan</t>
  </si>
  <si>
    <t>SDN</t>
  </si>
  <si>
    <t> Senegal</t>
  </si>
  <si>
    <t>SEN</t>
  </si>
  <si>
    <t> Singapore</t>
  </si>
  <si>
    <t>SGP</t>
  </si>
  <si>
    <t> South Georgia and the South Sandwich Islands</t>
  </si>
  <si>
    <t>SGS</t>
  </si>
  <si>
    <t> Saint Helena, Ascension and Tristan da Cunha</t>
  </si>
  <si>
    <t>SHN</t>
  </si>
  <si>
    <t> Svalbard and Jan Mayen</t>
  </si>
  <si>
    <t>SJM</t>
  </si>
  <si>
    <t> Solomon Islands</t>
  </si>
  <si>
    <t>SLB</t>
  </si>
  <si>
    <t> Sierra Leone</t>
  </si>
  <si>
    <t>SLE</t>
  </si>
  <si>
    <t> El Salvador</t>
  </si>
  <si>
    <t>SLV</t>
  </si>
  <si>
    <t> San Marino</t>
  </si>
  <si>
    <t>SMR</t>
  </si>
  <si>
    <t> Somalia</t>
  </si>
  <si>
    <t>SOM</t>
  </si>
  <si>
    <t> Saint Pierre and Miquelon</t>
  </si>
  <si>
    <t>SPM</t>
  </si>
  <si>
    <t> Serbia</t>
  </si>
  <si>
    <t>SRB</t>
  </si>
  <si>
    <t> South Sudan</t>
  </si>
  <si>
    <t> Sao Tome and Principe</t>
  </si>
  <si>
    <t>STP</t>
  </si>
  <si>
    <t> Suriname</t>
  </si>
  <si>
    <t>SUR</t>
  </si>
  <si>
    <t> Slovakia</t>
  </si>
  <si>
    <t>SVK</t>
  </si>
  <si>
    <t> Slovenia</t>
  </si>
  <si>
    <t>SVN</t>
  </si>
  <si>
    <t> Sweden</t>
  </si>
  <si>
    <t>SWE</t>
  </si>
  <si>
    <t> Eswatini</t>
  </si>
  <si>
    <t>SWZ</t>
  </si>
  <si>
    <t> Sint Maarten (Dutch part)</t>
  </si>
  <si>
    <t>SXM</t>
  </si>
  <si>
    <t> Seychelles</t>
  </si>
  <si>
    <t>SYC</t>
  </si>
  <si>
    <t> Syrian Arab Republic</t>
  </si>
  <si>
    <t>SYR</t>
  </si>
  <si>
    <t> Turks and Caicos Islands</t>
  </si>
  <si>
    <t>TCA</t>
  </si>
  <si>
    <t> Chad</t>
  </si>
  <si>
    <t>TCD</t>
  </si>
  <si>
    <t> Togo</t>
  </si>
  <si>
    <t>TGO</t>
  </si>
  <si>
    <t> Thailand</t>
  </si>
  <si>
    <t>THA</t>
  </si>
  <si>
    <t> Tajikistan</t>
  </si>
  <si>
    <t>TJK</t>
  </si>
  <si>
    <t> Tokelau</t>
  </si>
  <si>
    <t>TKL</t>
  </si>
  <si>
    <t> Turkmenistan</t>
  </si>
  <si>
    <t>TKM</t>
  </si>
  <si>
    <t> Timor-Leste</t>
  </si>
  <si>
    <t>TLS</t>
  </si>
  <si>
    <t> Tonga</t>
  </si>
  <si>
    <t>TON</t>
  </si>
  <si>
    <t> Trinidad and Tobago</t>
  </si>
  <si>
    <t>TTO</t>
  </si>
  <si>
    <t> Tunisia</t>
  </si>
  <si>
    <t>TUN</t>
  </si>
  <si>
    <t> Türkiye</t>
  </si>
  <si>
    <t>TUR</t>
  </si>
  <si>
    <t> Tuvalu</t>
  </si>
  <si>
    <t>TUV</t>
  </si>
  <si>
    <t> Taiwan, Province of China</t>
  </si>
  <si>
    <t>TWN</t>
  </si>
  <si>
    <t> Tanzania, United Republic of</t>
  </si>
  <si>
    <t>TZA</t>
  </si>
  <si>
    <t> Uganda</t>
  </si>
  <si>
    <t>UGA</t>
  </si>
  <si>
    <t> Ukraine</t>
  </si>
  <si>
    <t>UKR</t>
  </si>
  <si>
    <t> United States Minor Outlying Islands</t>
  </si>
  <si>
    <t>UMI</t>
  </si>
  <si>
    <t> Uruguay</t>
  </si>
  <si>
    <t>URY</t>
  </si>
  <si>
    <t> United States of America</t>
  </si>
  <si>
    <t>USA</t>
  </si>
  <si>
    <t> Uzbekistan</t>
  </si>
  <si>
    <t>UZB</t>
  </si>
  <si>
    <t> Holy See</t>
  </si>
  <si>
    <t>VAT</t>
  </si>
  <si>
    <t> Saint Vincent and the Grenadines</t>
  </si>
  <si>
    <t>VCT</t>
  </si>
  <si>
    <t> Venezuela (Bolivarian Republic of)</t>
  </si>
  <si>
    <t>VEN</t>
  </si>
  <si>
    <t> Virgin Islands (British)</t>
  </si>
  <si>
    <t>VGB</t>
  </si>
  <si>
    <t> Virgin Islands (U.S.)</t>
  </si>
  <si>
    <t>VIR</t>
  </si>
  <si>
    <t> Viet Nam</t>
  </si>
  <si>
    <t>VNM</t>
  </si>
  <si>
    <t> Vanuatu</t>
  </si>
  <si>
    <t>VUT</t>
  </si>
  <si>
    <t> Wallis and Futuna</t>
  </si>
  <si>
    <t>WLF</t>
  </si>
  <si>
    <t> Samoa</t>
  </si>
  <si>
    <t>WSM</t>
  </si>
  <si>
    <t> Yemen</t>
  </si>
  <si>
    <t>YEM</t>
  </si>
  <si>
    <t> South Africa</t>
  </si>
  <si>
    <t>ZAF</t>
  </si>
  <si>
    <t> Zambia</t>
  </si>
  <si>
    <t>ZMB</t>
  </si>
  <si>
    <t> Zimbabwe</t>
  </si>
  <si>
    <t>ZWE</t>
  </si>
  <si>
    <t>Version</t>
  </si>
  <si>
    <t>Note</t>
  </si>
  <si>
    <t>status</t>
  </si>
  <si>
    <t>v.3.0.4</t>
  </si>
  <si>
    <t>Compatible with Google Sheets</t>
  </si>
  <si>
    <t>v.3.0.5</t>
  </si>
  <si>
    <t>correct formulas for old Excel version</t>
  </si>
  <si>
    <t>add more info on the Guide</t>
  </si>
  <si>
    <t>v3.0.6</t>
  </si>
  <si>
    <t>Correct CopCodes</t>
  </si>
  <si>
    <t>Add C083</t>
  </si>
  <si>
    <t>v3.0.7</t>
  </si>
  <si>
    <t>Add CDB &amp; CDB message error</t>
  </si>
  <si>
    <t>Add Combination message error</t>
  </si>
  <si>
    <t>add number of Elements error</t>
  </si>
  <si>
    <t>add new Doubles &amp; Trios category</t>
  </si>
  <si>
    <t>v3.0.8</t>
  </si>
  <si>
    <t>add number of Elements message</t>
  </si>
  <si>
    <t>check FEB req (basic version)</t>
  </si>
  <si>
    <t>add 2025 CoP Elements</t>
  </si>
  <si>
    <t>v3.0.9</t>
  </si>
  <si>
    <t>dropdown BC Bonus</t>
  </si>
  <si>
    <t>Categories filter by Age</t>
  </si>
  <si>
    <t>Categories filter for Doubles</t>
  </si>
  <si>
    <t>GENERAL</t>
  </si>
  <si>
    <t>labelCatNotSelected</t>
  </si>
  <si>
    <t xml:space="preserve">category not selected. </t>
  </si>
  <si>
    <t>Score</t>
  </si>
  <si>
    <t>totalCombo</t>
  </si>
  <si>
    <t>List Variables</t>
  </si>
  <si>
    <t>#FFC7CE</t>
  </si>
  <si>
    <t>labelAthleteName</t>
  </si>
  <si>
    <t>Athlete(s) Name(s):</t>
  </si>
  <si>
    <t>totalDeclared</t>
  </si>
  <si>
    <t>Declared01</t>
  </si>
  <si>
    <t>Combo12</t>
  </si>
  <si>
    <t>labeAtleteSurname</t>
  </si>
  <si>
    <t>Athlete(s) Surname(s):</t>
  </si>
  <si>
    <t>totalFinal</t>
  </si>
  <si>
    <t>Declared02</t>
  </si>
  <si>
    <t>Combo23</t>
  </si>
  <si>
    <t>labelAtlhete1</t>
  </si>
  <si>
    <t>Athlete 1 Name &amp; Surname:</t>
  </si>
  <si>
    <t>Declared03</t>
  </si>
  <si>
    <t>Combo34</t>
  </si>
  <si>
    <t>labelAtlhete2</t>
  </si>
  <si>
    <t>Athlete 2 Name &amp; Surname:</t>
  </si>
  <si>
    <t>ComboCheck12</t>
  </si>
  <si>
    <t>Declared04</t>
  </si>
  <si>
    <t>Combo45</t>
  </si>
  <si>
    <t>stringNation</t>
  </si>
  <si>
    <t>ComboCheck23</t>
  </si>
  <si>
    <t>Declared05</t>
  </si>
  <si>
    <t>Combo56</t>
  </si>
  <si>
    <t>stringName</t>
  </si>
  <si>
    <t>ComboCheck34</t>
  </si>
  <si>
    <t>Declared06</t>
  </si>
  <si>
    <t>Combo67</t>
  </si>
  <si>
    <t>stringSurname</t>
  </si>
  <si>
    <t>ComboCheck45</t>
  </si>
  <si>
    <t>Declared07</t>
  </si>
  <si>
    <t>Combo78</t>
  </si>
  <si>
    <t>stringCat</t>
  </si>
  <si>
    <t>ComboCheck56</t>
  </si>
  <si>
    <t>Declared08</t>
  </si>
  <si>
    <t>Combo89</t>
  </si>
  <si>
    <t>filename</t>
  </si>
  <si>
    <t>ComboCheck67</t>
  </si>
  <si>
    <t>Declared09</t>
  </si>
  <si>
    <t>Combo90</t>
  </si>
  <si>
    <t>pdfFile</t>
  </si>
  <si>
    <t>ComboCheck78</t>
  </si>
  <si>
    <t>Declared10</t>
  </si>
  <si>
    <t>ComboCheck89</t>
  </si>
  <si>
    <t>stringMSG</t>
  </si>
  <si>
    <t>ComboCheck90</t>
  </si>
  <si>
    <t>msgDCB</t>
  </si>
  <si>
    <t>isCorrectCombo</t>
  </si>
  <si>
    <t>msgCombo</t>
  </si>
  <si>
    <t>howManyCombo</t>
  </si>
  <si>
    <t>msgGeneral</t>
  </si>
  <si>
    <t>howManyElements</t>
  </si>
  <si>
    <t>lastDeclared</t>
  </si>
  <si>
    <t>DCB_123</t>
  </si>
  <si>
    <t>BC String</t>
  </si>
  <si>
    <t>BC_123</t>
  </si>
  <si>
    <t>BC234</t>
  </si>
  <si>
    <t>BC345</t>
  </si>
  <si>
    <t>BC456</t>
  </si>
  <si>
    <t>BC567</t>
  </si>
  <si>
    <t>BC678</t>
  </si>
  <si>
    <t>BC789</t>
  </si>
  <si>
    <t>BC890</t>
  </si>
  <si>
    <t>DCB_234</t>
  </si>
  <si>
    <t>+1 BC</t>
  </si>
  <si>
    <t>isTooMuchElements</t>
  </si>
  <si>
    <t>DCB_345</t>
  </si>
  <si>
    <t>DCB_456</t>
  </si>
  <si>
    <t>isDoubles</t>
  </si>
  <si>
    <t>DCB567</t>
  </si>
  <si>
    <t>isTrios</t>
  </si>
  <si>
    <t>DCB_678</t>
  </si>
  <si>
    <t>isSingle</t>
  </si>
  <si>
    <t>DCB_789</t>
  </si>
  <si>
    <t>DBC_890</t>
  </si>
  <si>
    <t>DCB_Tot</t>
  </si>
  <si>
    <t>isCorrectDCB</t>
  </si>
  <si>
    <t>Value01</t>
  </si>
  <si>
    <t>Value06</t>
  </si>
  <si>
    <t>Name01</t>
  </si>
  <si>
    <t>Name06</t>
  </si>
  <si>
    <t>Req01</t>
  </si>
  <si>
    <t>Req06</t>
  </si>
  <si>
    <t>Value02</t>
  </si>
  <si>
    <t>Value07</t>
  </si>
  <si>
    <t>Name02</t>
  </si>
  <si>
    <t>Name07</t>
  </si>
  <si>
    <t>Req02</t>
  </si>
  <si>
    <t>Req07</t>
  </si>
  <si>
    <t>Value03</t>
  </si>
  <si>
    <t>Value08</t>
  </si>
  <si>
    <t>Name03</t>
  </si>
  <si>
    <t>Name08</t>
  </si>
  <si>
    <t>Req03</t>
  </si>
  <si>
    <t>Req08</t>
  </si>
  <si>
    <t>Value04</t>
  </si>
  <si>
    <t>Value09</t>
  </si>
  <si>
    <t>Name04</t>
  </si>
  <si>
    <t>Name09</t>
  </si>
  <si>
    <t>Req04</t>
  </si>
  <si>
    <t>Req09</t>
  </si>
  <si>
    <t>Value05</t>
  </si>
  <si>
    <t>Value10</t>
  </si>
  <si>
    <t>Name05</t>
  </si>
  <si>
    <t>Name10</t>
  </si>
  <si>
    <t>Req05</t>
  </si>
  <si>
    <t>Req10</t>
  </si>
  <si>
    <t>Valore1</t>
  </si>
  <si>
    <t>Combo1</t>
  </si>
  <si>
    <t>Valore2</t>
  </si>
  <si>
    <t>previsto</t>
  </si>
  <si>
    <t>Risultato</t>
  </si>
  <si>
    <t>ok</t>
  </si>
  <si>
    <t>no</t>
  </si>
  <si>
    <t>Legs fully extended + No hands in contact to the pole + Lower foot above the head</t>
  </si>
  <si>
    <t>v3.0.10</t>
  </si>
  <si>
    <t>Correction of some elements</t>
  </si>
  <si>
    <t>DSVersion</t>
  </si>
  <si>
    <t>A261/E</t>
  </si>
  <si>
    <t>v3.0.11</t>
  </si>
  <si>
    <t>v3.0.12</t>
  </si>
  <si>
    <t>Starting position: Ayesha twisted grip legs open or jack knife +
Twist 180° jump out +
Landing in upright position without hands in contact with the floor &amp; pole</t>
  </si>
  <si>
    <t>Fonji 180° 1 (roundoff)</t>
  </si>
  <si>
    <t>Start in upright position + End position: Ayesha in straddle, pencil, or jack knife + Upper hand twisted grip, lower hand grip of Choice + Legs &amp; Arms fully extended + Hold final position for 2 seconds</t>
  </si>
  <si>
    <t>360° rotation before jumping out + No contact to the floor during the spin + No hands in contact with the floor in the landing</t>
  </si>
  <si>
    <t>Opening of the legs in oversplit (more than 180°) + No hands in contact to the pole + Oppo+C268site hands grab the opposite legs + Upper leg parallel to the pole + Legs fully extended</t>
  </si>
  <si>
    <t>Opening of the legs in oversplit (more than 180°) + No hands in contact to the pole + Opposite hands grab the opposite legs + Upper leg parallel to the pole + Legs fully extended</t>
  </si>
  <si>
    <t>Opening of the legs 180° + No hands in contact with the pole + Legs are fully extended</t>
  </si>
  <si>
    <t>One hand &amp; feet on pole + Lower (supported arm) arm fully extended</t>
  </si>
  <si>
    <t>v3.0.13</t>
  </si>
  <si>
    <t>Correction of some elements + add combination check</t>
  </si>
  <si>
    <t>Date</t>
  </si>
  <si>
    <t>v3.0.14</t>
  </si>
  <si>
    <t>Start in upright position + End position: Ayesha in straddle, pencil, or jack knife + Arms &amp; legs fully extended + No contact to the floor during movement + Hold end position for 2 seconds</t>
  </si>
  <si>
    <t>Feet above head, position of Choice + Upper arm forearm grip</t>
  </si>
  <si>
    <t>v. 3.0.14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</si>
</sst>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rgb="FF000000"/>
      <name val="Calibri"/>
      <charset val="1"/>
    </font>
    <font>
      <sz val="11"/>
      <color rgb="FF000000"/>
      <name val="Calibri"/>
      <family val="2"/>
      <charset val="1"/>
    </font>
    <font>
      <sz val="14"/>
      <color rgb="FF000000"/>
      <name val="Calibri"/>
      <family val="2"/>
      <charset val="1"/>
    </font>
    <font>
      <b/>
      <i/>
      <sz val="14"/>
      <color rgb="FF000000"/>
      <name val="Calibri"/>
      <family val="2"/>
      <charset val="1"/>
    </font>
    <font>
      <i/>
      <sz val="14"/>
      <color rgb="FF000000"/>
      <name val="Calibri"/>
      <family val="2"/>
      <charset val="1"/>
    </font>
    <font>
      <i/>
      <sz val="12"/>
      <color rgb="FF000000"/>
      <name val="Calibri"/>
      <family val="2"/>
      <charset val="1"/>
    </font>
    <font>
      <sz val="8"/>
      <color rgb="FF000000"/>
      <name val="Calibri"/>
      <family val="2"/>
      <charset val="1"/>
    </font>
    <font>
      <b/>
      <sz val="16"/>
      <color rgb="FF000000"/>
      <name val="Calibri"/>
      <family val="2"/>
      <charset val="1"/>
    </font>
    <font>
      <sz val="12"/>
      <color rgb="FF000000"/>
      <name val="Calibri"/>
      <family val="2"/>
      <charset val="1"/>
    </font>
    <font>
      <b/>
      <sz val="12"/>
      <color rgb="FF000000"/>
      <name val="Calibri"/>
      <family val="2"/>
      <charset val="1"/>
    </font>
    <font>
      <b/>
      <sz val="11"/>
      <color rgb="FF000000"/>
      <name val="Calibri"/>
      <family val="2"/>
      <charset val="1"/>
    </font>
    <font>
      <b/>
      <sz val="14"/>
      <color rgb="FF000000"/>
      <name val="Calibri"/>
      <family val="2"/>
      <charset val="1"/>
    </font>
    <font>
      <b/>
      <i/>
      <sz val="26"/>
      <color rgb="FFFF0000"/>
      <name val="Calibri"/>
      <family val="2"/>
      <charset val="1"/>
    </font>
    <font>
      <b/>
      <i/>
      <sz val="11"/>
      <color rgb="FF000000"/>
      <name val="Calibri"/>
      <family val="2"/>
      <charset val="1"/>
    </font>
    <font>
      <sz val="11"/>
      <name val="Calibri"/>
      <family val="2"/>
      <charset val="1"/>
    </font>
    <font>
      <i/>
      <sz val="12"/>
      <color rgb="FFFF0000"/>
      <name val="Calibri"/>
      <family val="2"/>
      <charset val="1"/>
    </font>
    <font>
      <i/>
      <sz val="10"/>
      <color rgb="FF000000"/>
      <name val="Calibri"/>
      <family val="2"/>
      <charset val="1"/>
    </font>
    <font>
      <b/>
      <sz val="10"/>
      <color rgb="FF000000"/>
      <name val="Arial"/>
      <family val="2"/>
      <charset val="1"/>
    </font>
    <font>
      <sz val="10"/>
      <color rgb="FF2F5597"/>
      <name val="Arial"/>
      <family val="2"/>
      <charset val="1"/>
    </font>
    <font>
      <b/>
      <sz val="10"/>
      <color rgb="FF2F5597"/>
      <name val="Arial"/>
      <family val="2"/>
      <charset val="1"/>
    </font>
    <font>
      <sz val="10"/>
      <color rgb="FF000000"/>
      <name val="Arial"/>
      <family val="2"/>
      <charset val="1"/>
    </font>
    <font>
      <sz val="10"/>
      <color rgb="FF000000"/>
      <name val="Calibri"/>
      <family val="2"/>
      <charset val="1"/>
    </font>
    <font>
      <sz val="11"/>
      <color rgb="FF2F5597"/>
      <name val="Calibri"/>
      <family val="2"/>
      <charset val="1"/>
    </font>
    <font>
      <sz val="12"/>
      <color rgb="FF2F5496"/>
      <name val="Calibri"/>
      <family val="2"/>
      <charset val="1"/>
    </font>
    <font>
      <b/>
      <sz val="11"/>
      <color rgb="FFFA7D00"/>
      <name val="Calibri"/>
      <family val="2"/>
      <charset val="1"/>
    </font>
    <font>
      <sz val="12"/>
      <color rgb="FF3F3F76"/>
      <name val="Calibri"/>
      <family val="2"/>
      <charset val="1"/>
    </font>
    <font>
      <b/>
      <sz val="11"/>
      <color rgb="FF3F3F3F"/>
      <name val="Calibri"/>
      <family val="2"/>
      <charset val="1"/>
    </font>
    <font>
      <sz val="11"/>
      <color rgb="FF006100"/>
      <name val="Calibri"/>
      <family val="2"/>
      <charset val="1"/>
    </font>
    <font>
      <sz val="11"/>
      <color rgb="FF9C0006"/>
      <name val="Calibri"/>
      <family val="2"/>
      <charset val="1"/>
    </font>
    <font>
      <sz val="11"/>
      <color rgb="FF000000"/>
      <name val="Calibri"/>
      <family val="2"/>
    </font>
    <font>
      <sz val="7"/>
      <color rgb="FF000000"/>
      <name val="Calibri"/>
      <family val="2"/>
    </font>
  </fonts>
  <fills count="14">
    <fill>
      <patternFill patternType="none"/>
    </fill>
    <fill>
      <patternFill patternType="gray125"/>
    </fill>
    <fill>
      <patternFill patternType="solid">
        <fgColor rgb="FFFFCC99"/>
        <bgColor rgb="FFFFC7CE"/>
      </patternFill>
    </fill>
    <fill>
      <patternFill patternType="solid">
        <fgColor rgb="FFF2F2F2"/>
        <bgColor rgb="FFDEEAF6"/>
      </patternFill>
    </fill>
    <fill>
      <patternFill patternType="solid">
        <fgColor rgb="FFC6EFCE"/>
        <bgColor rgb="FFDAE3F3"/>
      </patternFill>
    </fill>
    <fill>
      <patternFill patternType="solid">
        <fgColor rgb="FFFFC7CE"/>
        <bgColor rgb="FFFFCC99"/>
      </patternFill>
    </fill>
    <fill>
      <patternFill patternType="solid">
        <fgColor rgb="FFD9E2F3"/>
        <bgColor rgb="FFDAE3F3"/>
      </patternFill>
    </fill>
    <fill>
      <patternFill patternType="solid">
        <fgColor rgb="FFDEEAF6"/>
        <bgColor rgb="FFDAE3F3"/>
      </patternFill>
    </fill>
    <fill>
      <patternFill patternType="solid">
        <fgColor rgb="FFFEF2CB"/>
        <bgColor rgb="FFF2F2F2"/>
      </patternFill>
    </fill>
    <fill>
      <patternFill patternType="solid">
        <fgColor rgb="FFFFFFFF"/>
        <bgColor rgb="FFF2F2F2"/>
      </patternFill>
    </fill>
    <fill>
      <patternFill patternType="solid">
        <fgColor rgb="FFC5C2C2"/>
        <bgColor rgb="FFBFBFBF"/>
      </patternFill>
    </fill>
    <fill>
      <patternFill patternType="solid">
        <fgColor rgb="FFE8F2A1"/>
        <bgColor rgb="FFFEF2CB"/>
      </patternFill>
    </fill>
    <fill>
      <patternFill patternType="solid">
        <fgColor rgb="FFDAE3F3"/>
        <bgColor rgb="FFD9E2F3"/>
      </patternFill>
    </fill>
    <fill>
      <patternFill patternType="solid">
        <fgColor rgb="FFFFFF00"/>
        <bgColor rgb="FFDEEAF6"/>
      </patternFill>
    </fill>
  </fills>
  <borders count="7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medium">
        <color auto="1"/>
      </left>
      <right style="thin">
        <color rgb="FFFFFFFF"/>
      </right>
      <top style="medium">
        <color auto="1"/>
      </top>
      <bottom style="medium">
        <color auto="1"/>
      </bottom>
      <diagonal/>
    </border>
    <border>
      <left style="thin">
        <color rgb="FFFFFFFF"/>
      </left>
      <right style="thin">
        <color rgb="FFFFFFFF"/>
      </right>
      <top style="medium">
        <color auto="1"/>
      </top>
      <bottom style="medium">
        <color auto="1"/>
      </bottom>
      <diagonal/>
    </border>
    <border>
      <left style="thin">
        <color rgb="FFFFFFFF"/>
      </left>
      <right style="medium">
        <color auto="1"/>
      </right>
      <top style="medium">
        <color auto="1"/>
      </top>
      <bottom style="medium">
        <color auto="1"/>
      </bottom>
      <diagonal/>
    </border>
    <border>
      <left style="thin">
        <color rgb="FFFFFFFF"/>
      </left>
      <right/>
      <top style="thin">
        <color rgb="FFFFFFFF"/>
      </top>
      <bottom style="thin">
        <color rgb="FFFFFFFF"/>
      </bottom>
      <diagonal/>
    </border>
    <border>
      <left style="medium">
        <color auto="1"/>
      </left>
      <right/>
      <top style="medium">
        <color auto="1"/>
      </top>
      <bottom style="medium">
        <color auto="1"/>
      </bottom>
      <diagonal/>
    </border>
    <border>
      <left/>
      <right/>
      <top style="medium">
        <color auto="1"/>
      </top>
      <bottom/>
      <diagonal/>
    </border>
    <border>
      <left/>
      <right style="medium">
        <color auto="1"/>
      </right>
      <top style="medium">
        <color auto="1"/>
      </top>
      <bottom style="medium">
        <color auto="1"/>
      </bottom>
      <diagonal/>
    </border>
    <border>
      <left/>
      <right/>
      <top/>
      <bottom style="medium">
        <color auto="1"/>
      </bottom>
      <diagonal/>
    </border>
    <border>
      <left style="thin">
        <color rgb="FFFFFFFF"/>
      </left>
      <right style="thin">
        <color rgb="FFFFFFFF"/>
      </right>
      <top/>
      <bottom/>
      <diagonal/>
    </border>
    <border>
      <left style="thin">
        <color rgb="FFFFFFFF"/>
      </left>
      <right style="thin">
        <color rgb="FFFFFFFF"/>
      </right>
      <top/>
      <bottom style="thin">
        <color rgb="FFFFFFFF"/>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right style="thin">
        <color rgb="FFFFFFFF"/>
      </right>
      <top style="thin">
        <color rgb="FFFFFFFF"/>
      </top>
      <bottom style="thin">
        <color rgb="FFFFFFFF"/>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FFFFFF"/>
      </left>
      <right/>
      <top style="thin">
        <color rgb="FFFFFFFF"/>
      </top>
      <bottom/>
      <diagonal/>
    </border>
    <border>
      <left style="thin">
        <color auto="1"/>
      </left>
      <right style="thin">
        <color auto="1"/>
      </right>
      <top/>
      <bottom style="medium">
        <color auto="1"/>
      </bottom>
      <diagonal/>
    </border>
    <border>
      <left/>
      <right style="thin">
        <color rgb="FFFFFFFF"/>
      </right>
      <top style="thin">
        <color rgb="FFFFFFFF"/>
      </top>
      <bottom/>
      <diagonal/>
    </border>
    <border>
      <left style="thin">
        <color rgb="FFFFFFFF"/>
      </left>
      <right/>
      <top/>
      <bottom style="thin">
        <color rgb="FFFFFFFF"/>
      </bottom>
      <diagonal/>
    </border>
    <border>
      <left/>
      <right style="thin">
        <color rgb="FFFFFFFF"/>
      </right>
      <top/>
      <bottom style="thin">
        <color rgb="FFFFFFFF"/>
      </bottom>
      <diagonal/>
    </border>
    <border>
      <left style="thin">
        <color auto="1"/>
      </left>
      <right style="medium">
        <color auto="1"/>
      </right>
      <top style="thin">
        <color auto="1"/>
      </top>
      <bottom style="thin">
        <color auto="1"/>
      </bottom>
      <diagonal/>
    </border>
    <border>
      <left style="medium">
        <color auto="1"/>
      </left>
      <right/>
      <top style="medium">
        <color auto="1"/>
      </top>
      <bottom style="thin">
        <color rgb="FF4472C4"/>
      </bottom>
      <diagonal/>
    </border>
    <border>
      <left/>
      <right/>
      <top style="medium">
        <color auto="1"/>
      </top>
      <bottom style="thin">
        <color rgb="FF4472C4"/>
      </bottom>
      <diagonal/>
    </border>
    <border>
      <left/>
      <right style="medium">
        <color auto="1"/>
      </right>
      <top style="medium">
        <color auto="1"/>
      </top>
      <bottom style="thin">
        <color rgb="FF4472C4"/>
      </bottom>
      <diagonal/>
    </border>
    <border>
      <left style="medium">
        <color auto="1"/>
      </left>
      <right style="hair">
        <color rgb="FFBFBFBF"/>
      </right>
      <top style="hair">
        <color rgb="FFBFBFBF"/>
      </top>
      <bottom style="hair">
        <color rgb="FFBFBFBF"/>
      </bottom>
      <diagonal/>
    </border>
    <border>
      <left/>
      <right style="hair">
        <color rgb="FFBFBFBF"/>
      </right>
      <top style="hair">
        <color rgb="FFBFBFBF"/>
      </top>
      <bottom style="hair">
        <color rgb="FFBFBFBF"/>
      </bottom>
      <diagonal/>
    </border>
    <border>
      <left style="hair">
        <color rgb="FFBFBFBF"/>
      </left>
      <right style="hair">
        <color rgb="FFBFBFBF"/>
      </right>
      <top style="hair">
        <color rgb="FFBFBFBF"/>
      </top>
      <bottom style="hair">
        <color rgb="FFBFBFBF"/>
      </bottom>
      <diagonal/>
    </border>
    <border>
      <left/>
      <right style="medium">
        <color auto="1"/>
      </right>
      <top/>
      <bottom/>
      <diagonal/>
    </border>
    <border>
      <left/>
      <right style="hair">
        <color rgb="FFBFBFBF"/>
      </right>
      <top style="hair">
        <color rgb="FFBFBFBF"/>
      </top>
      <bottom/>
      <diagonal/>
    </border>
    <border>
      <left style="hair">
        <color rgb="FFBFBFBF"/>
      </left>
      <right/>
      <top style="hair">
        <color rgb="FFBFBFBF"/>
      </top>
      <bottom/>
      <diagonal/>
    </border>
    <border>
      <left style="hair">
        <color rgb="FFBFBFBF"/>
      </left>
      <right style="hair">
        <color rgb="FFBFBFBF"/>
      </right>
      <top style="hair">
        <color rgb="FFBFBFBF"/>
      </top>
      <bottom/>
      <diagonal/>
    </border>
    <border>
      <left/>
      <right style="hair">
        <color rgb="FFBFBFBF"/>
      </right>
      <top style="hair">
        <color rgb="FFBFBFBF"/>
      </top>
      <bottom style="medium">
        <color auto="1"/>
      </bottom>
      <diagonal/>
    </border>
    <border>
      <left style="hair">
        <color rgb="FFBFBFBF"/>
      </left>
      <right style="hair">
        <color rgb="FFBFBFBF"/>
      </right>
      <top style="hair">
        <color rgb="FFBFBFBF"/>
      </top>
      <bottom style="medium">
        <color auto="1"/>
      </bottom>
      <diagonal/>
    </border>
    <border>
      <left/>
      <right style="medium">
        <color auto="1"/>
      </right>
      <top/>
      <bottom style="medium">
        <color auto="1"/>
      </bottom>
      <diagonal/>
    </border>
    <border>
      <left/>
      <right/>
      <top style="thin">
        <color rgb="FFED7D31"/>
      </top>
      <bottom style="thin">
        <color rgb="FFED7D31"/>
      </bottom>
      <diagonal/>
    </border>
    <border>
      <left/>
      <right/>
      <top/>
      <bottom style="thin">
        <color rgb="FF4472C4"/>
      </bottom>
      <diagonal/>
    </border>
    <border>
      <left style="medium">
        <color auto="1"/>
      </left>
      <right style="thin">
        <color rgb="FF7F7F7F"/>
      </right>
      <top style="medium">
        <color auto="1"/>
      </top>
      <bottom style="thin">
        <color rgb="FF7F7F7F"/>
      </bottom>
      <diagonal/>
    </border>
    <border>
      <left/>
      <right/>
      <top style="medium">
        <color auto="1"/>
      </top>
      <bottom style="thin">
        <color rgb="FF7F7F7F"/>
      </bottom>
      <diagonal/>
    </border>
    <border>
      <left style="thin">
        <color rgb="FF7F7F7F"/>
      </left>
      <right style="medium">
        <color auto="1"/>
      </right>
      <top style="medium">
        <color auto="1"/>
      </top>
      <bottom style="thin">
        <color rgb="FF7F7F7F"/>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thin">
        <color rgb="FF7F7F7F"/>
      </right>
      <top/>
      <bottom style="thin">
        <color rgb="FF7F7F7F"/>
      </bottom>
      <diagonal/>
    </border>
    <border>
      <left/>
      <right/>
      <top/>
      <bottom style="thin">
        <color rgb="FF7F7F7F"/>
      </bottom>
      <diagonal/>
    </border>
    <border>
      <left style="thin">
        <color rgb="FF7F7F7F"/>
      </left>
      <right style="medium">
        <color auto="1"/>
      </right>
      <top/>
      <bottom style="thin">
        <color rgb="FF7F7F7F"/>
      </bottom>
      <diagonal/>
    </border>
    <border>
      <left style="thin">
        <color rgb="FF7F7F7F"/>
      </left>
      <right style="medium">
        <color auto="1"/>
      </right>
      <top style="thin">
        <color rgb="FF7F7F7F"/>
      </top>
      <bottom style="thin">
        <color rgb="FF7F7F7F"/>
      </bottom>
      <diagonal/>
    </border>
    <border>
      <left style="medium">
        <color auto="1"/>
      </left>
      <right/>
      <top/>
      <bottom/>
      <diagonal/>
    </border>
    <border>
      <left style="medium">
        <color auto="1"/>
      </left>
      <right style="thin">
        <color rgb="FF7F7F7F"/>
      </right>
      <top style="thin">
        <color rgb="FF7F7F7F"/>
      </top>
      <bottom style="thin">
        <color rgb="FF7F7F7F"/>
      </bottom>
      <diagonal/>
    </border>
    <border>
      <left/>
      <right/>
      <top style="thin">
        <color rgb="FF7F7F7F"/>
      </top>
      <bottom style="thin">
        <color rgb="FF7F7F7F"/>
      </bottom>
      <diagonal/>
    </border>
    <border>
      <left style="medium">
        <color auto="1"/>
      </left>
      <right style="thin">
        <color rgb="FF7F7F7F"/>
      </right>
      <top style="thin">
        <color rgb="FF7F7F7F"/>
      </top>
      <bottom/>
      <diagonal/>
    </border>
    <border>
      <left/>
      <right/>
      <top style="thin">
        <color rgb="FF7F7F7F"/>
      </top>
      <bottom/>
      <diagonal/>
    </border>
    <border>
      <left style="thin">
        <color rgb="FF7F7F7F"/>
      </left>
      <right style="medium">
        <color auto="1"/>
      </right>
      <top style="thin">
        <color rgb="FF7F7F7F"/>
      </top>
      <bottom/>
      <diagonal/>
    </border>
    <border>
      <left style="medium">
        <color auto="1"/>
      </left>
      <right/>
      <top/>
      <bottom style="medium">
        <color auto="1"/>
      </bottom>
      <diagonal/>
    </border>
    <border>
      <left style="medium">
        <color auto="1"/>
      </left>
      <right style="thin">
        <color rgb="FF7F7F7F"/>
      </right>
      <top style="thin">
        <color rgb="FF7F7F7F"/>
      </top>
      <bottom style="medium">
        <color auto="1"/>
      </bottom>
      <diagonal/>
    </border>
    <border>
      <left/>
      <right/>
      <top style="thin">
        <color rgb="FF7F7F7F"/>
      </top>
      <bottom style="medium">
        <color auto="1"/>
      </bottom>
      <diagonal/>
    </border>
    <border>
      <left style="thin">
        <color rgb="FF7F7F7F"/>
      </left>
      <right style="medium">
        <color auto="1"/>
      </right>
      <top style="thin">
        <color rgb="FF7F7F7F"/>
      </top>
      <bottom style="medium">
        <color auto="1"/>
      </bottom>
      <diagonal/>
    </border>
    <border>
      <left style="thin">
        <color rgb="FF7F7F7F"/>
      </left>
      <right style="thin">
        <color rgb="FF7F7F7F"/>
      </right>
      <top style="medium">
        <color auto="1"/>
      </top>
      <bottom style="thin">
        <color rgb="FF7F7F7F"/>
      </bottom>
      <diagonal/>
    </border>
    <border>
      <left style="thin">
        <color rgb="FF7F7F7F"/>
      </left>
      <right style="thin">
        <color rgb="FF7F7F7F"/>
      </right>
      <top/>
      <bottom/>
      <diagonal/>
    </border>
    <border>
      <left style="thin">
        <color rgb="FF7F7F7F"/>
      </left>
      <right style="medium">
        <color auto="1"/>
      </right>
      <top/>
      <bottom/>
      <diagonal/>
    </border>
    <border>
      <left style="thin">
        <color rgb="FF7F7F7F"/>
      </left>
      <right style="thin">
        <color rgb="FF7F7F7F"/>
      </right>
      <top style="thin">
        <color rgb="FF7F7F7F"/>
      </top>
      <bottom style="medium">
        <color auto="1"/>
      </bottom>
      <diagonal/>
    </border>
    <border>
      <left style="medium">
        <color indexed="64"/>
      </left>
      <right style="hair">
        <color rgb="FFBFBFBF"/>
      </right>
      <top style="hair">
        <color rgb="FFBFBFBF"/>
      </top>
      <bottom style="medium">
        <color indexed="64"/>
      </bottom>
      <diagonal/>
    </border>
  </borders>
  <cellStyleXfs count="7">
    <xf numFmtId="0" fontId="0" fillId="0" borderId="0"/>
    <xf numFmtId="0" fontId="29" fillId="0" borderId="0"/>
    <xf numFmtId="0" fontId="25" fillId="2" borderId="1" applyProtection="0"/>
    <xf numFmtId="0" fontId="24" fillId="3" borderId="1" applyProtection="0"/>
    <xf numFmtId="0" fontId="26" fillId="3" borderId="2" applyProtection="0"/>
    <xf numFmtId="0" fontId="27" fillId="4" borderId="0" applyBorder="0" applyProtection="0"/>
    <xf numFmtId="0" fontId="28" fillId="5" borderId="0" applyBorder="0" applyProtection="0"/>
  </cellStyleXfs>
  <cellXfs count="198">
    <xf numFmtId="0" fontId="0" fillId="0" borderId="0" xfId="0"/>
    <xf numFmtId="0" fontId="29" fillId="0" borderId="0" xfId="1"/>
    <xf numFmtId="0" fontId="1" fillId="0" borderId="3" xfId="1" applyFont="1" applyBorder="1"/>
    <xf numFmtId="0" fontId="1" fillId="0" borderId="4" xfId="1" applyFont="1" applyBorder="1"/>
    <xf numFmtId="0" fontId="2" fillId="0" borderId="3" xfId="1" applyFont="1" applyBorder="1"/>
    <xf numFmtId="0" fontId="5" fillId="0" borderId="6" xfId="1" applyFont="1" applyBorder="1" applyAlignment="1">
      <alignment vertical="center"/>
    </xf>
    <xf numFmtId="0" fontId="2" fillId="0" borderId="6" xfId="1" applyFont="1" applyBorder="1" applyAlignment="1">
      <alignment vertical="center"/>
    </xf>
    <xf numFmtId="0" fontId="6" fillId="0" borderId="7" xfId="1" applyFont="1" applyBorder="1" applyAlignment="1">
      <alignment horizontal="right" vertical="top" indent="1"/>
    </xf>
    <xf numFmtId="0" fontId="2" fillId="0" borderId="0" xfId="1" applyFont="1"/>
    <xf numFmtId="0" fontId="1" fillId="0" borderId="8" xfId="1" applyFont="1" applyBorder="1"/>
    <xf numFmtId="0" fontId="1" fillId="0" borderId="13" xfId="1" applyFont="1" applyBorder="1"/>
    <xf numFmtId="0" fontId="1" fillId="0" borderId="14" xfId="1" applyFont="1" applyBorder="1"/>
    <xf numFmtId="0" fontId="1" fillId="0" borderId="3" xfId="0" applyFont="1" applyBorder="1"/>
    <xf numFmtId="0" fontId="1" fillId="0" borderId="4" xfId="0" applyFont="1" applyBorder="1"/>
    <xf numFmtId="0" fontId="1" fillId="9" borderId="3" xfId="0" applyFont="1" applyFill="1" applyBorder="1" applyAlignment="1">
      <alignment vertical="center"/>
    </xf>
    <xf numFmtId="0" fontId="1" fillId="0" borderId="3" xfId="0" applyFont="1" applyBorder="1" applyAlignment="1">
      <alignment vertical="center"/>
    </xf>
    <xf numFmtId="0" fontId="10" fillId="0" borderId="3" xfId="0" applyFont="1" applyBorder="1" applyAlignment="1">
      <alignment horizontal="right" vertical="center"/>
    </xf>
    <xf numFmtId="0" fontId="1" fillId="0" borderId="3" xfId="0" applyFont="1" applyBorder="1" applyAlignment="1">
      <alignment horizontal="center" vertical="center"/>
    </xf>
    <xf numFmtId="0" fontId="1" fillId="9" borderId="3" xfId="0" applyFont="1" applyFill="1" applyBorder="1"/>
    <xf numFmtId="0" fontId="10" fillId="0" borderId="3" xfId="0" applyFont="1" applyBorder="1" applyAlignment="1">
      <alignment horizontal="right"/>
    </xf>
    <xf numFmtId="0" fontId="9" fillId="0" borderId="3" xfId="0" applyFont="1" applyBorder="1" applyAlignment="1">
      <alignment horizontal="center"/>
    </xf>
    <xf numFmtId="0" fontId="1" fillId="0" borderId="3" xfId="0" applyFont="1" applyBorder="1" applyAlignment="1">
      <alignment horizontal="left"/>
    </xf>
    <xf numFmtId="0" fontId="9" fillId="0" borderId="3" xfId="0" applyFont="1" applyBorder="1" applyAlignment="1">
      <alignment horizontal="left"/>
    </xf>
    <xf numFmtId="0" fontId="1" fillId="0" borderId="8" xfId="0" applyFont="1" applyBorder="1" applyAlignment="1">
      <alignment horizontal="center"/>
    </xf>
    <xf numFmtId="0" fontId="10" fillId="10" borderId="15" xfId="0" applyFont="1" applyFill="1" applyBorder="1" applyAlignment="1">
      <alignment horizontal="center" vertical="center"/>
    </xf>
    <xf numFmtId="0" fontId="10" fillId="10" borderId="16" xfId="0" applyFont="1" applyFill="1" applyBorder="1" applyAlignment="1">
      <alignment horizontal="center" vertical="center"/>
    </xf>
    <xf numFmtId="0" fontId="10" fillId="10" borderId="18" xfId="0" applyFont="1" applyFill="1" applyBorder="1" applyAlignment="1">
      <alignment horizontal="center" vertical="center"/>
    </xf>
    <xf numFmtId="0" fontId="1" fillId="0" borderId="19" xfId="0" applyFont="1" applyBorder="1" applyAlignment="1">
      <alignment horizontal="center"/>
    </xf>
    <xf numFmtId="0" fontId="1" fillId="0" borderId="8" xfId="0" applyFont="1" applyBorder="1"/>
    <xf numFmtId="0" fontId="1" fillId="0" borderId="19" xfId="0" applyFont="1" applyBorder="1"/>
    <xf numFmtId="0" fontId="1" fillId="0" borderId="34" xfId="0" applyFont="1" applyBorder="1"/>
    <xf numFmtId="0" fontId="1" fillId="0" borderId="36" xfId="0" applyFont="1" applyBorder="1"/>
    <xf numFmtId="0" fontId="0" fillId="0" borderId="13" xfId="0" applyBorder="1"/>
    <xf numFmtId="0" fontId="0" fillId="0" borderId="3" xfId="0" applyBorder="1"/>
    <xf numFmtId="0" fontId="1" fillId="0" borderId="37" xfId="0" applyFont="1" applyBorder="1"/>
    <xf numFmtId="0" fontId="1" fillId="0" borderId="38" xfId="0" applyFont="1" applyBorder="1"/>
    <xf numFmtId="0" fontId="1" fillId="0" borderId="14" xfId="0" applyFont="1" applyBorder="1"/>
    <xf numFmtId="0" fontId="17" fillId="11" borderId="40" xfId="0" applyFont="1" applyFill="1" applyBorder="1" applyAlignment="1">
      <alignment horizontal="center" vertical="top"/>
    </xf>
    <xf numFmtId="0" fontId="17" fillId="11" borderId="41" xfId="0" applyFont="1" applyFill="1" applyBorder="1" applyAlignment="1">
      <alignment horizontal="center" vertical="top"/>
    </xf>
    <xf numFmtId="0" fontId="17" fillId="11" borderId="41" xfId="0" applyFont="1" applyFill="1" applyBorder="1" applyAlignment="1">
      <alignment horizontal="center" vertical="top" wrapText="1"/>
    </xf>
    <xf numFmtId="0" fontId="17" fillId="11" borderId="42" xfId="0" applyFont="1" applyFill="1" applyBorder="1" applyAlignment="1">
      <alignment horizontal="center" vertical="top"/>
    </xf>
    <xf numFmtId="1" fontId="18" fillId="12" borderId="43" xfId="0" applyNumberFormat="1" applyFont="1" applyFill="1" applyBorder="1" applyAlignment="1">
      <alignment horizontal="center" vertical="center" wrapText="1"/>
    </xf>
    <xf numFmtId="164" fontId="18" fillId="12" borderId="44" xfId="0" applyNumberFormat="1" applyFont="1" applyFill="1" applyBorder="1" applyAlignment="1">
      <alignment horizontal="center" vertical="center" wrapText="1"/>
    </xf>
    <xf numFmtId="0" fontId="19" fillId="12" borderId="45" xfId="0" applyFont="1" applyFill="1" applyBorder="1" applyAlignment="1">
      <alignment horizontal="center" vertical="center" wrapText="1"/>
    </xf>
    <xf numFmtId="0" fontId="19" fillId="12" borderId="45" xfId="0" applyFont="1" applyFill="1" applyBorder="1" applyAlignment="1">
      <alignment vertical="center" wrapText="1"/>
    </xf>
    <xf numFmtId="1" fontId="18" fillId="12" borderId="46" xfId="0" applyNumberFormat="1" applyFont="1" applyFill="1" applyBorder="1" applyAlignment="1">
      <alignment horizontal="center" vertical="center" wrapText="1"/>
    </xf>
    <xf numFmtId="1" fontId="18" fillId="0" borderId="46" xfId="0" applyNumberFormat="1" applyFont="1" applyBorder="1" applyAlignment="1">
      <alignment horizontal="center" vertical="center" wrapText="1"/>
    </xf>
    <xf numFmtId="164" fontId="18" fillId="0" borderId="47" xfId="0" applyNumberFormat="1" applyFont="1" applyBorder="1" applyAlignment="1">
      <alignment horizontal="center" vertical="center" wrapText="1"/>
    </xf>
    <xf numFmtId="0" fontId="19" fillId="0" borderId="48" xfId="0" applyFont="1" applyBorder="1" applyAlignment="1">
      <alignment horizontal="center" vertical="center" wrapText="1"/>
    </xf>
    <xf numFmtId="0" fontId="19" fillId="0" borderId="49" xfId="0" applyFont="1" applyBorder="1" applyAlignment="1">
      <alignment vertical="center" wrapText="1"/>
    </xf>
    <xf numFmtId="164" fontId="18" fillId="12" borderId="50" xfId="0" applyNumberFormat="1" applyFont="1" applyFill="1" applyBorder="1" applyAlignment="1">
      <alignment horizontal="center" vertical="center" wrapText="1"/>
    </xf>
    <xf numFmtId="0" fontId="10" fillId="0" borderId="53" xfId="0" applyFont="1" applyBorder="1" applyAlignment="1">
      <alignment horizontal="center" vertical="top" wrapText="1"/>
    </xf>
    <xf numFmtId="0" fontId="10" fillId="0" borderId="0" xfId="0" applyFont="1" applyAlignment="1">
      <alignment horizontal="center" vertical="top" wrapText="1"/>
    </xf>
    <xf numFmtId="0" fontId="22" fillId="12" borderId="0" xfId="0" applyFont="1" applyFill="1"/>
    <xf numFmtId="0" fontId="22" fillId="12" borderId="0" xfId="0" applyFont="1" applyFill="1" applyAlignment="1">
      <alignment horizontal="center"/>
    </xf>
    <xf numFmtId="0" fontId="22" fillId="0" borderId="0" xfId="0" applyFont="1"/>
    <xf numFmtId="0" fontId="22" fillId="0" borderId="0" xfId="0" applyFont="1" applyAlignment="1">
      <alignment horizontal="center"/>
    </xf>
    <xf numFmtId="0" fontId="22" fillId="0" borderId="54" xfId="0" applyFont="1" applyBorder="1"/>
    <xf numFmtId="0" fontId="22" fillId="0" borderId="54" xfId="0" applyFont="1" applyBorder="1" applyAlignment="1">
      <alignment horizontal="center"/>
    </xf>
    <xf numFmtId="0" fontId="1" fillId="0" borderId="0" xfId="0" applyFont="1"/>
    <xf numFmtId="0" fontId="23" fillId="6" borderId="0" xfId="0" applyFont="1" applyFill="1"/>
    <xf numFmtId="0" fontId="23" fillId="6" borderId="0" xfId="0" applyFont="1" applyFill="1" applyAlignment="1">
      <alignment horizontal="center" vertical="center"/>
    </xf>
    <xf numFmtId="0" fontId="23" fillId="0" borderId="0" xfId="0" applyFont="1"/>
    <xf numFmtId="0" fontId="23" fillId="0" borderId="0" xfId="0" applyFont="1" applyAlignment="1">
      <alignment horizontal="center" vertical="center"/>
    </xf>
    <xf numFmtId="0" fontId="23" fillId="6" borderId="54" xfId="0" applyFont="1" applyFill="1" applyBorder="1"/>
    <xf numFmtId="0" fontId="23" fillId="6" borderId="54" xfId="0" applyFont="1" applyFill="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vertical="center"/>
    </xf>
    <xf numFmtId="10" fontId="1"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right" indent="1"/>
    </xf>
    <xf numFmtId="0" fontId="0" fillId="0" borderId="0" xfId="0" applyAlignment="1">
      <alignment horizontal="left" indent="1"/>
    </xf>
    <xf numFmtId="0" fontId="24" fillId="3" borderId="55" xfId="0" applyFont="1" applyFill="1" applyBorder="1" applyAlignment="1">
      <alignment horizontal="center" vertical="center"/>
    </xf>
    <xf numFmtId="0" fontId="24" fillId="3" borderId="56" xfId="0" applyFont="1" applyFill="1" applyBorder="1" applyAlignment="1">
      <alignment horizontal="right" vertical="center" indent="1"/>
    </xf>
    <xf numFmtId="0" fontId="24" fillId="3" borderId="57" xfId="0" applyFont="1" applyFill="1" applyBorder="1" applyAlignment="1">
      <alignment horizontal="left" vertical="center" indent="1"/>
    </xf>
    <xf numFmtId="0" fontId="25" fillId="2" borderId="57" xfId="2" applyBorder="1" applyAlignment="1" applyProtection="1">
      <alignment horizontal="left" vertical="center" indent="1"/>
    </xf>
    <xf numFmtId="0" fontId="11" fillId="0" borderId="58" xfId="0" applyFont="1" applyBorder="1"/>
    <xf numFmtId="0" fontId="0" fillId="0" borderId="10" xfId="0" applyBorder="1"/>
    <xf numFmtId="0" fontId="0" fillId="0" borderId="59" xfId="0" applyBorder="1"/>
    <xf numFmtId="0" fontId="24" fillId="3" borderId="60" xfId="0" applyFont="1" applyFill="1" applyBorder="1" applyAlignment="1">
      <alignment horizontal="center" vertical="center"/>
    </xf>
    <xf numFmtId="0" fontId="24" fillId="3" borderId="61" xfId="0" applyFont="1" applyFill="1" applyBorder="1" applyAlignment="1">
      <alignment horizontal="right" vertical="center" indent="1"/>
    </xf>
    <xf numFmtId="0" fontId="24" fillId="3" borderId="62" xfId="0" applyFont="1" applyFill="1" applyBorder="1" applyAlignment="1">
      <alignment horizontal="left" vertical="center" indent="1"/>
    </xf>
    <xf numFmtId="0" fontId="25" fillId="2" borderId="63" xfId="2" applyBorder="1" applyAlignment="1" applyProtection="1">
      <alignment horizontal="left" vertical="center" indent="1"/>
    </xf>
    <xf numFmtId="0" fontId="0" fillId="0" borderId="64" xfId="0" applyBorder="1"/>
    <xf numFmtId="0" fontId="0" fillId="0" borderId="46" xfId="0" applyBorder="1"/>
    <xf numFmtId="0" fontId="25" fillId="2" borderId="65" xfId="2" applyBorder="1" applyAlignment="1" applyProtection="1">
      <alignment horizontal="center" vertical="center"/>
    </xf>
    <xf numFmtId="0" fontId="24" fillId="3" borderId="65" xfId="0" applyFont="1" applyFill="1" applyBorder="1" applyAlignment="1">
      <alignment horizontal="center" vertical="center"/>
    </xf>
    <xf numFmtId="0" fontId="24" fillId="3" borderId="66" xfId="0" applyFont="1" applyFill="1" applyBorder="1" applyAlignment="1">
      <alignment horizontal="right" vertical="center" indent="1"/>
    </xf>
    <xf numFmtId="0" fontId="24" fillId="3" borderId="63" xfId="0" applyFont="1" applyFill="1" applyBorder="1" applyAlignment="1">
      <alignment horizontal="left" vertical="center" indent="1"/>
    </xf>
    <xf numFmtId="0" fontId="24" fillId="3" borderId="67" xfId="0" applyFont="1" applyFill="1" applyBorder="1" applyAlignment="1">
      <alignment horizontal="center" vertical="center"/>
    </xf>
    <xf numFmtId="0" fontId="24" fillId="3" borderId="68" xfId="0" applyFont="1" applyFill="1" applyBorder="1" applyAlignment="1">
      <alignment horizontal="right" vertical="center" indent="1"/>
    </xf>
    <xf numFmtId="0" fontId="24" fillId="3" borderId="69" xfId="0" applyFont="1" applyFill="1" applyBorder="1" applyAlignment="1">
      <alignment horizontal="left" vertical="center" indent="1"/>
    </xf>
    <xf numFmtId="0" fontId="25" fillId="2" borderId="62" xfId="2" applyBorder="1" applyAlignment="1" applyProtection="1">
      <alignment horizontal="left" vertical="center" indent="1"/>
    </xf>
    <xf numFmtId="0" fontId="24" fillId="3" borderId="58" xfId="3" applyBorder="1" applyAlignment="1" applyProtection="1">
      <alignment horizontal="center" vertical="center"/>
    </xf>
    <xf numFmtId="0" fontId="24" fillId="3" borderId="10" xfId="0" applyFont="1" applyFill="1" applyBorder="1" applyAlignment="1">
      <alignment horizontal="center" vertical="center"/>
    </xf>
    <xf numFmtId="0" fontId="24" fillId="3" borderId="59" xfId="0" applyFont="1" applyFill="1" applyBorder="1" applyAlignment="1">
      <alignment horizontal="center" vertical="center"/>
    </xf>
    <xf numFmtId="0" fontId="24" fillId="3" borderId="70" xfId="3" applyBorder="1" applyAlignment="1" applyProtection="1">
      <alignment horizontal="center" vertical="center" wrapText="1"/>
    </xf>
    <xf numFmtId="0" fontId="25" fillId="2" borderId="12" xfId="2" applyBorder="1" applyAlignment="1" applyProtection="1">
      <alignment horizontal="center" vertical="center"/>
    </xf>
    <xf numFmtId="0" fontId="25" fillId="2" borderId="52" xfId="2" applyBorder="1" applyAlignment="1" applyProtection="1">
      <alignment horizontal="center" vertical="center"/>
    </xf>
    <xf numFmtId="0" fontId="24" fillId="3" borderId="71" xfId="0" applyFont="1" applyFill="1" applyBorder="1" applyAlignment="1">
      <alignment horizontal="center" vertical="center"/>
    </xf>
    <xf numFmtId="0" fontId="24" fillId="3" borderId="72" xfId="0" applyFont="1" applyFill="1" applyBorder="1" applyAlignment="1">
      <alignment horizontal="right" vertical="center" indent="1"/>
    </xf>
    <xf numFmtId="0" fontId="24" fillId="3" borderId="73" xfId="0" applyFont="1" applyFill="1" applyBorder="1" applyAlignment="1">
      <alignment horizontal="left" vertical="center" indent="1"/>
    </xf>
    <xf numFmtId="0" fontId="0" fillId="0" borderId="70" xfId="0" applyBorder="1"/>
    <xf numFmtId="0" fontId="0" fillId="0" borderId="12" xfId="0" applyBorder="1"/>
    <xf numFmtId="0" fontId="0" fillId="0" borderId="52" xfId="0" applyBorder="1"/>
    <xf numFmtId="0" fontId="24" fillId="3" borderId="74" xfId="0" applyFont="1" applyFill="1" applyBorder="1" applyAlignment="1">
      <alignment horizontal="right" vertical="center" indent="1"/>
    </xf>
    <xf numFmtId="0" fontId="24" fillId="3" borderId="75" xfId="0" applyFont="1" applyFill="1" applyBorder="1" applyAlignment="1">
      <alignment horizontal="right" vertical="center" indent="1"/>
    </xf>
    <xf numFmtId="0" fontId="24" fillId="3" borderId="76" xfId="0" applyFont="1" applyFill="1" applyBorder="1" applyAlignment="1">
      <alignment horizontal="left" vertical="center" indent="1"/>
    </xf>
    <xf numFmtId="0" fontId="1" fillId="0" borderId="0" xfId="0" applyFont="1" applyAlignment="1">
      <alignment vertical="center" wrapText="1"/>
    </xf>
    <xf numFmtId="0" fontId="24" fillId="3" borderId="71" xfId="0" applyFont="1" applyFill="1" applyBorder="1" applyAlignment="1">
      <alignment horizontal="center" vertical="center" wrapText="1"/>
    </xf>
    <xf numFmtId="0" fontId="24" fillId="3" borderId="77" xfId="0" applyFont="1" applyFill="1" applyBorder="1" applyAlignment="1">
      <alignment horizontal="right" vertical="center" wrapText="1" indent="1"/>
    </xf>
    <xf numFmtId="0" fontId="24" fillId="3" borderId="73" xfId="0" applyFont="1" applyFill="1" applyBorder="1" applyAlignment="1">
      <alignment horizontal="left" vertical="center" wrapText="1" indent="1"/>
    </xf>
    <xf numFmtId="0" fontId="24" fillId="3" borderId="0" xfId="0" applyFont="1" applyFill="1" applyAlignment="1">
      <alignment horizontal="center" vertical="center" wrapText="1"/>
    </xf>
    <xf numFmtId="0" fontId="24" fillId="3" borderId="0" xfId="0" applyFont="1" applyFill="1" applyAlignment="1">
      <alignment horizontal="right" vertical="center" wrapText="1" indent="1"/>
    </xf>
    <xf numFmtId="0" fontId="24" fillId="3" borderId="0" xfId="0" applyFont="1" applyFill="1" applyAlignment="1">
      <alignment horizontal="left" vertical="center" wrapText="1" indent="1"/>
    </xf>
    <xf numFmtId="0" fontId="25" fillId="2" borderId="1" xfId="2" applyAlignment="1" applyProtection="1">
      <alignment horizontal="center" vertical="center"/>
    </xf>
    <xf numFmtId="0" fontId="24" fillId="3" borderId="1" xfId="3" applyAlignment="1" applyProtection="1">
      <alignment horizontal="center" vertical="center"/>
    </xf>
    <xf numFmtId="0" fontId="26" fillId="3" borderId="2" xfId="4" applyAlignment="1" applyProtection="1">
      <alignment horizontal="center" vertical="center"/>
    </xf>
    <xf numFmtId="0" fontId="27" fillId="4" borderId="2" xfId="5" applyBorder="1" applyAlignment="1" applyProtection="1">
      <alignment horizontal="center" vertical="center"/>
    </xf>
    <xf numFmtId="0" fontId="28" fillId="5" borderId="2" xfId="6" applyBorder="1" applyAlignment="1" applyProtection="1">
      <alignment horizontal="center" vertical="center"/>
    </xf>
    <xf numFmtId="0" fontId="24" fillId="13" borderId="72" xfId="0" applyFont="1" applyFill="1" applyBorder="1" applyAlignment="1">
      <alignment horizontal="right" vertical="center" indent="1"/>
    </xf>
    <xf numFmtId="0" fontId="24" fillId="13" borderId="73" xfId="0" applyFont="1" applyFill="1" applyBorder="1" applyAlignment="1">
      <alignment horizontal="left" vertical="center" indent="1"/>
    </xf>
    <xf numFmtId="0" fontId="30" fillId="0" borderId="4" xfId="0" applyFont="1" applyBorder="1" applyAlignment="1">
      <alignment horizontal="right"/>
    </xf>
    <xf numFmtId="1" fontId="18" fillId="0" borderId="43" xfId="0" applyNumberFormat="1" applyFont="1" applyFill="1" applyBorder="1" applyAlignment="1">
      <alignment horizontal="center" vertical="center" wrapText="1"/>
    </xf>
    <xf numFmtId="164" fontId="18" fillId="0" borderId="44" xfId="0" applyNumberFormat="1" applyFont="1" applyFill="1" applyBorder="1" applyAlignment="1">
      <alignment horizontal="center" vertical="center" wrapText="1"/>
    </xf>
    <xf numFmtId="0" fontId="19" fillId="0" borderId="45" xfId="0" applyFont="1" applyFill="1" applyBorder="1" applyAlignment="1">
      <alignment horizontal="center" vertical="center" wrapText="1"/>
    </xf>
    <xf numFmtId="0" fontId="19" fillId="0" borderId="45" xfId="0" applyFont="1" applyFill="1" applyBorder="1" applyAlignment="1">
      <alignment vertical="center" wrapText="1"/>
    </xf>
    <xf numFmtId="1" fontId="18" fillId="0" borderId="46" xfId="0" applyNumberFormat="1" applyFont="1" applyFill="1" applyBorder="1" applyAlignment="1">
      <alignment horizontal="center" vertical="center" wrapText="1"/>
    </xf>
    <xf numFmtId="0" fontId="18" fillId="12" borderId="0" xfId="0" applyFont="1" applyFill="1" applyBorder="1" applyAlignment="1">
      <alignment vertical="center" wrapText="1"/>
    </xf>
    <xf numFmtId="0" fontId="18" fillId="12" borderId="0" xfId="0" applyFont="1" applyFill="1" applyBorder="1" applyAlignment="1">
      <alignment horizontal="center" vertical="center" wrapText="1"/>
    </xf>
    <xf numFmtId="164" fontId="18" fillId="12" borderId="0" xfId="0" applyNumberFormat="1" applyFont="1" applyFill="1" applyBorder="1" applyAlignment="1">
      <alignment horizontal="center" vertical="center" wrapText="1"/>
    </xf>
    <xf numFmtId="1" fontId="18" fillId="12" borderId="0" xfId="0" applyNumberFormat="1" applyFont="1" applyFill="1" applyBorder="1" applyAlignment="1">
      <alignment horizontal="center" vertical="center" wrapText="1"/>
    </xf>
    <xf numFmtId="0" fontId="18" fillId="0" borderId="0" xfId="0" applyFont="1" applyFill="1" applyBorder="1" applyAlignment="1">
      <alignment vertical="center" wrapText="1"/>
    </xf>
    <xf numFmtId="0" fontId="18" fillId="0" borderId="0" xfId="0" applyFont="1" applyFill="1" applyBorder="1" applyAlignment="1">
      <alignment horizontal="center" vertical="center" wrapText="1"/>
    </xf>
    <xf numFmtId="164" fontId="18" fillId="0" borderId="0" xfId="0" applyNumberFormat="1" applyFont="1" applyFill="1" applyBorder="1" applyAlignment="1">
      <alignment horizontal="center" vertical="center" wrapText="1"/>
    </xf>
    <xf numFmtId="1" fontId="18" fillId="0" borderId="0" xfId="0" applyNumberFormat="1" applyFont="1" applyFill="1" applyBorder="1" applyAlignment="1">
      <alignment horizontal="center" vertical="center" wrapText="1"/>
    </xf>
    <xf numFmtId="0" fontId="18" fillId="0" borderId="0" xfId="0" applyFont="1" applyBorder="1" applyAlignment="1">
      <alignment vertical="center" wrapText="1"/>
    </xf>
    <xf numFmtId="0" fontId="18" fillId="0" borderId="0" xfId="0" applyFont="1" applyBorder="1" applyAlignment="1">
      <alignment horizontal="center" vertical="center" wrapText="1"/>
    </xf>
    <xf numFmtId="164" fontId="18" fillId="0" borderId="0" xfId="0" applyNumberFormat="1" applyFont="1" applyBorder="1" applyAlignment="1">
      <alignment horizontal="center" vertical="center" wrapText="1"/>
    </xf>
    <xf numFmtId="1" fontId="18" fillId="0" borderId="0" xfId="0" applyNumberFormat="1" applyFont="1" applyBorder="1" applyAlignment="1">
      <alignment horizontal="center" vertical="center" wrapText="1"/>
    </xf>
    <xf numFmtId="1" fontId="18" fillId="12" borderId="78" xfId="0" applyNumberFormat="1" applyFont="1" applyFill="1" applyBorder="1" applyAlignment="1">
      <alignment horizontal="center" vertical="center" wrapText="1"/>
    </xf>
    <xf numFmtId="0" fontId="19" fillId="12" borderId="51" xfId="0" applyFont="1" applyFill="1" applyBorder="1" applyAlignment="1">
      <alignment horizontal="center" vertical="center" wrapText="1"/>
    </xf>
    <xf numFmtId="0" fontId="19" fillId="12" borderId="51" xfId="0" applyFont="1" applyFill="1" applyBorder="1" applyAlignment="1">
      <alignment vertical="center" wrapText="1"/>
    </xf>
    <xf numFmtId="0" fontId="18" fillId="12" borderId="12" xfId="0" applyFont="1" applyFill="1" applyBorder="1" applyAlignment="1">
      <alignment vertical="center" wrapText="1"/>
    </xf>
    <xf numFmtId="0" fontId="18" fillId="12" borderId="12" xfId="0" applyFont="1" applyFill="1" applyBorder="1" applyAlignment="1">
      <alignment horizontal="center" vertical="center" wrapText="1"/>
    </xf>
    <xf numFmtId="164" fontId="18" fillId="12" borderId="12" xfId="0" applyNumberFormat="1" applyFont="1" applyFill="1" applyBorder="1" applyAlignment="1">
      <alignment horizontal="center" vertical="center" wrapText="1"/>
    </xf>
    <xf numFmtId="1" fontId="18" fillId="12" borderId="12" xfId="0" applyNumberFormat="1" applyFont="1" applyFill="1" applyBorder="1" applyAlignment="1">
      <alignment horizontal="center" vertical="center" wrapText="1"/>
    </xf>
    <xf numFmtId="1" fontId="18" fillId="12" borderId="52" xfId="0" applyNumberFormat="1" applyFont="1" applyFill="1" applyBorder="1" applyAlignment="1">
      <alignment horizontal="center" vertical="center" wrapText="1"/>
    </xf>
    <xf numFmtId="0" fontId="8" fillId="0" borderId="13" xfId="1" applyFont="1" applyBorder="1" applyAlignment="1">
      <alignment horizontal="left" vertical="center"/>
    </xf>
    <xf numFmtId="0" fontId="7" fillId="7" borderId="9" xfId="1" applyFont="1" applyFill="1" applyBorder="1" applyAlignment="1">
      <alignment horizontal="center" vertical="top"/>
    </xf>
    <xf numFmtId="0" fontId="7" fillId="7" borderId="10" xfId="1" applyFont="1" applyFill="1" applyBorder="1" applyAlignment="1">
      <alignment horizontal="center" vertical="center"/>
    </xf>
    <xf numFmtId="0" fontId="7" fillId="7" borderId="11" xfId="1" applyFont="1" applyFill="1" applyBorder="1" applyAlignment="1">
      <alignment horizontal="center" vertical="center"/>
    </xf>
    <xf numFmtId="0" fontId="8" fillId="8" borderId="0" xfId="1" applyFont="1" applyFill="1" applyAlignment="1">
      <alignment vertical="center"/>
    </xf>
    <xf numFmtId="0" fontId="8" fillId="7" borderId="0" xfId="1" applyFont="1" applyFill="1" applyAlignment="1">
      <alignment vertical="center"/>
    </xf>
    <xf numFmtId="0" fontId="8" fillId="7" borderId="12" xfId="1" applyFont="1" applyFill="1" applyBorder="1" applyAlignment="1">
      <alignment vertical="center"/>
    </xf>
    <xf numFmtId="0" fontId="3" fillId="0" borderId="5" xfId="1" applyFont="1" applyBorder="1" applyAlignment="1">
      <alignment horizontal="right" vertical="center" indent="1"/>
    </xf>
    <xf numFmtId="0" fontId="4" fillId="6" borderId="6" xfId="1" applyFont="1" applyFill="1" applyBorder="1" applyAlignment="1">
      <alignment horizontal="left" vertical="center" indent="1"/>
    </xf>
    <xf numFmtId="0" fontId="10" fillId="0" borderId="20" xfId="0" applyFont="1" applyBorder="1" applyAlignment="1">
      <alignment horizontal="right" vertical="center" wrapText="1"/>
    </xf>
    <xf numFmtId="0" fontId="1" fillId="0" borderId="27" xfId="0" applyFont="1" applyBorder="1" applyAlignment="1">
      <alignment vertical="center" wrapText="1"/>
    </xf>
    <xf numFmtId="0" fontId="1" fillId="0" borderId="39" xfId="0" applyFont="1" applyBorder="1" applyAlignment="1">
      <alignment vertical="center" wrapText="1"/>
    </xf>
    <xf numFmtId="0" fontId="10" fillId="0" borderId="28" xfId="0" applyFont="1" applyBorder="1" applyAlignment="1">
      <alignment horizontal="right" vertical="center" wrapText="1"/>
    </xf>
    <xf numFmtId="0" fontId="1" fillId="0" borderId="29" xfId="0" applyFont="1" applyBorder="1" applyAlignment="1">
      <alignment vertical="center" wrapText="1"/>
    </xf>
    <xf numFmtId="0" fontId="1" fillId="0" borderId="33" xfId="0" applyFont="1" applyBorder="1" applyAlignment="1">
      <alignment vertical="center" wrapText="1"/>
    </xf>
    <xf numFmtId="0" fontId="15" fillId="0" borderId="33" xfId="0" applyFont="1" applyBorder="1" applyAlignment="1">
      <alignment horizontal="left" vertical="top"/>
    </xf>
    <xf numFmtId="0" fontId="16" fillId="0" borderId="35" xfId="0" applyFont="1" applyBorder="1" applyAlignment="1">
      <alignment horizontal="left" vertical="top" wrapText="1"/>
    </xf>
    <xf numFmtId="0" fontId="10" fillId="0" borderId="15" xfId="0" applyFont="1" applyBorder="1" applyAlignment="1">
      <alignment horizontal="right" vertical="center" wrapText="1"/>
    </xf>
    <xf numFmtId="0" fontId="11" fillId="0" borderId="16" xfId="0" applyFont="1" applyBorder="1" applyAlignment="1">
      <alignment horizontal="center" vertical="center" wrapText="1"/>
    </xf>
    <xf numFmtId="0" fontId="1" fillId="0" borderId="18" xfId="0" applyFont="1" applyBorder="1" applyAlignment="1">
      <alignment vertical="center" wrapText="1"/>
    </xf>
    <xf numFmtId="0" fontId="13" fillId="0" borderId="28" xfId="0" applyFont="1" applyBorder="1" applyAlignment="1">
      <alignment horizontal="center" vertical="center"/>
    </xf>
    <xf numFmtId="0" fontId="9" fillId="8" borderId="29" xfId="0" applyFont="1" applyFill="1" applyBorder="1" applyAlignment="1" applyProtection="1">
      <alignment horizontal="center" vertical="center"/>
      <protection locked="0"/>
    </xf>
    <xf numFmtId="0" fontId="9" fillId="0" borderId="22" xfId="0" applyFont="1" applyBorder="1" applyAlignment="1">
      <alignment horizontal="left"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30" xfId="0" applyFont="1" applyBorder="1" applyAlignment="1">
      <alignment horizontal="right" vertical="center"/>
    </xf>
    <xf numFmtId="0" fontId="8" fillId="0" borderId="31" xfId="0" applyFont="1" applyBorder="1" applyAlignment="1">
      <alignment horizontal="left"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15" fillId="0" borderId="25" xfId="0" applyFont="1" applyBorder="1" applyAlignment="1">
      <alignment horizontal="left" vertical="top"/>
    </xf>
    <xf numFmtId="0" fontId="16" fillId="0" borderId="26" xfId="0" applyFont="1" applyBorder="1" applyAlignment="1">
      <alignment horizontal="left" vertical="top" wrapText="1"/>
    </xf>
    <xf numFmtId="0" fontId="13" fillId="0" borderId="20" xfId="0" applyFont="1" applyBorder="1" applyAlignment="1">
      <alignment horizontal="center" vertical="center"/>
    </xf>
    <xf numFmtId="0" fontId="9" fillId="8" borderId="27" xfId="0" applyFont="1" applyFill="1" applyBorder="1" applyAlignment="1" applyProtection="1">
      <alignment horizontal="center" vertical="center"/>
      <protection locked="0"/>
    </xf>
    <xf numFmtId="0" fontId="8" fillId="0" borderId="23" xfId="0" applyFont="1" applyBorder="1" applyAlignment="1">
      <alignment horizontal="center" vertical="center"/>
    </xf>
    <xf numFmtId="0" fontId="8" fillId="0" borderId="21" xfId="0" applyFont="1" applyBorder="1" applyAlignment="1">
      <alignment horizontal="center" vertical="center"/>
    </xf>
    <xf numFmtId="0" fontId="8" fillId="8" borderId="21" xfId="0" applyFont="1" applyFill="1" applyBorder="1" applyAlignment="1" applyProtection="1">
      <alignment horizontal="right" vertical="center"/>
      <protection locked="0"/>
    </xf>
    <xf numFmtId="0" fontId="8" fillId="0" borderId="24" xfId="0" applyFont="1" applyBorder="1" applyAlignment="1">
      <alignment horizontal="left" vertical="center"/>
    </xf>
    <xf numFmtId="0" fontId="9" fillId="8" borderId="24" xfId="0" applyFont="1" applyFill="1" applyBorder="1" applyAlignment="1" applyProtection="1">
      <alignment horizontal="center" vertical="center"/>
      <protection locked="0"/>
    </xf>
    <xf numFmtId="0" fontId="14" fillId="0" borderId="23" xfId="0" applyFont="1" applyBorder="1" applyAlignment="1">
      <alignment horizontal="center" vertical="center"/>
    </xf>
    <xf numFmtId="0" fontId="14" fillId="0" borderId="23" xfId="0" applyFont="1" applyBorder="1" applyAlignment="1" applyProtection="1">
      <alignment horizontal="center" vertical="center"/>
      <protection locked="0"/>
    </xf>
    <xf numFmtId="0" fontId="11" fillId="8" borderId="3" xfId="0" applyFont="1" applyFill="1" applyBorder="1" applyAlignment="1" applyProtection="1">
      <alignment vertical="center"/>
      <protection locked="0"/>
    </xf>
    <xf numFmtId="0" fontId="12" fillId="0" borderId="3" xfId="0" applyFont="1" applyBorder="1" applyAlignment="1">
      <alignment horizontal="left" vertical="top"/>
    </xf>
    <xf numFmtId="0" fontId="11" fillId="8" borderId="3" xfId="0" applyFont="1" applyFill="1" applyBorder="1" applyAlignment="1" applyProtection="1">
      <alignment horizontal="left" vertical="center"/>
      <protection locked="0"/>
    </xf>
    <xf numFmtId="0" fontId="11" fillId="8" borderId="3" xfId="0" applyFont="1" applyFill="1" applyBorder="1" applyAlignment="1" applyProtection="1">
      <alignment horizontal="left" vertical="center" indent="1"/>
      <protection locked="0"/>
    </xf>
    <xf numFmtId="0" fontId="10" fillId="10" borderId="17" xfId="0" applyFont="1" applyFill="1" applyBorder="1" applyAlignment="1">
      <alignment horizontal="center" vertical="center"/>
    </xf>
    <xf numFmtId="0" fontId="9" fillId="8" borderId="21" xfId="0" applyFont="1" applyFill="1" applyBorder="1" applyAlignment="1" applyProtection="1">
      <alignment horizontal="center" vertical="center"/>
      <protection locked="0"/>
    </xf>
    <xf numFmtId="0" fontId="1" fillId="0" borderId="0" xfId="0" applyFont="1" applyAlignment="1">
      <alignment horizontal="center"/>
    </xf>
    <xf numFmtId="14" fontId="1" fillId="0" borderId="0" xfId="0" applyNumberFormat="1" applyFont="1" applyAlignment="1">
      <alignment horizontal="center" vertical="center"/>
    </xf>
    <xf numFmtId="0" fontId="0" fillId="0" borderId="0" xfId="0" applyAlignment="1">
      <alignment horizontal="center"/>
    </xf>
  </cellXfs>
  <cellStyles count="7">
    <cellStyle name="Excel Built-in Bad" xfId="6" xr:uid="{00000000-0005-0000-0000-00000B000000}"/>
    <cellStyle name="Excel Built-in Calculation" xfId="3" xr:uid="{00000000-0005-0000-0000-000008000000}"/>
    <cellStyle name="Excel Built-in Good" xfId="5" xr:uid="{00000000-0005-0000-0000-00000A000000}"/>
    <cellStyle name="Excel Built-in Input" xfId="2" xr:uid="{00000000-0005-0000-0000-000007000000}"/>
    <cellStyle name="Excel Built-in Output" xfId="4" xr:uid="{00000000-0005-0000-0000-000009000000}"/>
    <cellStyle name="Normal" xfId="0" builtinId="0"/>
    <cellStyle name="Normal 2" xfId="1" xr:uid="{00000000-0005-0000-0000-000006000000}"/>
  </cellStyles>
  <dxfs count="23">
    <dxf>
      <font>
        <b val="0"/>
        <i val="0"/>
        <strike val="0"/>
        <condense val="0"/>
        <extend val="0"/>
        <outline val="0"/>
        <shadow val="0"/>
        <u val="none"/>
        <vertAlign val="baseline"/>
        <sz val="11"/>
        <color rgb="FF000000"/>
        <name val="Calibri"/>
        <family val="2"/>
        <charset val="1"/>
        <scheme val="none"/>
      </font>
      <alignment horizontal="center" vertical="center" textRotation="0" wrapText="0" indent="0" justifyLastLine="0" shrinkToFit="0" readingOrder="0"/>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
      <font>
        <color rgb="FFFF0000"/>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BFBFBF"/>
      <rgbColor rgb="FF7F7F7F"/>
      <rgbColor rgb="FF9999FF"/>
      <rgbColor rgb="FF993366"/>
      <rgbColor rgb="FFFEF2CB"/>
      <rgbColor rgb="FFDEEAF6"/>
      <rgbColor rgb="FF660066"/>
      <rgbColor rgb="FFED7D31"/>
      <rgbColor rgb="FF2F5496"/>
      <rgbColor rgb="FFD9E2F3"/>
      <rgbColor rgb="FF000080"/>
      <rgbColor rgb="FFFF00FF"/>
      <rgbColor rgb="FFFFFF00"/>
      <rgbColor rgb="FF00FFFF"/>
      <rgbColor rgb="FF800080"/>
      <rgbColor rgb="FF800000"/>
      <rgbColor rgb="FF008080"/>
      <rgbColor rgb="FF0000FF"/>
      <rgbColor rgb="FF00CCFF"/>
      <rgbColor rgb="FFDAE3F3"/>
      <rgbColor rgb="FFC6EFCE"/>
      <rgbColor rgb="FFE8F2A1"/>
      <rgbColor rgb="FFC5C2C2"/>
      <rgbColor rgb="FFFFC7CE"/>
      <rgbColor rgb="FFF2F2F2"/>
      <rgbColor rgb="FFFFCC99"/>
      <rgbColor rgb="FF4472C4"/>
      <rgbColor rgb="FF33CCCC"/>
      <rgbColor rgb="FF99CC00"/>
      <rgbColor rgb="FFFFCC00"/>
      <rgbColor rgb="FFFF9900"/>
      <rgbColor rgb="FFFA7D00"/>
      <rgbColor rgb="FF2F5597"/>
      <rgbColor rgb="FF969696"/>
      <rgbColor rgb="FF003366"/>
      <rgbColor rgb="FF339966"/>
      <rgbColor rgb="FF003300"/>
      <rgbColor rgb="FF333300"/>
      <rgbColor rgb="FF993300"/>
      <rgbColor rgb="FF993366"/>
      <rgbColor rgb="FF3F3F76"/>
      <rgbColor rgb="FF3F3F3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8</xdr:col>
      <xdr:colOff>479520</xdr:colOff>
      <xdr:row>34</xdr:row>
      <xdr:rowOff>13680</xdr:rowOff>
    </xdr:from>
    <xdr:to>
      <xdr:col>8</xdr:col>
      <xdr:colOff>1155240</xdr:colOff>
      <xdr:row>34</xdr:row>
      <xdr:rowOff>641520</xdr:rowOff>
    </xdr:to>
    <xdr:pic>
      <xdr:nvPicPr>
        <xdr:cNvPr id="2" name="image4.pn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7810560" y="10634040"/>
          <a:ext cx="675720" cy="627840"/>
        </a:xfrm>
        <a:prstGeom prst="rect">
          <a:avLst/>
        </a:prstGeom>
        <a:ln w="0">
          <a:noFill/>
        </a:ln>
      </xdr:spPr>
    </xdr:pic>
    <xdr:clientData/>
  </xdr:twoCellAnchor>
  <xdr:twoCellAnchor editAs="oneCell">
    <xdr:from>
      <xdr:col>1</xdr:col>
      <xdr:colOff>38160</xdr:colOff>
      <xdr:row>1</xdr:row>
      <xdr:rowOff>85680</xdr:rowOff>
    </xdr:from>
    <xdr:to>
      <xdr:col>2</xdr:col>
      <xdr:colOff>727560</xdr:colOff>
      <xdr:row>5</xdr:row>
      <xdr:rowOff>27720</xdr:rowOff>
    </xdr:to>
    <xdr:pic>
      <xdr:nvPicPr>
        <xdr:cNvPr id="3" name="image1.pn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a:stretch/>
      </xdr:blipFill>
      <xdr:spPr>
        <a:xfrm>
          <a:off x="239400" y="276120"/>
          <a:ext cx="1143000" cy="513720"/>
        </a:xfrm>
        <a:prstGeom prst="rect">
          <a:avLst/>
        </a:prstGeom>
        <a:ln w="0">
          <a:noFill/>
        </a:ln>
      </xdr:spPr>
    </xdr:pic>
    <xdr:clientData/>
  </xdr:twoCellAnchor>
  <xdr:twoCellAnchor editAs="oneCell">
    <xdr:from>
      <xdr:col>1</xdr:col>
      <xdr:colOff>190440</xdr:colOff>
      <xdr:row>34</xdr:row>
      <xdr:rowOff>47520</xdr:rowOff>
    </xdr:from>
    <xdr:to>
      <xdr:col>2</xdr:col>
      <xdr:colOff>537120</xdr:colOff>
      <xdr:row>34</xdr:row>
      <xdr:rowOff>513360</xdr:rowOff>
    </xdr:to>
    <xdr:pic>
      <xdr:nvPicPr>
        <xdr:cNvPr id="4" name="image2.jp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a:stretch/>
      </xdr:blipFill>
      <xdr:spPr>
        <a:xfrm>
          <a:off x="391680" y="10667880"/>
          <a:ext cx="800280" cy="465840"/>
        </a:xfrm>
        <a:prstGeom prst="rect">
          <a:avLst/>
        </a:prstGeom>
        <a:ln w="0">
          <a:noFill/>
        </a:ln>
      </xdr:spPr>
    </xdr:pic>
    <xdr:clientData/>
  </xdr:twoCellAnchor>
  <xdr:twoCellAnchor editAs="oneCell">
    <xdr:from>
      <xdr:col>15</xdr:col>
      <xdr:colOff>2218320</xdr:colOff>
      <xdr:row>33</xdr:row>
      <xdr:rowOff>32040</xdr:rowOff>
    </xdr:from>
    <xdr:to>
      <xdr:col>15</xdr:col>
      <xdr:colOff>3093840</xdr:colOff>
      <xdr:row>34</xdr:row>
      <xdr:rowOff>631440</xdr:rowOff>
    </xdr:to>
    <xdr:pic>
      <xdr:nvPicPr>
        <xdr:cNvPr id="5" name="image3.png">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4"/>
        <a:stretch/>
      </xdr:blipFill>
      <xdr:spPr>
        <a:xfrm>
          <a:off x="14956920" y="10347480"/>
          <a:ext cx="875520" cy="904320"/>
        </a:xfrm>
        <a:prstGeom prst="rect">
          <a:avLst/>
        </a:prstGeom>
        <a:ln w="0">
          <a:noFill/>
        </a:ln>
      </xdr:spPr>
    </xdr:pic>
    <xdr:clientData/>
  </xdr:twoCellAnchor>
  <xdr:twoCellAnchor editAs="oneCell">
    <xdr:from>
      <xdr:col>15</xdr:col>
      <xdr:colOff>1931760</xdr:colOff>
      <xdr:row>0</xdr:row>
      <xdr:rowOff>96120</xdr:rowOff>
    </xdr:from>
    <xdr:to>
      <xdr:col>15</xdr:col>
      <xdr:colOff>3102480</xdr:colOff>
      <xdr:row>7</xdr:row>
      <xdr:rowOff>181080</xdr:rowOff>
    </xdr:to>
    <xdr:pic>
      <xdr:nvPicPr>
        <xdr:cNvPr id="6" name="image3.png">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4"/>
        <a:stretch/>
      </xdr:blipFill>
      <xdr:spPr>
        <a:xfrm>
          <a:off x="14670360" y="96120"/>
          <a:ext cx="1170720" cy="1170720"/>
        </a:xfrm>
        <a:prstGeom prst="rect">
          <a:avLst/>
        </a:prstGeom>
        <a:ln w="0">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a1" displayName="Tabella1" ref="A1:D21" totalsRowShown="0">
  <autoFilter ref="A1:D21" xr:uid="{00000000-0009-0000-0100-000001000000}"/>
  <tableColumns count="4">
    <tableColumn id="1" xr3:uid="{00000000-0010-0000-0000-000001000000}" name="Version"/>
    <tableColumn id="5" xr3:uid="{D231F7A9-1A40-40E7-AD27-0F7521633D85}" name="Date" dataDxfId="0"/>
    <tableColumn id="2" xr3:uid="{00000000-0010-0000-0000-000002000000}" name="Note"/>
    <tableColumn id="3" xr3:uid="{00000000-0010-0000-0000-000003000000}" name="status"/>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9"/>
  <sheetViews>
    <sheetView zoomScaleNormal="100" workbookViewId="0">
      <selection activeCell="T2" sqref="T2"/>
    </sheetView>
  </sheetViews>
  <sheetFormatPr defaultColWidth="14.42578125" defaultRowHeight="15" x14ac:dyDescent="0.25"/>
  <cols>
    <col min="1" max="1" width="3.28515625" style="1" customWidth="1"/>
    <col min="2" max="2" width="5.42578125" style="1" customWidth="1"/>
    <col min="3" max="3" width="32.28515625" style="1" customWidth="1"/>
    <col min="4" max="4" width="5.42578125" style="1" customWidth="1"/>
    <col min="5" max="18" width="9.140625" style="1" customWidth="1"/>
    <col min="19" max="19" width="17.85546875" style="1" customWidth="1"/>
    <col min="20" max="20" width="3.85546875" style="1" customWidth="1"/>
    <col min="21" max="21" width="4.42578125" style="1" customWidth="1"/>
    <col min="22" max="16384" width="14.42578125" style="1"/>
  </cols>
  <sheetData>
    <row r="1" spans="1:21" ht="15" customHeight="1" x14ac:dyDescent="0.25">
      <c r="A1" s="2"/>
      <c r="B1" s="3"/>
      <c r="C1" s="3"/>
      <c r="D1" s="3"/>
      <c r="E1" s="2"/>
      <c r="F1" s="2"/>
      <c r="G1" s="2"/>
      <c r="H1" s="2"/>
      <c r="I1" s="2"/>
      <c r="J1" s="2"/>
      <c r="K1" s="2"/>
      <c r="L1" s="2"/>
      <c r="M1" s="2"/>
      <c r="N1" s="2"/>
      <c r="O1" s="2"/>
      <c r="P1" s="2"/>
      <c r="Q1" s="2"/>
      <c r="R1" s="2"/>
      <c r="S1" s="2"/>
      <c r="T1" s="2"/>
      <c r="U1" s="2"/>
    </row>
    <row r="2" spans="1:21" s="8" customFormat="1" ht="54" customHeight="1" x14ac:dyDescent="0.3">
      <c r="A2" s="4"/>
      <c r="B2" s="156" t="s">
        <v>0</v>
      </c>
      <c r="C2" s="156"/>
      <c r="D2" s="156"/>
      <c r="E2" s="157" t="str">
        <f>pdfFile</f>
        <v>Pole___</v>
      </c>
      <c r="F2" s="157"/>
      <c r="G2" s="157"/>
      <c r="H2" s="157"/>
      <c r="I2" s="157"/>
      <c r="J2" s="157"/>
      <c r="K2" s="157"/>
      <c r="L2" s="157"/>
      <c r="M2" s="157"/>
      <c r="N2" s="157"/>
      <c r="O2" s="157"/>
      <c r="P2" s="157"/>
      <c r="Q2" s="5" t="s">
        <v>1</v>
      </c>
      <c r="R2" s="6"/>
      <c r="S2" s="6"/>
      <c r="T2" s="7" t="str">
        <f>DSVersion</f>
        <v>v. 3.0.14</v>
      </c>
      <c r="U2" s="4"/>
    </row>
    <row r="3" spans="1:21" x14ac:dyDescent="0.25">
      <c r="A3" s="2"/>
      <c r="B3" s="3"/>
      <c r="C3" s="3"/>
      <c r="D3" s="3"/>
      <c r="E3" s="2"/>
      <c r="F3" s="2"/>
      <c r="G3" s="2"/>
      <c r="H3" s="2"/>
      <c r="I3" s="2"/>
      <c r="J3" s="2"/>
      <c r="K3" s="2"/>
      <c r="L3" s="2"/>
      <c r="M3" s="2"/>
      <c r="N3" s="2"/>
      <c r="O3" s="2"/>
      <c r="P3" s="2"/>
      <c r="Q3" s="2"/>
      <c r="R3" s="2"/>
      <c r="S3" s="2"/>
      <c r="T3" s="2"/>
      <c r="U3" s="2"/>
    </row>
    <row r="4" spans="1:21" ht="41.25" customHeight="1" x14ac:dyDescent="0.25">
      <c r="A4" s="9"/>
      <c r="B4" s="150" t="s">
        <v>2</v>
      </c>
      <c r="C4" s="151" t="s">
        <v>3</v>
      </c>
      <c r="D4" s="151"/>
      <c r="E4" s="151"/>
      <c r="F4" s="151"/>
      <c r="G4" s="151"/>
      <c r="H4" s="151"/>
      <c r="I4" s="151"/>
      <c r="J4" s="151"/>
      <c r="K4" s="151"/>
      <c r="L4" s="151"/>
      <c r="M4" s="151"/>
      <c r="N4" s="151"/>
      <c r="O4" s="151"/>
      <c r="P4" s="151"/>
      <c r="Q4" s="151"/>
      <c r="R4" s="151"/>
      <c r="S4" s="151"/>
      <c r="T4" s="152"/>
      <c r="U4" s="2"/>
    </row>
    <row r="5" spans="1:21" ht="27.75" customHeight="1" x14ac:dyDescent="0.25">
      <c r="A5" s="9"/>
      <c r="B5" s="150"/>
      <c r="C5" s="153" t="s">
        <v>4</v>
      </c>
      <c r="D5" s="153"/>
      <c r="E5" s="153"/>
      <c r="F5" s="153"/>
      <c r="G5" s="153"/>
      <c r="H5" s="153"/>
      <c r="I5" s="153"/>
      <c r="J5" s="153"/>
      <c r="K5" s="153"/>
      <c r="L5" s="153"/>
      <c r="M5" s="153"/>
      <c r="N5" s="153"/>
      <c r="O5" s="153"/>
      <c r="P5" s="153"/>
      <c r="Q5" s="153"/>
      <c r="R5" s="153"/>
      <c r="S5" s="153"/>
      <c r="T5" s="152"/>
      <c r="U5" s="2"/>
    </row>
    <row r="6" spans="1:21" ht="27.75" customHeight="1" x14ac:dyDescent="0.25">
      <c r="A6" s="9"/>
      <c r="B6" s="150"/>
      <c r="C6" s="154" t="s">
        <v>5</v>
      </c>
      <c r="D6" s="154"/>
      <c r="E6" s="154"/>
      <c r="F6" s="154"/>
      <c r="G6" s="154"/>
      <c r="H6" s="154"/>
      <c r="I6" s="154"/>
      <c r="J6" s="154"/>
      <c r="K6" s="154"/>
      <c r="L6" s="154"/>
      <c r="M6" s="154"/>
      <c r="N6" s="154"/>
      <c r="O6" s="154"/>
      <c r="P6" s="154"/>
      <c r="Q6" s="154"/>
      <c r="R6" s="154"/>
      <c r="S6" s="154"/>
      <c r="T6" s="152"/>
      <c r="U6" s="2"/>
    </row>
    <row r="7" spans="1:21" ht="27.75" customHeight="1" x14ac:dyDescent="0.25">
      <c r="A7" s="9"/>
      <c r="B7" s="150"/>
      <c r="C7" s="154" t="s">
        <v>6</v>
      </c>
      <c r="D7" s="154"/>
      <c r="E7" s="154"/>
      <c r="F7" s="154"/>
      <c r="G7" s="154"/>
      <c r="H7" s="154"/>
      <c r="I7" s="154"/>
      <c r="J7" s="154"/>
      <c r="K7" s="154"/>
      <c r="L7" s="154"/>
      <c r="M7" s="154"/>
      <c r="N7" s="154"/>
      <c r="O7" s="154"/>
      <c r="P7" s="154"/>
      <c r="Q7" s="154"/>
      <c r="R7" s="154"/>
      <c r="S7" s="154"/>
      <c r="T7" s="152"/>
      <c r="U7" s="2"/>
    </row>
    <row r="8" spans="1:21" ht="27.75" customHeight="1" x14ac:dyDescent="0.25">
      <c r="A8" s="9"/>
      <c r="B8" s="150"/>
      <c r="C8" s="154" t="s">
        <v>7</v>
      </c>
      <c r="D8" s="154"/>
      <c r="E8" s="154"/>
      <c r="F8" s="154"/>
      <c r="G8" s="154"/>
      <c r="H8" s="154"/>
      <c r="I8" s="154"/>
      <c r="J8" s="154"/>
      <c r="K8" s="154"/>
      <c r="L8" s="154"/>
      <c r="M8" s="154"/>
      <c r="N8" s="154"/>
      <c r="O8" s="154"/>
      <c r="P8" s="154"/>
      <c r="Q8" s="154"/>
      <c r="R8" s="154"/>
      <c r="S8" s="154"/>
      <c r="T8" s="152"/>
      <c r="U8" s="2"/>
    </row>
    <row r="9" spans="1:21" ht="27.75" customHeight="1" x14ac:dyDescent="0.25">
      <c r="A9" s="9"/>
      <c r="B9" s="150"/>
      <c r="C9" s="154" t="s">
        <v>8</v>
      </c>
      <c r="D9" s="154"/>
      <c r="E9" s="154"/>
      <c r="F9" s="154"/>
      <c r="G9" s="154"/>
      <c r="H9" s="154"/>
      <c r="I9" s="154"/>
      <c r="J9" s="154"/>
      <c r="K9" s="154"/>
      <c r="L9" s="154"/>
      <c r="M9" s="154"/>
      <c r="N9" s="154"/>
      <c r="O9" s="154"/>
      <c r="P9" s="154"/>
      <c r="Q9" s="154"/>
      <c r="R9" s="154"/>
      <c r="S9" s="154"/>
      <c r="T9" s="152"/>
      <c r="U9" s="2"/>
    </row>
    <row r="10" spans="1:21" ht="27.75" customHeight="1" x14ac:dyDescent="0.25">
      <c r="A10" s="9"/>
      <c r="B10" s="150"/>
      <c r="C10" s="154" t="s">
        <v>9</v>
      </c>
      <c r="D10" s="154"/>
      <c r="E10" s="154"/>
      <c r="F10" s="154"/>
      <c r="G10" s="154"/>
      <c r="H10" s="154"/>
      <c r="I10" s="154"/>
      <c r="J10" s="154"/>
      <c r="K10" s="154"/>
      <c r="L10" s="154"/>
      <c r="M10" s="154"/>
      <c r="N10" s="154"/>
      <c r="O10" s="154"/>
      <c r="P10" s="154"/>
      <c r="Q10" s="154"/>
      <c r="R10" s="154"/>
      <c r="S10" s="154"/>
      <c r="T10" s="152"/>
      <c r="U10" s="2"/>
    </row>
    <row r="11" spans="1:21" ht="27.75" customHeight="1" x14ac:dyDescent="0.25">
      <c r="A11" s="9"/>
      <c r="B11" s="150"/>
      <c r="C11" s="154" t="s">
        <v>10</v>
      </c>
      <c r="D11" s="154"/>
      <c r="E11" s="154"/>
      <c r="F11" s="154"/>
      <c r="G11" s="154"/>
      <c r="H11" s="154"/>
      <c r="I11" s="154"/>
      <c r="J11" s="154"/>
      <c r="K11" s="154"/>
      <c r="L11" s="154"/>
      <c r="M11" s="154"/>
      <c r="N11" s="154"/>
      <c r="O11" s="154"/>
      <c r="P11" s="154"/>
      <c r="Q11" s="154"/>
      <c r="R11" s="154"/>
      <c r="S11" s="154"/>
      <c r="T11" s="152"/>
      <c r="U11" s="2"/>
    </row>
    <row r="12" spans="1:21" ht="27.75" customHeight="1" x14ac:dyDescent="0.25">
      <c r="A12" s="9"/>
      <c r="B12" s="150"/>
      <c r="C12" s="154" t="s">
        <v>11</v>
      </c>
      <c r="D12" s="154"/>
      <c r="E12" s="154"/>
      <c r="F12" s="154"/>
      <c r="G12" s="154"/>
      <c r="H12" s="154"/>
      <c r="I12" s="154"/>
      <c r="J12" s="154"/>
      <c r="K12" s="154"/>
      <c r="L12" s="154"/>
      <c r="M12" s="154"/>
      <c r="N12" s="154"/>
      <c r="O12" s="154"/>
      <c r="P12" s="154"/>
      <c r="Q12" s="154"/>
      <c r="R12" s="154"/>
      <c r="S12" s="154"/>
      <c r="T12" s="152"/>
      <c r="U12" s="2"/>
    </row>
    <row r="13" spans="1:21" ht="27.75" customHeight="1" x14ac:dyDescent="0.25">
      <c r="A13" s="9"/>
      <c r="B13" s="150"/>
      <c r="C13" s="154" t="s">
        <v>12</v>
      </c>
      <c r="D13" s="154"/>
      <c r="E13" s="154"/>
      <c r="F13" s="154"/>
      <c r="G13" s="154"/>
      <c r="H13" s="154"/>
      <c r="I13" s="154"/>
      <c r="J13" s="154"/>
      <c r="K13" s="154"/>
      <c r="L13" s="154"/>
      <c r="M13" s="154"/>
      <c r="N13" s="154"/>
      <c r="O13" s="154"/>
      <c r="P13" s="154"/>
      <c r="Q13" s="154"/>
      <c r="R13" s="154"/>
      <c r="S13" s="154"/>
      <c r="T13" s="152"/>
      <c r="U13" s="2"/>
    </row>
    <row r="14" spans="1:21" ht="27.75" customHeight="1" x14ac:dyDescent="0.25">
      <c r="A14" s="9"/>
      <c r="B14" s="150"/>
      <c r="C14" s="154" t="s">
        <v>13</v>
      </c>
      <c r="D14" s="154"/>
      <c r="E14" s="154"/>
      <c r="F14" s="154"/>
      <c r="G14" s="154"/>
      <c r="H14" s="154"/>
      <c r="I14" s="154"/>
      <c r="J14" s="154"/>
      <c r="K14" s="154"/>
      <c r="L14" s="154"/>
      <c r="M14" s="154"/>
      <c r="N14" s="154"/>
      <c r="O14" s="154"/>
      <c r="P14" s="154"/>
      <c r="Q14" s="154"/>
      <c r="R14" s="154"/>
      <c r="S14" s="154"/>
      <c r="T14" s="152"/>
      <c r="U14" s="2"/>
    </row>
    <row r="15" spans="1:21" ht="18.75" customHeight="1" x14ac:dyDescent="0.25">
      <c r="A15" s="9"/>
      <c r="B15" s="150"/>
      <c r="C15" s="155"/>
      <c r="D15" s="155"/>
      <c r="E15" s="155"/>
      <c r="F15" s="155"/>
      <c r="G15" s="155"/>
      <c r="H15" s="155"/>
      <c r="I15" s="155"/>
      <c r="J15" s="155"/>
      <c r="K15" s="155"/>
      <c r="L15" s="155"/>
      <c r="M15" s="155"/>
      <c r="N15" s="155"/>
      <c r="O15" s="155"/>
      <c r="P15" s="155"/>
      <c r="Q15" s="155"/>
      <c r="R15" s="155"/>
      <c r="S15" s="155"/>
      <c r="T15" s="152"/>
      <c r="U15" s="2"/>
    </row>
    <row r="16" spans="1:21" ht="23.25" customHeight="1" x14ac:dyDescent="0.25">
      <c r="A16" s="2"/>
      <c r="B16" s="10"/>
      <c r="C16" s="149"/>
      <c r="D16" s="149"/>
      <c r="E16" s="2"/>
      <c r="F16" s="2"/>
      <c r="G16" s="2"/>
      <c r="H16" s="2"/>
      <c r="I16" s="2"/>
      <c r="J16" s="2"/>
      <c r="K16" s="2"/>
      <c r="L16" s="2"/>
      <c r="M16" s="2"/>
      <c r="N16" s="2"/>
      <c r="O16" s="2"/>
      <c r="P16" s="2"/>
      <c r="Q16" s="2"/>
      <c r="R16" s="2"/>
      <c r="S16" s="2"/>
      <c r="T16" s="2"/>
      <c r="U16" s="2"/>
    </row>
    <row r="17" spans="1:21" ht="41.25" customHeight="1" x14ac:dyDescent="0.25">
      <c r="A17" s="9"/>
      <c r="B17" s="150" t="s">
        <v>14</v>
      </c>
      <c r="C17" s="151" t="s">
        <v>15</v>
      </c>
      <c r="D17" s="151"/>
      <c r="E17" s="151"/>
      <c r="F17" s="151"/>
      <c r="G17" s="151"/>
      <c r="H17" s="151"/>
      <c r="I17" s="151"/>
      <c r="J17" s="151"/>
      <c r="K17" s="151"/>
      <c r="L17" s="151"/>
      <c r="M17" s="151"/>
      <c r="N17" s="151"/>
      <c r="O17" s="151"/>
      <c r="P17" s="151"/>
      <c r="Q17" s="151"/>
      <c r="R17" s="151"/>
      <c r="S17" s="151"/>
      <c r="T17" s="152"/>
      <c r="U17" s="2"/>
    </row>
    <row r="18" spans="1:21" ht="27.75" customHeight="1" x14ac:dyDescent="0.25">
      <c r="A18" s="9"/>
      <c r="B18" s="150"/>
      <c r="C18" s="153" t="s">
        <v>16</v>
      </c>
      <c r="D18" s="153"/>
      <c r="E18" s="153"/>
      <c r="F18" s="153"/>
      <c r="G18" s="153"/>
      <c r="H18" s="153"/>
      <c r="I18" s="153"/>
      <c r="J18" s="153"/>
      <c r="K18" s="153"/>
      <c r="L18" s="153"/>
      <c r="M18" s="153"/>
      <c r="N18" s="153"/>
      <c r="O18" s="153"/>
      <c r="P18" s="153"/>
      <c r="Q18" s="153"/>
      <c r="R18" s="153"/>
      <c r="S18" s="153"/>
      <c r="T18" s="152"/>
      <c r="U18" s="2"/>
    </row>
    <row r="19" spans="1:21" ht="27.75" customHeight="1" x14ac:dyDescent="0.25">
      <c r="A19" s="9"/>
      <c r="B19" s="150"/>
      <c r="C19" s="154" t="s">
        <v>17</v>
      </c>
      <c r="D19" s="154"/>
      <c r="E19" s="154"/>
      <c r="F19" s="154"/>
      <c r="G19" s="154"/>
      <c r="H19" s="154"/>
      <c r="I19" s="154"/>
      <c r="J19" s="154"/>
      <c r="K19" s="154"/>
      <c r="L19" s="154"/>
      <c r="M19" s="154"/>
      <c r="N19" s="154"/>
      <c r="O19" s="154"/>
      <c r="P19" s="154"/>
      <c r="Q19" s="154"/>
      <c r="R19" s="154"/>
      <c r="S19" s="154"/>
      <c r="T19" s="152"/>
      <c r="U19" s="2"/>
    </row>
    <row r="20" spans="1:21" ht="27.75" customHeight="1" x14ac:dyDescent="0.25">
      <c r="A20" s="9"/>
      <c r="B20" s="150"/>
      <c r="C20" s="154" t="s">
        <v>18</v>
      </c>
      <c r="D20" s="154"/>
      <c r="E20" s="154"/>
      <c r="F20" s="154"/>
      <c r="G20" s="154"/>
      <c r="H20" s="154"/>
      <c r="I20" s="154"/>
      <c r="J20" s="154"/>
      <c r="K20" s="154"/>
      <c r="L20" s="154"/>
      <c r="M20" s="154"/>
      <c r="N20" s="154"/>
      <c r="O20" s="154"/>
      <c r="P20" s="154"/>
      <c r="Q20" s="154"/>
      <c r="R20" s="154"/>
      <c r="S20" s="154"/>
      <c r="T20" s="152"/>
      <c r="U20" s="2"/>
    </row>
    <row r="21" spans="1:21" ht="27.75" customHeight="1" x14ac:dyDescent="0.25">
      <c r="A21" s="9"/>
      <c r="B21" s="150"/>
      <c r="C21" s="154" t="s">
        <v>19</v>
      </c>
      <c r="D21" s="154"/>
      <c r="E21" s="154"/>
      <c r="F21" s="154"/>
      <c r="G21" s="154"/>
      <c r="H21" s="154"/>
      <c r="I21" s="154"/>
      <c r="J21" s="154"/>
      <c r="K21" s="154"/>
      <c r="L21" s="154"/>
      <c r="M21" s="154"/>
      <c r="N21" s="154"/>
      <c r="O21" s="154"/>
      <c r="P21" s="154"/>
      <c r="Q21" s="154"/>
      <c r="R21" s="154"/>
      <c r="S21" s="154"/>
      <c r="T21" s="152"/>
      <c r="U21" s="2"/>
    </row>
    <row r="22" spans="1:21" ht="27.75" customHeight="1" x14ac:dyDescent="0.25">
      <c r="A22" s="9"/>
      <c r="B22" s="150"/>
      <c r="C22" s="154" t="s">
        <v>20</v>
      </c>
      <c r="D22" s="154"/>
      <c r="E22" s="154"/>
      <c r="F22" s="154"/>
      <c r="G22" s="154"/>
      <c r="H22" s="154"/>
      <c r="I22" s="154"/>
      <c r="J22" s="154"/>
      <c r="K22" s="154"/>
      <c r="L22" s="154"/>
      <c r="M22" s="154"/>
      <c r="N22" s="154"/>
      <c r="O22" s="154"/>
      <c r="P22" s="154"/>
      <c r="Q22" s="154"/>
      <c r="R22" s="154"/>
      <c r="S22" s="154"/>
      <c r="T22" s="152"/>
      <c r="U22" s="2"/>
    </row>
    <row r="23" spans="1:21" ht="27.75" customHeight="1" x14ac:dyDescent="0.25">
      <c r="A23" s="9"/>
      <c r="B23" s="150"/>
      <c r="C23" s="154" t="s">
        <v>21</v>
      </c>
      <c r="D23" s="154"/>
      <c r="E23" s="154"/>
      <c r="F23" s="154"/>
      <c r="G23" s="154"/>
      <c r="H23" s="154"/>
      <c r="I23" s="154"/>
      <c r="J23" s="154"/>
      <c r="K23" s="154"/>
      <c r="L23" s="154"/>
      <c r="M23" s="154"/>
      <c r="N23" s="154"/>
      <c r="O23" s="154"/>
      <c r="P23" s="154"/>
      <c r="Q23" s="154"/>
      <c r="R23" s="154"/>
      <c r="S23" s="154"/>
      <c r="T23" s="152"/>
      <c r="U23" s="2"/>
    </row>
    <row r="24" spans="1:21" ht="27.75" customHeight="1" x14ac:dyDescent="0.25">
      <c r="A24" s="9"/>
      <c r="B24" s="150"/>
      <c r="C24" s="154" t="s">
        <v>22</v>
      </c>
      <c r="D24" s="154"/>
      <c r="E24" s="154"/>
      <c r="F24" s="154"/>
      <c r="G24" s="154"/>
      <c r="H24" s="154"/>
      <c r="I24" s="154"/>
      <c r="J24" s="154"/>
      <c r="K24" s="154"/>
      <c r="L24" s="154"/>
      <c r="M24" s="154"/>
      <c r="N24" s="154"/>
      <c r="O24" s="154"/>
      <c r="P24" s="154"/>
      <c r="Q24" s="154"/>
      <c r="R24" s="154"/>
      <c r="S24" s="154"/>
      <c r="T24" s="152"/>
      <c r="U24" s="2"/>
    </row>
    <row r="25" spans="1:21" ht="27.75" customHeight="1" x14ac:dyDescent="0.25">
      <c r="A25" s="9"/>
      <c r="B25" s="150"/>
      <c r="C25" s="154" t="s">
        <v>23</v>
      </c>
      <c r="D25" s="154"/>
      <c r="E25" s="154"/>
      <c r="F25" s="154"/>
      <c r="G25" s="154"/>
      <c r="H25" s="154"/>
      <c r="I25" s="154"/>
      <c r="J25" s="154"/>
      <c r="K25" s="154"/>
      <c r="L25" s="154"/>
      <c r="M25" s="154"/>
      <c r="N25" s="154"/>
      <c r="O25" s="154"/>
      <c r="P25" s="154"/>
      <c r="Q25" s="154"/>
      <c r="R25" s="154"/>
      <c r="S25" s="154"/>
      <c r="T25" s="152"/>
      <c r="U25" s="2"/>
    </row>
    <row r="26" spans="1:21" ht="27.75" customHeight="1" x14ac:dyDescent="0.25">
      <c r="A26" s="9"/>
      <c r="B26" s="150"/>
      <c r="C26" s="154" t="s">
        <v>24</v>
      </c>
      <c r="D26" s="154"/>
      <c r="E26" s="154"/>
      <c r="F26" s="154"/>
      <c r="G26" s="154"/>
      <c r="H26" s="154"/>
      <c r="I26" s="154"/>
      <c r="J26" s="154"/>
      <c r="K26" s="154"/>
      <c r="L26" s="154"/>
      <c r="M26" s="154"/>
      <c r="N26" s="154"/>
      <c r="O26" s="154"/>
      <c r="P26" s="154"/>
      <c r="Q26" s="154"/>
      <c r="R26" s="154"/>
      <c r="S26" s="154"/>
      <c r="T26" s="152"/>
      <c r="U26" s="2"/>
    </row>
    <row r="27" spans="1:21" ht="27.75" customHeight="1" x14ac:dyDescent="0.25">
      <c r="A27" s="9"/>
      <c r="B27" s="150"/>
      <c r="C27" s="154" t="s">
        <v>25</v>
      </c>
      <c r="D27" s="154"/>
      <c r="E27" s="154"/>
      <c r="F27" s="154"/>
      <c r="G27" s="154"/>
      <c r="H27" s="154"/>
      <c r="I27" s="154"/>
      <c r="J27" s="154"/>
      <c r="K27" s="154"/>
      <c r="L27" s="154"/>
      <c r="M27" s="154"/>
      <c r="N27" s="154"/>
      <c r="O27" s="154"/>
      <c r="P27" s="154"/>
      <c r="Q27" s="154"/>
      <c r="R27" s="154"/>
      <c r="S27" s="154"/>
      <c r="T27" s="152"/>
      <c r="U27" s="2"/>
    </row>
    <row r="28" spans="1:21" ht="18.75" customHeight="1" x14ac:dyDescent="0.25">
      <c r="A28" s="9"/>
      <c r="B28" s="150"/>
      <c r="C28" s="155"/>
      <c r="D28" s="155"/>
      <c r="E28" s="155"/>
      <c r="F28" s="155"/>
      <c r="G28" s="155"/>
      <c r="H28" s="155"/>
      <c r="I28" s="155"/>
      <c r="J28" s="155"/>
      <c r="K28" s="155"/>
      <c r="L28" s="155"/>
      <c r="M28" s="155"/>
      <c r="N28" s="155"/>
      <c r="O28" s="155"/>
      <c r="P28" s="155"/>
      <c r="Q28" s="155"/>
      <c r="R28" s="155"/>
      <c r="S28" s="155"/>
      <c r="T28" s="152"/>
      <c r="U28" s="2"/>
    </row>
    <row r="29" spans="1:21" ht="23.25" customHeight="1" x14ac:dyDescent="0.25">
      <c r="A29" s="2"/>
      <c r="B29" s="11"/>
      <c r="C29" s="11"/>
      <c r="D29" s="11"/>
      <c r="E29" s="2"/>
      <c r="F29" s="2"/>
      <c r="G29" s="2"/>
      <c r="H29" s="2"/>
      <c r="I29" s="2"/>
      <c r="J29" s="2"/>
      <c r="K29" s="2"/>
      <c r="L29" s="2"/>
      <c r="M29" s="2"/>
      <c r="N29" s="2"/>
      <c r="O29" s="2"/>
      <c r="P29" s="2"/>
      <c r="Q29" s="2"/>
      <c r="R29" s="2"/>
      <c r="S29" s="2"/>
      <c r="T29" s="2"/>
      <c r="U29" s="2"/>
    </row>
  </sheetData>
  <sheetProtection algorithmName="SHA-512" hashValue="5tdeSDg8vEDSynFwRA65Lcfe7luoUZH3JRgQZc0qztqnSvzNhD9SXP+VdYr6d99t1lHK6utlyKoL59tUFjh5gA==" saltValue="n9AhwJfPDUWz1d22YHyxlA==" spinCount="100000" sheet="1" objects="1" scenarios="1"/>
  <mergeCells count="31">
    <mergeCell ref="B2:D2"/>
    <mergeCell ref="E2:P2"/>
    <mergeCell ref="B4:B15"/>
    <mergeCell ref="C4:S4"/>
    <mergeCell ref="T4:T15"/>
    <mergeCell ref="C5:S5"/>
    <mergeCell ref="C6:S6"/>
    <mergeCell ref="C7:S7"/>
    <mergeCell ref="C8:S8"/>
    <mergeCell ref="C9:S9"/>
    <mergeCell ref="C10:S10"/>
    <mergeCell ref="C11:S11"/>
    <mergeCell ref="C12:S12"/>
    <mergeCell ref="C13:S13"/>
    <mergeCell ref="C14:S14"/>
    <mergeCell ref="C15:S15"/>
    <mergeCell ref="C16:D16"/>
    <mergeCell ref="B17:B28"/>
    <mergeCell ref="C17:S17"/>
    <mergeCell ref="T17:T28"/>
    <mergeCell ref="C18:S18"/>
    <mergeCell ref="C19:S19"/>
    <mergeCell ref="C20:S20"/>
    <mergeCell ref="C21:S21"/>
    <mergeCell ref="C22:S22"/>
    <mergeCell ref="C23:S23"/>
    <mergeCell ref="C24:S24"/>
    <mergeCell ref="C25:S25"/>
    <mergeCell ref="C26:S26"/>
    <mergeCell ref="C27:S27"/>
    <mergeCell ref="C28:S28"/>
  </mergeCells>
  <pageMargins left="0.7" right="0.7" top="0.75" bottom="0.75" header="0.511811023622047" footer="0.511811023622047"/>
  <pageSetup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5"/>
  <sheetViews>
    <sheetView tabSelected="1" zoomScale="85" zoomScaleNormal="85" workbookViewId="0">
      <selection activeCell="I4" sqref="I4:K4"/>
    </sheetView>
  </sheetViews>
  <sheetFormatPr defaultColWidth="14.42578125" defaultRowHeight="15" x14ac:dyDescent="0.25"/>
  <cols>
    <col min="1" max="1" width="2.85546875" customWidth="1"/>
    <col min="2" max="2" width="6.42578125" customWidth="1"/>
    <col min="3" max="3" width="12.42578125" customWidth="1"/>
    <col min="4" max="4" width="19.28515625" customWidth="1"/>
    <col min="5" max="7" width="14.28515625" customWidth="1"/>
    <col min="8" max="8" width="20.140625" customWidth="1"/>
    <col min="9" max="9" width="25" customWidth="1"/>
    <col min="10" max="10" width="7.28515625" customWidth="1"/>
    <col min="11" max="11" width="7.85546875" customWidth="1"/>
    <col min="12" max="12" width="12.140625" customWidth="1"/>
    <col min="13" max="13" width="10.42578125" customWidth="1"/>
    <col min="14" max="14" width="6.140625" customWidth="1"/>
    <col min="15" max="15" width="7.7109375" customWidth="1"/>
    <col min="16" max="16" width="47" customWidth="1"/>
    <col min="17" max="17" width="2.42578125" customWidth="1"/>
  </cols>
  <sheetData>
    <row r="1" spans="1:17" x14ac:dyDescent="0.25">
      <c r="A1" s="12"/>
      <c r="B1" s="13"/>
      <c r="C1" s="13"/>
      <c r="D1" s="13"/>
      <c r="E1" s="13"/>
      <c r="F1" s="13"/>
      <c r="G1" s="13"/>
      <c r="H1" s="13"/>
      <c r="I1" s="13"/>
      <c r="J1" s="13"/>
      <c r="K1" s="13"/>
      <c r="L1" s="13"/>
      <c r="M1" s="13"/>
      <c r="N1" s="13"/>
      <c r="O1" s="13"/>
      <c r="P1" s="123" t="str">
        <f>DSVersion</f>
        <v>v. 3.0.14</v>
      </c>
      <c r="Q1" s="12"/>
    </row>
    <row r="2" spans="1:17" ht="19.5" customHeight="1" x14ac:dyDescent="0.25">
      <c r="A2" s="14"/>
      <c r="B2" s="15"/>
      <c r="C2" s="15"/>
      <c r="D2" s="16" t="str">
        <f>labelAthleteName</f>
        <v>Athlete(s) Name(s):</v>
      </c>
      <c r="E2" s="189"/>
      <c r="F2" s="189"/>
      <c r="G2" s="189"/>
      <c r="H2" s="16" t="str">
        <f>labelAthleteSurname</f>
        <v>Athlete(s) Surname(s):</v>
      </c>
      <c r="I2" s="189"/>
      <c r="J2" s="189"/>
      <c r="K2" s="189"/>
      <c r="L2" s="17"/>
      <c r="M2" s="190" t="s">
        <v>26</v>
      </c>
      <c r="N2" s="190"/>
      <c r="O2" s="190"/>
      <c r="P2" s="190"/>
      <c r="Q2" s="15"/>
    </row>
    <row r="3" spans="1:17" ht="3" customHeight="1" x14ac:dyDescent="0.25">
      <c r="A3" s="18"/>
      <c r="B3" s="12"/>
      <c r="C3" s="12"/>
      <c r="D3" s="19"/>
      <c r="E3" s="20"/>
      <c r="F3" s="21"/>
      <c r="G3" s="21"/>
      <c r="H3" s="21"/>
      <c r="I3" s="21"/>
      <c r="J3" s="21"/>
      <c r="K3" s="21"/>
      <c r="L3" s="12"/>
      <c r="M3" s="190"/>
      <c r="N3" s="190"/>
      <c r="O3" s="190"/>
      <c r="P3" s="190"/>
      <c r="Q3" s="18"/>
    </row>
    <row r="4" spans="1:17" ht="19.5" customHeight="1" x14ac:dyDescent="0.25">
      <c r="A4" s="14"/>
      <c r="B4" s="15"/>
      <c r="C4" s="15"/>
      <c r="D4" s="16" t="s">
        <v>27</v>
      </c>
      <c r="E4" s="189"/>
      <c r="F4" s="189"/>
      <c r="G4" s="189"/>
      <c r="H4" s="16" t="s">
        <v>28</v>
      </c>
      <c r="I4" s="191"/>
      <c r="J4" s="191"/>
      <c r="K4" s="191"/>
      <c r="L4" s="17"/>
      <c r="M4" s="190"/>
      <c r="N4" s="190"/>
      <c r="O4" s="190"/>
      <c r="P4" s="190"/>
      <c r="Q4" s="14"/>
    </row>
    <row r="5" spans="1:17" ht="3" customHeight="1" x14ac:dyDescent="0.25">
      <c r="A5" s="18"/>
      <c r="B5" s="12"/>
      <c r="C5" s="12"/>
      <c r="D5" s="19"/>
      <c r="E5" s="22"/>
      <c r="F5" s="21"/>
      <c r="G5" s="21"/>
      <c r="H5" s="21"/>
      <c r="I5" s="21"/>
      <c r="J5" s="21"/>
      <c r="K5" s="21"/>
      <c r="L5" s="12"/>
      <c r="M5" s="190"/>
      <c r="N5" s="190"/>
      <c r="O5" s="190"/>
      <c r="P5" s="190"/>
      <c r="Q5" s="18"/>
    </row>
    <row r="6" spans="1:17" ht="19.5" customHeight="1" x14ac:dyDescent="0.25">
      <c r="A6" s="14"/>
      <c r="B6" s="15"/>
      <c r="C6" s="15"/>
      <c r="D6" s="16" t="s">
        <v>29</v>
      </c>
      <c r="E6" s="192"/>
      <c r="F6" s="192"/>
      <c r="G6" s="192"/>
      <c r="H6" s="192"/>
      <c r="I6" s="192"/>
      <c r="J6" s="192"/>
      <c r="K6" s="192"/>
      <c r="L6" s="17"/>
      <c r="M6" s="190"/>
      <c r="N6" s="190"/>
      <c r="O6" s="190"/>
      <c r="P6" s="190"/>
      <c r="Q6" s="14"/>
    </row>
    <row r="7" spans="1:17" ht="6" customHeight="1" x14ac:dyDescent="0.25">
      <c r="A7" s="12"/>
      <c r="B7" s="12"/>
      <c r="C7" s="12"/>
      <c r="D7" s="12"/>
      <c r="E7" s="12"/>
      <c r="F7" s="12"/>
      <c r="G7" s="12"/>
      <c r="H7" s="12"/>
      <c r="I7" s="12"/>
      <c r="J7" s="12"/>
      <c r="K7" s="12"/>
      <c r="L7" s="12"/>
      <c r="M7" s="12"/>
      <c r="N7" s="12"/>
      <c r="O7" s="12"/>
      <c r="P7" s="12"/>
      <c r="Q7" s="12"/>
    </row>
    <row r="8" spans="1:17" ht="16.5" customHeight="1" x14ac:dyDescent="0.25">
      <c r="A8" s="23"/>
      <c r="B8" s="24" t="s">
        <v>30</v>
      </c>
      <c r="C8" s="25" t="s">
        <v>31</v>
      </c>
      <c r="D8" s="193" t="s">
        <v>32</v>
      </c>
      <c r="E8" s="193"/>
      <c r="F8" s="193"/>
      <c r="G8" s="193"/>
      <c r="H8" s="193"/>
      <c r="I8" s="193"/>
      <c r="J8" s="25" t="s">
        <v>33</v>
      </c>
      <c r="K8" s="25" t="s">
        <v>34</v>
      </c>
      <c r="L8" s="193" t="s">
        <v>35</v>
      </c>
      <c r="M8" s="193"/>
      <c r="N8" s="193"/>
      <c r="O8" s="193"/>
      <c r="P8" s="26" t="s">
        <v>36</v>
      </c>
      <c r="Q8" s="27"/>
    </row>
    <row r="9" spans="1:17" ht="18.75" customHeight="1" x14ac:dyDescent="0.25">
      <c r="A9" s="28"/>
      <c r="B9" s="180">
        <v>1</v>
      </c>
      <c r="C9" s="194"/>
      <c r="D9" s="171" t="str">
        <f>DecName01</f>
        <v/>
      </c>
      <c r="E9" s="171"/>
      <c r="F9" s="171"/>
      <c r="G9" s="171"/>
      <c r="H9" s="171"/>
      <c r="I9" s="171"/>
      <c r="J9" s="182" t="str">
        <f>DecValue01</f>
        <v/>
      </c>
      <c r="K9" s="183" t="str">
        <f>UPPER(IF(RIGHT(C9,1)="E","E",LEFT(C9,1)))</f>
        <v/>
      </c>
      <c r="L9" s="184"/>
      <c r="M9" s="185" t="str">
        <f t="array" ref="M9">IFERROR(IF(L9&lt;&gt;"", "+ "&amp;(INDEX($C$9:$C$27, MATCH(C9,$C$9:$C$27, 0)+2)), ""), "")</f>
        <v/>
      </c>
      <c r="N9" s="186"/>
      <c r="O9" s="188"/>
      <c r="P9" s="178" t="str">
        <f>IF(AND(lastDeclared=1, DecValue01&gt;0.7), _xlfn.CONCAT("Possibilty of FEB [", IF(DecValue01=0.8, "0,5]", IF(DecValue01=0.9, "0,8]", "1,0]"))), "")</f>
        <v/>
      </c>
      <c r="Q9" s="29"/>
    </row>
    <row r="10" spans="1:17" ht="42" customHeight="1" x14ac:dyDescent="0.25">
      <c r="A10" s="28"/>
      <c r="B10" s="180"/>
      <c r="C10" s="194"/>
      <c r="D10" s="179" t="str">
        <f>DecReq01</f>
        <v/>
      </c>
      <c r="E10" s="179"/>
      <c r="F10" s="179"/>
      <c r="G10" s="179"/>
      <c r="H10" s="179"/>
      <c r="I10" s="179"/>
      <c r="J10" s="182"/>
      <c r="K10" s="183"/>
      <c r="L10" s="184"/>
      <c r="M10" s="185"/>
      <c r="N10" s="186"/>
      <c r="O10" s="188"/>
      <c r="P10" s="178"/>
      <c r="Q10" s="29"/>
    </row>
    <row r="11" spans="1:17" ht="18.75" customHeight="1" x14ac:dyDescent="0.25">
      <c r="A11" s="28"/>
      <c r="B11" s="180">
        <v>2</v>
      </c>
      <c r="C11" s="181"/>
      <c r="D11" s="171" t="str">
        <f>DecName02</f>
        <v/>
      </c>
      <c r="E11" s="171"/>
      <c r="F11" s="171"/>
      <c r="G11" s="171"/>
      <c r="H11" s="171"/>
      <c r="I11" s="171"/>
      <c r="J11" s="182" t="str">
        <f>DecValue02</f>
        <v/>
      </c>
      <c r="K11" s="183" t="str">
        <f>UPPER(IF(RIGHT(C11,1)="E","E",LEFT(C11,1)))</f>
        <v/>
      </c>
      <c r="L11" s="184"/>
      <c r="M11" s="185" t="str">
        <f t="array" ref="M11">IFERROR(IF(L11&lt;&gt;"", "+ " &amp; (INDEX($C$9:$C$27, MATCH(C11, $C$9:$C$27, 0) + 2)), ""), "")</f>
        <v/>
      </c>
      <c r="N11" s="186"/>
      <c r="O11" s="188"/>
      <c r="P11" s="178" t="str">
        <f>IF(AND(lastDeclared=2, DecValue02&gt;0.7), _xlfn.CONCAT("Possibilty of FEB [", IF(DecValue02=0.8, "0,5]", IF(DecValue02=0.9, "0,8]", "1,0]"))), "")</f>
        <v/>
      </c>
      <c r="Q11" s="29"/>
    </row>
    <row r="12" spans="1:17" ht="42" customHeight="1" x14ac:dyDescent="0.25">
      <c r="A12" s="28"/>
      <c r="B12" s="180"/>
      <c r="C12" s="181"/>
      <c r="D12" s="179" t="str">
        <f>DecReq02</f>
        <v/>
      </c>
      <c r="E12" s="179"/>
      <c r="F12" s="179"/>
      <c r="G12" s="179"/>
      <c r="H12" s="179"/>
      <c r="I12" s="179"/>
      <c r="J12" s="182"/>
      <c r="K12" s="183"/>
      <c r="L12" s="184"/>
      <c r="M12" s="185"/>
      <c r="N12" s="186"/>
      <c r="O12" s="188"/>
      <c r="P12" s="178"/>
      <c r="Q12" s="29"/>
    </row>
    <row r="13" spans="1:17" ht="18.75" customHeight="1" x14ac:dyDescent="0.25">
      <c r="A13" s="28"/>
      <c r="B13" s="180">
        <v>3</v>
      </c>
      <c r="C13" s="181"/>
      <c r="D13" s="171" t="str">
        <f>DecName03</f>
        <v/>
      </c>
      <c r="E13" s="171"/>
      <c r="F13" s="171"/>
      <c r="G13" s="171"/>
      <c r="H13" s="171"/>
      <c r="I13" s="171"/>
      <c r="J13" s="182" t="str">
        <f>DecValue03</f>
        <v/>
      </c>
      <c r="K13" s="183" t="str">
        <f>UPPER(IF(RIGHT(C13,1)="E","E",LEFT(C13,1)))</f>
        <v/>
      </c>
      <c r="L13" s="184"/>
      <c r="M13" s="185" t="str">
        <f t="array" ref="M13">IFERROR(IF(L13&lt;&gt;"","+ "&amp;(INDEX($C$9:$C$27,MATCH(C13,$C$9:$C$27,0)+2)),""),"")</f>
        <v/>
      </c>
      <c r="N13" s="186"/>
      <c r="O13" s="188"/>
      <c r="P13" s="178" t="str">
        <f>IF(AND(lastDeclared=3, DecValue03&gt;0.7), _xlfn.CONCAT("Possibilty of FEB [", IF(DecValue03=0.8, "0,5]", IF(DecValue03=0.9, "0,8]", "1,0]"))), "")</f>
        <v/>
      </c>
      <c r="Q13" s="29"/>
    </row>
    <row r="14" spans="1:17" ht="42" customHeight="1" x14ac:dyDescent="0.25">
      <c r="A14" s="28"/>
      <c r="B14" s="180"/>
      <c r="C14" s="181"/>
      <c r="D14" s="179" t="str">
        <f>DecReq03</f>
        <v/>
      </c>
      <c r="E14" s="179"/>
      <c r="F14" s="179"/>
      <c r="G14" s="179"/>
      <c r="H14" s="179"/>
      <c r="I14" s="179"/>
      <c r="J14" s="182"/>
      <c r="K14" s="183"/>
      <c r="L14" s="184"/>
      <c r="M14" s="185"/>
      <c r="N14" s="186"/>
      <c r="O14" s="188"/>
      <c r="P14" s="178"/>
      <c r="Q14" s="29"/>
    </row>
    <row r="15" spans="1:17" ht="18.75" customHeight="1" x14ac:dyDescent="0.25">
      <c r="A15" s="28"/>
      <c r="B15" s="180">
        <v>4</v>
      </c>
      <c r="C15" s="181"/>
      <c r="D15" s="171" t="str">
        <f>DecName04</f>
        <v/>
      </c>
      <c r="E15" s="171"/>
      <c r="F15" s="171"/>
      <c r="G15" s="171"/>
      <c r="H15" s="171"/>
      <c r="I15" s="171"/>
      <c r="J15" s="182" t="str">
        <f>DecValue04</f>
        <v/>
      </c>
      <c r="K15" s="183" t="str">
        <f>UPPER(IF(RIGHT(C15,1)="E","E",LEFT(C15,1)))</f>
        <v/>
      </c>
      <c r="L15" s="184"/>
      <c r="M15" s="185" t="str">
        <f t="array" ref="M15">IFERROR(IF(L15&lt;&gt;"","+ "&amp;(INDEX($C$9:$C$27,MATCH(C15,$C$9:$C$27,0)+2)),""),"")</f>
        <v/>
      </c>
      <c r="N15" s="186"/>
      <c r="O15" s="188"/>
      <c r="P15" s="178" t="str">
        <f>IF(AND(lastDeclared=4, DecValue04&gt;0.7), _xlfn.CONCAT("Possibilty of FEB [", IF(DecValue04=0.8, "0,5]", IF(DecValue04=0.9, "0,8]", "1,0]"))), "")</f>
        <v/>
      </c>
      <c r="Q15" s="29"/>
    </row>
    <row r="16" spans="1:17" ht="42" customHeight="1" x14ac:dyDescent="0.25">
      <c r="A16" s="28"/>
      <c r="B16" s="180"/>
      <c r="C16" s="181"/>
      <c r="D16" s="179" t="str">
        <f>DecReq04</f>
        <v/>
      </c>
      <c r="E16" s="179"/>
      <c r="F16" s="179"/>
      <c r="G16" s="179"/>
      <c r="H16" s="179"/>
      <c r="I16" s="179"/>
      <c r="J16" s="182"/>
      <c r="K16" s="183"/>
      <c r="L16" s="184"/>
      <c r="M16" s="185"/>
      <c r="N16" s="186"/>
      <c r="O16" s="188"/>
      <c r="P16" s="178"/>
      <c r="Q16" s="29"/>
    </row>
    <row r="17" spans="1:17" ht="18.75" customHeight="1" x14ac:dyDescent="0.25">
      <c r="A17" s="28"/>
      <c r="B17" s="180">
        <v>5</v>
      </c>
      <c r="C17" s="181"/>
      <c r="D17" s="171" t="str">
        <f>DecName05</f>
        <v/>
      </c>
      <c r="E17" s="171"/>
      <c r="F17" s="171"/>
      <c r="G17" s="171"/>
      <c r="H17" s="171"/>
      <c r="I17" s="171"/>
      <c r="J17" s="182" t="str">
        <f>DecValue05</f>
        <v/>
      </c>
      <c r="K17" s="183" t="str">
        <f>UPPER(IF(RIGHT(C17,1)="E","E",LEFT(C17,1)))</f>
        <v/>
      </c>
      <c r="L17" s="184"/>
      <c r="M17" s="185" t="str">
        <f t="array" ref="M17">IFERROR(IF(L17&lt;&gt;"","+ "&amp;(INDEX($C$9:$C$27,MATCH(C17,$C$9:$C$27,0)+2)),""),"")</f>
        <v/>
      </c>
      <c r="N17" s="186"/>
      <c r="O17" s="188"/>
      <c r="P17" s="178" t="str">
        <f>IF(AND(lastDeclared=5, DecValue05&gt;0.7), _xlfn.CONCAT("Possibilty of FEB [", IF(DecValue05=0.8, "0,5]", IF(DecValue05=0.9, "0,8]", "1,0]"))), "")</f>
        <v/>
      </c>
      <c r="Q17" s="29"/>
    </row>
    <row r="18" spans="1:17" ht="42" customHeight="1" x14ac:dyDescent="0.25">
      <c r="A18" s="28"/>
      <c r="B18" s="180"/>
      <c r="C18" s="181"/>
      <c r="D18" s="179" t="str">
        <f>DecReq05</f>
        <v/>
      </c>
      <c r="E18" s="179"/>
      <c r="F18" s="179"/>
      <c r="G18" s="179"/>
      <c r="H18" s="179"/>
      <c r="I18" s="179"/>
      <c r="J18" s="182"/>
      <c r="K18" s="183"/>
      <c r="L18" s="184"/>
      <c r="M18" s="185"/>
      <c r="N18" s="186"/>
      <c r="O18" s="188"/>
      <c r="P18" s="178"/>
      <c r="Q18" s="29"/>
    </row>
    <row r="19" spans="1:17" ht="18.75" customHeight="1" x14ac:dyDescent="0.25">
      <c r="A19" s="28"/>
      <c r="B19" s="180">
        <v>6</v>
      </c>
      <c r="C19" s="181"/>
      <c r="D19" s="171" t="str">
        <f>DecName06</f>
        <v/>
      </c>
      <c r="E19" s="171"/>
      <c r="F19" s="171"/>
      <c r="G19" s="171"/>
      <c r="H19" s="171"/>
      <c r="I19" s="171"/>
      <c r="J19" s="182" t="str">
        <f t="array" ref="J19">DecValue06</f>
        <v/>
      </c>
      <c r="K19" s="183" t="str">
        <f>UPPER(IF(RIGHT(C19,1)="E","E",LEFT(C19,1)))</f>
        <v/>
      </c>
      <c r="L19" s="184"/>
      <c r="M19" s="185" t="str">
        <f t="array" ref="M19">IFERROR(IF(L19&lt;&gt;"","+ "&amp;(INDEX($C$9:$C$27,MATCH(C19,$C$9:$C$27,0)+2)),""),"")</f>
        <v/>
      </c>
      <c r="N19" s="186"/>
      <c r="O19" s="188"/>
      <c r="P19" s="178" t="str">
        <f>IF(AND(lastDeclared=6, DecValue06&gt;0.7), _xlfn.CONCAT("Possibilty of FEB [", IF(DecValue06=0.8, "0,5]", IF(DecValue06=0.9, "0,8]", "1,0]"))), "")</f>
        <v/>
      </c>
      <c r="Q19" s="29"/>
    </row>
    <row r="20" spans="1:17" ht="42" customHeight="1" x14ac:dyDescent="0.25">
      <c r="A20" s="28"/>
      <c r="B20" s="180"/>
      <c r="C20" s="181"/>
      <c r="D20" s="179" t="str">
        <f>DecReq06</f>
        <v/>
      </c>
      <c r="E20" s="179"/>
      <c r="F20" s="179"/>
      <c r="G20" s="179"/>
      <c r="H20" s="179"/>
      <c r="I20" s="179"/>
      <c r="J20" s="182"/>
      <c r="K20" s="183"/>
      <c r="L20" s="184"/>
      <c r="M20" s="185"/>
      <c r="N20" s="186"/>
      <c r="O20" s="188"/>
      <c r="P20" s="178"/>
      <c r="Q20" s="29"/>
    </row>
    <row r="21" spans="1:17" ht="18.75" customHeight="1" x14ac:dyDescent="0.25">
      <c r="A21" s="28"/>
      <c r="B21" s="180">
        <v>7</v>
      </c>
      <c r="C21" s="181"/>
      <c r="D21" s="171" t="str">
        <f>DecName07</f>
        <v/>
      </c>
      <c r="E21" s="171"/>
      <c r="F21" s="171"/>
      <c r="G21" s="171"/>
      <c r="H21" s="171"/>
      <c r="I21" s="171"/>
      <c r="J21" s="182" t="str">
        <f>DecValue07</f>
        <v/>
      </c>
      <c r="K21" s="183" t="str">
        <f>UPPER(IF(RIGHT(C21,1)="E","E",LEFT(C21,1)))</f>
        <v/>
      </c>
      <c r="L21" s="184"/>
      <c r="M21" s="185" t="str">
        <f t="array" ref="M21">IFERROR(IF(L21&lt;&gt;"","+ "&amp;(INDEX($C$9:$C$27,MATCH(C21,$C$9:$C$27,0)+2)),""),"")</f>
        <v/>
      </c>
      <c r="N21" s="186"/>
      <c r="O21" s="188"/>
      <c r="P21" s="178"/>
      <c r="Q21" s="29"/>
    </row>
    <row r="22" spans="1:17" ht="42" customHeight="1" x14ac:dyDescent="0.25">
      <c r="A22" s="28"/>
      <c r="B22" s="180"/>
      <c r="C22" s="181"/>
      <c r="D22" s="179" t="str">
        <f>DecReq07</f>
        <v/>
      </c>
      <c r="E22" s="179"/>
      <c r="F22" s="179"/>
      <c r="G22" s="179"/>
      <c r="H22" s="179"/>
      <c r="I22" s="179"/>
      <c r="J22" s="182"/>
      <c r="K22" s="183"/>
      <c r="L22" s="184"/>
      <c r="M22" s="185"/>
      <c r="N22" s="186"/>
      <c r="O22" s="188"/>
      <c r="P22" s="178"/>
      <c r="Q22" s="29"/>
    </row>
    <row r="23" spans="1:17" ht="18.75" customHeight="1" x14ac:dyDescent="0.25">
      <c r="A23" s="28"/>
      <c r="B23" s="180">
        <v>8</v>
      </c>
      <c r="C23" s="181"/>
      <c r="D23" s="171" t="str">
        <f>DecName08</f>
        <v/>
      </c>
      <c r="E23" s="171"/>
      <c r="F23" s="171"/>
      <c r="G23" s="171"/>
      <c r="H23" s="171"/>
      <c r="I23" s="171"/>
      <c r="J23" s="182" t="str">
        <f>DecValue08</f>
        <v/>
      </c>
      <c r="K23" s="183" t="str">
        <f>UPPER(IF(RIGHT(C23,1)="E","E",LEFT(C23,1)))</f>
        <v/>
      </c>
      <c r="L23" s="184"/>
      <c r="M23" s="185" t="str">
        <f t="array" ref="M23">IFERROR(IF(L23&lt;&gt;"","+ "&amp;(INDEX($C$9:$C$27,MATCH(C23,$C$9:$C$27,0)+2)),""),"")</f>
        <v/>
      </c>
      <c r="N23" s="186"/>
      <c r="O23" s="188"/>
      <c r="P23" s="178"/>
      <c r="Q23" s="29"/>
    </row>
    <row r="24" spans="1:17" ht="42" customHeight="1" x14ac:dyDescent="0.25">
      <c r="A24" s="28"/>
      <c r="B24" s="180"/>
      <c r="C24" s="181"/>
      <c r="D24" s="179" t="str">
        <f>DecReq08</f>
        <v/>
      </c>
      <c r="E24" s="179"/>
      <c r="F24" s="179"/>
      <c r="G24" s="179"/>
      <c r="H24" s="179"/>
      <c r="I24" s="179"/>
      <c r="J24" s="182"/>
      <c r="K24" s="183"/>
      <c r="L24" s="184"/>
      <c r="M24" s="185"/>
      <c r="N24" s="186"/>
      <c r="O24" s="188"/>
      <c r="P24" s="178"/>
      <c r="Q24" s="29"/>
    </row>
    <row r="25" spans="1:17" ht="18.75" customHeight="1" x14ac:dyDescent="0.25">
      <c r="A25" s="28"/>
      <c r="B25" s="180">
        <v>9</v>
      </c>
      <c r="C25" s="181"/>
      <c r="D25" s="171" t="str">
        <f>DecName09</f>
        <v/>
      </c>
      <c r="E25" s="171"/>
      <c r="F25" s="171"/>
      <c r="G25" s="171"/>
      <c r="H25" s="171"/>
      <c r="I25" s="171"/>
      <c r="J25" s="182" t="str">
        <f>DecValue09</f>
        <v/>
      </c>
      <c r="K25" s="183" t="str">
        <f>UPPER(IF(RIGHT(C25,1)="E","E",LEFT(C25,1)))</f>
        <v/>
      </c>
      <c r="L25" s="184"/>
      <c r="M25" s="185" t="str">
        <f t="array" ref="M25">IFERROR(IF(L25&lt;&gt;"","+ "&amp;(INDEX($C$9:$C$27,MATCH(C25,$C$9:$C$27,0)+2)),""),"")</f>
        <v/>
      </c>
      <c r="N25" s="186"/>
      <c r="O25" s="187"/>
      <c r="P25" s="178"/>
      <c r="Q25" s="29"/>
    </row>
    <row r="26" spans="1:17" ht="42" customHeight="1" x14ac:dyDescent="0.25">
      <c r="A26" s="28"/>
      <c r="B26" s="180"/>
      <c r="C26" s="181"/>
      <c r="D26" s="179" t="str">
        <f>DecReq09</f>
        <v/>
      </c>
      <c r="E26" s="179"/>
      <c r="F26" s="179"/>
      <c r="G26" s="179"/>
      <c r="H26" s="179"/>
      <c r="I26" s="179"/>
      <c r="J26" s="182"/>
      <c r="K26" s="183"/>
      <c r="L26" s="184"/>
      <c r="M26" s="185"/>
      <c r="N26" s="186"/>
      <c r="O26" s="187"/>
      <c r="P26" s="178"/>
      <c r="Q26" s="29"/>
    </row>
    <row r="27" spans="1:17" ht="18.75" customHeight="1" x14ac:dyDescent="0.25">
      <c r="A27" s="28"/>
      <c r="B27" s="169">
        <v>10</v>
      </c>
      <c r="C27" s="170"/>
      <c r="D27" s="171" t="str">
        <f>DecName10</f>
        <v/>
      </c>
      <c r="E27" s="171"/>
      <c r="F27" s="171"/>
      <c r="G27" s="171"/>
      <c r="H27" s="171"/>
      <c r="I27" s="171"/>
      <c r="J27" s="172" t="str">
        <f>DecValue10</f>
        <v/>
      </c>
      <c r="K27" s="173" t="str">
        <f>UPPER(IF(RIGHT(C27,1)="E","E",LEFT(C27,1)))</f>
        <v/>
      </c>
      <c r="L27" s="174"/>
      <c r="M27" s="175" t="str">
        <f t="array" ref="M27">IFERROR(IF(AND(C27&lt;&gt;"",VLOOKUP(C27,#REF!,1,FALSE())),(INDEX($C$9:$C$27,MATCH(C27,$C$9:$C$27,0)+0))&amp;" + "&amp;INDEX($C$9:$C$27,MATCH(C27,$C$9:$C$27,0)+2)&amp;" = ",""),"")</f>
        <v/>
      </c>
      <c r="N27" s="176"/>
      <c r="O27" s="177"/>
      <c r="P27" s="164" t="str">
        <f>IF(AND(lastDeclared=10, DecValue10&gt;0.7), _xlfn.CONCAT("Possibilty of FEB [", IF(DecValue10=0.8, "0,5]", IF(DecValue10=0.9, "0,8]", "1,0]"))), "")</f>
        <v/>
      </c>
      <c r="Q27" s="29"/>
    </row>
    <row r="28" spans="1:17" ht="42" customHeight="1" x14ac:dyDescent="0.25">
      <c r="A28" s="30"/>
      <c r="B28" s="169"/>
      <c r="C28" s="170"/>
      <c r="D28" s="165" t="str">
        <f>DecReq10</f>
        <v/>
      </c>
      <c r="E28" s="165"/>
      <c r="F28" s="165"/>
      <c r="G28" s="165"/>
      <c r="H28" s="165"/>
      <c r="I28" s="165"/>
      <c r="J28" s="172"/>
      <c r="K28" s="173"/>
      <c r="L28" s="173"/>
      <c r="M28" s="175"/>
      <c r="N28" s="175"/>
      <c r="O28" s="177"/>
      <c r="P28" s="164"/>
      <c r="Q28" s="31"/>
    </row>
    <row r="29" spans="1:17" s="33" customFormat="1" ht="6.75" customHeight="1" x14ac:dyDescent="0.25">
      <c r="A29" s="12"/>
      <c r="B29" s="32"/>
      <c r="C29" s="32"/>
      <c r="D29" s="32"/>
      <c r="E29" s="32"/>
      <c r="F29" s="32"/>
      <c r="G29" s="32"/>
      <c r="H29" s="32"/>
      <c r="I29" s="32"/>
      <c r="J29" s="32"/>
      <c r="K29" s="32"/>
      <c r="L29" s="32"/>
      <c r="M29" s="32"/>
      <c r="N29" s="32"/>
      <c r="O29" s="32"/>
      <c r="P29" s="32"/>
      <c r="Q29" s="12"/>
    </row>
    <row r="30" spans="1:17" ht="24" customHeight="1" x14ac:dyDescent="0.25">
      <c r="A30" s="34"/>
      <c r="B30" s="166" t="s">
        <v>37</v>
      </c>
      <c r="C30" s="166"/>
      <c r="D30" s="166"/>
      <c r="E30" s="166"/>
      <c r="F30" s="166"/>
      <c r="G30" s="166"/>
      <c r="H30" s="166"/>
      <c r="I30" s="166"/>
      <c r="J30" s="167">
        <f>SUM(J9:J27)+SUM(N9:N27)+COUNTIF(O9:O26,"+1 BC")</f>
        <v>0</v>
      </c>
      <c r="K30" s="167"/>
      <c r="L30" s="168" t="str">
        <f>msgGeneral</f>
        <v xml:space="preserve">category not selected. </v>
      </c>
      <c r="M30" s="168"/>
      <c r="N30" s="168"/>
      <c r="O30" s="168"/>
      <c r="P30" s="168"/>
      <c r="Q30" s="35"/>
    </row>
    <row r="31" spans="1:17" ht="24" customHeight="1" x14ac:dyDescent="0.25">
      <c r="A31" s="28"/>
      <c r="B31" s="158" t="s">
        <v>38</v>
      </c>
      <c r="C31" s="158"/>
      <c r="D31" s="158"/>
      <c r="E31" s="158"/>
      <c r="F31" s="158"/>
      <c r="G31" s="158"/>
      <c r="H31" s="158"/>
      <c r="I31" s="158"/>
      <c r="J31" s="159"/>
      <c r="K31" s="159"/>
      <c r="L31" s="160"/>
      <c r="M31" s="160"/>
      <c r="N31" s="160"/>
      <c r="O31" s="160"/>
      <c r="P31" s="160"/>
      <c r="Q31" s="29"/>
    </row>
    <row r="32" spans="1:17" ht="24" customHeight="1" x14ac:dyDescent="0.25">
      <c r="A32" s="28"/>
      <c r="B32" s="158" t="s">
        <v>39</v>
      </c>
      <c r="C32" s="158"/>
      <c r="D32" s="158"/>
      <c r="E32" s="158"/>
      <c r="F32" s="158"/>
      <c r="G32" s="158"/>
      <c r="H32" s="158"/>
      <c r="I32" s="158"/>
      <c r="J32" s="159"/>
      <c r="K32" s="159"/>
      <c r="L32" s="160" t="str">
        <f>stringMSG</f>
        <v/>
      </c>
      <c r="M32" s="160"/>
      <c r="N32" s="160"/>
      <c r="O32" s="160"/>
      <c r="P32" s="160"/>
      <c r="Q32" s="29"/>
    </row>
    <row r="33" spans="1:17" ht="24" customHeight="1" x14ac:dyDescent="0.25">
      <c r="A33" s="28"/>
      <c r="B33" s="158" t="s">
        <v>40</v>
      </c>
      <c r="C33" s="158"/>
      <c r="D33" s="158"/>
      <c r="E33" s="158"/>
      <c r="F33" s="158"/>
      <c r="G33" s="158"/>
      <c r="H33" s="158"/>
      <c r="I33" s="158"/>
      <c r="J33" s="159"/>
      <c r="K33" s="159"/>
      <c r="L33" s="160"/>
      <c r="M33" s="160"/>
      <c r="N33" s="160"/>
      <c r="O33" s="160"/>
      <c r="P33" s="160"/>
      <c r="Q33" s="29"/>
    </row>
    <row r="34" spans="1:17" ht="24" customHeight="1" x14ac:dyDescent="0.25">
      <c r="A34" s="28"/>
      <c r="B34" s="161" t="s">
        <v>41</v>
      </c>
      <c r="C34" s="161"/>
      <c r="D34" s="161"/>
      <c r="E34" s="161"/>
      <c r="F34" s="161"/>
      <c r="G34" s="161"/>
      <c r="H34" s="161"/>
      <c r="I34" s="161"/>
      <c r="J34" s="162"/>
      <c r="K34" s="162"/>
      <c r="L34" s="163"/>
      <c r="M34" s="163"/>
      <c r="N34" s="163"/>
      <c r="O34" s="163"/>
      <c r="P34" s="163"/>
      <c r="Q34" s="29"/>
    </row>
    <row r="35" spans="1:17" ht="51.75" customHeight="1" x14ac:dyDescent="0.25">
      <c r="A35" s="12"/>
      <c r="B35" s="36"/>
      <c r="C35" s="36"/>
      <c r="D35" s="36"/>
      <c r="E35" s="36"/>
      <c r="F35" s="36"/>
      <c r="G35" s="36"/>
      <c r="H35" s="36"/>
      <c r="I35" s="36"/>
      <c r="J35" s="36"/>
      <c r="K35" s="36"/>
      <c r="L35" s="36"/>
      <c r="M35" s="36"/>
      <c r="N35" s="36"/>
      <c r="O35" s="36"/>
      <c r="P35" s="36"/>
      <c r="Q35" s="12"/>
    </row>
  </sheetData>
  <sheetProtection algorithmName="SHA-512" hashValue="V8XD/m+tBijPMspCrF5iKr2S0BS7e4XT44IM6GmjW9GsPusRaq9t9I8JLT+nW9Gb55bZx+WjSoF23jLUDFfmHQ==" saltValue="oVHlYF421lk4i+0nEjB+1Q==" spinCount="100000" sheet="1" objects="1" scenarios="1"/>
  <mergeCells count="133">
    <mergeCell ref="E2:G2"/>
    <mergeCell ref="I2:K2"/>
    <mergeCell ref="M2:P6"/>
    <mergeCell ref="E4:G4"/>
    <mergeCell ref="I4:K4"/>
    <mergeCell ref="E6:K6"/>
    <mergeCell ref="D8:I8"/>
    <mergeCell ref="L8:O8"/>
    <mergeCell ref="B9:B10"/>
    <mergeCell ref="C9:C10"/>
    <mergeCell ref="D9:I9"/>
    <mergeCell ref="J9:J10"/>
    <mergeCell ref="K9:K10"/>
    <mergeCell ref="L9:L10"/>
    <mergeCell ref="M9:M10"/>
    <mergeCell ref="N9:N10"/>
    <mergeCell ref="O9:O10"/>
    <mergeCell ref="P9:P10"/>
    <mergeCell ref="D10:I10"/>
    <mergeCell ref="P11:P12"/>
    <mergeCell ref="D12:I12"/>
    <mergeCell ref="B13:B14"/>
    <mergeCell ref="C13:C14"/>
    <mergeCell ref="D13:I13"/>
    <mergeCell ref="J13:J14"/>
    <mergeCell ref="K13:K14"/>
    <mergeCell ref="L13:L14"/>
    <mergeCell ref="M13:M14"/>
    <mergeCell ref="N13:N14"/>
    <mergeCell ref="O13:O14"/>
    <mergeCell ref="P13:P14"/>
    <mergeCell ref="D14:I14"/>
    <mergeCell ref="B11:B12"/>
    <mergeCell ref="C11:C12"/>
    <mergeCell ref="D11:I11"/>
    <mergeCell ref="J11:J12"/>
    <mergeCell ref="K11:K12"/>
    <mergeCell ref="L11:L12"/>
    <mergeCell ref="M11:M12"/>
    <mergeCell ref="N11:N12"/>
    <mergeCell ref="O11:O12"/>
    <mergeCell ref="P15:P16"/>
    <mergeCell ref="D16:I16"/>
    <mergeCell ref="B17:B18"/>
    <mergeCell ref="C17:C18"/>
    <mergeCell ref="D17:I17"/>
    <mergeCell ref="J17:J18"/>
    <mergeCell ref="K17:K18"/>
    <mergeCell ref="L17:L18"/>
    <mergeCell ref="M17:M18"/>
    <mergeCell ref="N17:N18"/>
    <mergeCell ref="O17:O18"/>
    <mergeCell ref="P17:P18"/>
    <mergeCell ref="D18:I18"/>
    <mergeCell ref="B15:B16"/>
    <mergeCell ref="C15:C16"/>
    <mergeCell ref="D15:I15"/>
    <mergeCell ref="J15:J16"/>
    <mergeCell ref="K15:K16"/>
    <mergeCell ref="L15:L16"/>
    <mergeCell ref="M15:M16"/>
    <mergeCell ref="N15:N16"/>
    <mergeCell ref="O15:O16"/>
    <mergeCell ref="P19:P20"/>
    <mergeCell ref="D20:I20"/>
    <mergeCell ref="B21:B22"/>
    <mergeCell ref="C21:C22"/>
    <mergeCell ref="D21:I21"/>
    <mergeCell ref="J21:J22"/>
    <mergeCell ref="K21:K22"/>
    <mergeCell ref="L21:L22"/>
    <mergeCell ref="M21:M22"/>
    <mergeCell ref="N21:N22"/>
    <mergeCell ref="O21:O22"/>
    <mergeCell ref="P21:P22"/>
    <mergeCell ref="D22:I22"/>
    <mergeCell ref="B19:B20"/>
    <mergeCell ref="C19:C20"/>
    <mergeCell ref="D19:I19"/>
    <mergeCell ref="J19:J20"/>
    <mergeCell ref="K19:K20"/>
    <mergeCell ref="L19:L20"/>
    <mergeCell ref="M19:M20"/>
    <mergeCell ref="N19:N20"/>
    <mergeCell ref="O19:O20"/>
    <mergeCell ref="N27:N28"/>
    <mergeCell ref="O27:O28"/>
    <mergeCell ref="P23:P24"/>
    <mergeCell ref="D24:I24"/>
    <mergeCell ref="B25:B26"/>
    <mergeCell ref="C25:C26"/>
    <mergeCell ref="D25:I25"/>
    <mergeCell ref="J25:J26"/>
    <mergeCell ref="K25:K26"/>
    <mergeCell ref="L25:L26"/>
    <mergeCell ref="M25:M26"/>
    <mergeCell ref="N25:N26"/>
    <mergeCell ref="O25:O26"/>
    <mergeCell ref="P25:P26"/>
    <mergeCell ref="D26:I26"/>
    <mergeCell ref="B23:B24"/>
    <mergeCell ref="C23:C24"/>
    <mergeCell ref="D23:I23"/>
    <mergeCell ref="J23:J24"/>
    <mergeCell ref="K23:K24"/>
    <mergeCell ref="L23:L24"/>
    <mergeCell ref="M23:M24"/>
    <mergeCell ref="N23:N24"/>
    <mergeCell ref="O23:O24"/>
    <mergeCell ref="B33:I33"/>
    <mergeCell ref="J33:K33"/>
    <mergeCell ref="L33:P33"/>
    <mergeCell ref="B34:I34"/>
    <mergeCell ref="J34:K34"/>
    <mergeCell ref="L34:P34"/>
    <mergeCell ref="P27:P28"/>
    <mergeCell ref="D28:I28"/>
    <mergeCell ref="B30:I30"/>
    <mergeCell ref="J30:K30"/>
    <mergeCell ref="L30:P30"/>
    <mergeCell ref="B31:I31"/>
    <mergeCell ref="J31:K31"/>
    <mergeCell ref="L31:P31"/>
    <mergeCell ref="B32:I32"/>
    <mergeCell ref="J32:K32"/>
    <mergeCell ref="L32:P32"/>
    <mergeCell ref="B27:B28"/>
    <mergeCell ref="C27:C28"/>
    <mergeCell ref="D27:I27"/>
    <mergeCell ref="J27:J28"/>
    <mergeCell ref="K27:K28"/>
    <mergeCell ref="L27:L28"/>
    <mergeCell ref="M27:M28"/>
  </mergeCells>
  <conditionalFormatting sqref="C15:C16">
    <cfRule type="expression" dxfId="22" priority="4">
      <formula>(howManyElements&lt;4)</formula>
    </cfRule>
  </conditionalFormatting>
  <conditionalFormatting sqref="C17:C18">
    <cfRule type="expression" dxfId="21" priority="3">
      <formula>(howManyElements&lt;5)</formula>
    </cfRule>
  </conditionalFormatting>
  <conditionalFormatting sqref="C19:C20">
    <cfRule type="expression" dxfId="20" priority="2">
      <formula>(howManyElements&lt;6)</formula>
    </cfRule>
  </conditionalFormatting>
  <conditionalFormatting sqref="C21:C28">
    <cfRule type="expression" dxfId="19" priority="1">
      <formula>(howManyElements&lt;10)</formula>
    </cfRule>
  </conditionalFormatting>
  <conditionalFormatting sqref="L30:P30">
    <cfRule type="expression" dxfId="18" priority="20">
      <formula>$L$30&lt;&gt;""</formula>
    </cfRule>
  </conditionalFormatting>
  <conditionalFormatting sqref="L32:P32">
    <cfRule type="expression" dxfId="17" priority="15">
      <formula>$L$32&lt;&gt;""</formula>
    </cfRule>
  </conditionalFormatting>
  <conditionalFormatting sqref="N9:N10">
    <cfRule type="expression" dxfId="16" priority="6">
      <formula>OR((ComboCheck12="NO"), AND(Combo01&lt;&gt;"", Combo12=""))</formula>
    </cfRule>
  </conditionalFormatting>
  <conditionalFormatting sqref="N11:N12">
    <cfRule type="expression" dxfId="15" priority="7">
      <formula>OR((ComboCheck23="NO"), AND(Combo02&lt;&gt;"", Combo23=""))</formula>
    </cfRule>
  </conditionalFormatting>
  <conditionalFormatting sqref="N13:N14">
    <cfRule type="expression" dxfId="14" priority="8">
      <formula>OR((ComboCheck34="NO"), AND(Combo03&lt;&gt;"", Combo34=""))</formula>
    </cfRule>
  </conditionalFormatting>
  <conditionalFormatting sqref="N15:N16">
    <cfRule type="expression" dxfId="13" priority="9">
      <formula>OR((ComboCheck45="NO"), AND(Combo04&lt;&gt;"", Combo45=""))</formula>
    </cfRule>
  </conditionalFormatting>
  <conditionalFormatting sqref="N17:N18">
    <cfRule type="expression" dxfId="12" priority="10">
      <formula>OR((ComboCheck56="NO"), AND(Combo05&lt;&gt;"", Combo56=""))</formula>
    </cfRule>
  </conditionalFormatting>
  <conditionalFormatting sqref="N19:N20">
    <cfRule type="expression" dxfId="11" priority="11">
      <formula>OR((ComboCheck67="NO"), AND(Combo06&lt;&gt;"", Combo67=""))</formula>
    </cfRule>
  </conditionalFormatting>
  <conditionalFormatting sqref="N21:N22">
    <cfRule type="expression" dxfId="10" priority="12">
      <formula>OR((ComboCheck78="NO"), AND(Combo07&lt;&gt;"", Combo78=""))</formula>
    </cfRule>
  </conditionalFormatting>
  <conditionalFormatting sqref="N23:N24">
    <cfRule type="expression" dxfId="9" priority="13">
      <formula>OR((ComboCheck89="NO"), AND(Combo08&lt;&gt;"", Combo89=""))</formula>
    </cfRule>
  </conditionalFormatting>
  <conditionalFormatting sqref="N25:N26">
    <cfRule type="expression" dxfId="8" priority="14">
      <formula>OR((ComboCheck90="NO"), AND(Combo09&lt;&gt;"", Combo90=""))</formula>
    </cfRule>
  </conditionalFormatting>
  <conditionalFormatting sqref="O11:O12">
    <cfRule type="expression" dxfId="7" priority="21">
      <formula>AND($O$9&lt;&gt;"", $O$11&lt;&gt;"")</formula>
    </cfRule>
  </conditionalFormatting>
  <conditionalFormatting sqref="O13:O14">
    <cfRule type="expression" dxfId="6" priority="22">
      <formula>AND($O$11&lt;&gt;"", $O$13&lt;&gt;"")</formula>
    </cfRule>
  </conditionalFormatting>
  <conditionalFormatting sqref="O15:O16">
    <cfRule type="expression" dxfId="5" priority="23">
      <formula>AND($O$13&lt;&gt;"", $O$15&lt;&gt;"")</formula>
    </cfRule>
  </conditionalFormatting>
  <conditionalFormatting sqref="O17:O18">
    <cfRule type="expression" dxfId="4" priority="24">
      <formula>AND($O$15&lt;&gt;"", $O$17&lt;&gt;"")</formula>
    </cfRule>
  </conditionalFormatting>
  <conditionalFormatting sqref="O19:O20">
    <cfRule type="expression" dxfId="3" priority="25">
      <formula>AND($O$17&lt;&gt;"", $O$19&lt;&gt;"")</formula>
    </cfRule>
  </conditionalFormatting>
  <conditionalFormatting sqref="O21:O22">
    <cfRule type="expression" dxfId="2" priority="26">
      <formula>AND($O$19&lt;&gt;"", $O$21&lt;&gt;"")</formula>
    </cfRule>
  </conditionalFormatting>
  <conditionalFormatting sqref="O23:O24">
    <cfRule type="expression" dxfId="1" priority="27">
      <formula>AND($O$21&lt;&gt;"",$O$23&lt;&gt;"")</formula>
    </cfRule>
  </conditionalFormatting>
  <dataValidations count="21">
    <dataValidation type="list" allowBlank="1" showErrorMessage="1" sqref="L17" xr:uid="{00000000-0002-0000-0100-000000000000}">
      <formula1>$C$17</formula1>
      <formula2>0</formula2>
    </dataValidation>
    <dataValidation type="list" allowBlank="1" showErrorMessage="1" sqref="N9 N11 N13 N15 N17 N19 N21 N23 N25" xr:uid="{00000000-0002-0000-0100-000001000000}">
      <formula1>"1,2"</formula1>
      <formula2>0</formula2>
    </dataValidation>
    <dataValidation type="list" allowBlank="1" showErrorMessage="1" sqref="L13" xr:uid="{00000000-0002-0000-0100-000002000000}">
      <formula1>$C$13</formula1>
      <formula2>0</formula2>
    </dataValidation>
    <dataValidation type="list" allowBlank="1" showErrorMessage="1" sqref="L21" xr:uid="{00000000-0002-0000-0100-000003000000}">
      <formula1>$C$21</formula1>
      <formula2>0</formula2>
    </dataValidation>
    <dataValidation type="list" allowBlank="1" showErrorMessage="1" sqref="L15" xr:uid="{00000000-0002-0000-0100-000004000000}">
      <formula1>$C$15</formula1>
      <formula2>0</formula2>
    </dataValidation>
    <dataValidation type="list" allowBlank="1" showErrorMessage="1" sqref="E4" xr:uid="{00000000-0002-0000-0100-000005000000}">
      <formula1>nationNames</formula1>
      <formula2>0</formula2>
    </dataValidation>
    <dataValidation type="list" allowBlank="1" showErrorMessage="1" sqref="L23" xr:uid="{00000000-0002-0000-0100-000006000000}">
      <formula1>$C$23</formula1>
      <formula2>0</formula2>
    </dataValidation>
    <dataValidation type="list" allowBlank="1" showErrorMessage="1" sqref="L11" xr:uid="{00000000-0002-0000-0100-000007000000}">
      <formula1>$C$11</formula1>
      <formula2>0</formula2>
    </dataValidation>
    <dataValidation type="list" allowBlank="1" showErrorMessage="1" sqref="L19" xr:uid="{00000000-0002-0000-0100-000008000000}">
      <formula1>$C$19</formula1>
      <formula2>0</formula2>
    </dataValidation>
    <dataValidation type="list" allowBlank="1" showErrorMessage="1" sqref="L25" xr:uid="{00000000-0002-0000-0100-000009000000}">
      <formula1>$C$25</formula1>
      <formula2>0</formula2>
    </dataValidation>
    <dataValidation type="list" allowBlank="1" showErrorMessage="1" sqref="L9" xr:uid="{00000000-0002-0000-0100-00000A000000}">
      <formula1>$C$9:$C$10</formula1>
      <formula2>0</formula2>
    </dataValidation>
    <dataValidation type="list" allowBlank="1" showInputMessage="1" showErrorMessage="1" sqref="I4:K4" xr:uid="{00000000-0002-0000-0100-00000B000000}">
      <formula1>catNames</formula1>
      <formula2>0</formula2>
    </dataValidation>
    <dataValidation type="list" allowBlank="1" showErrorMessage="1" sqref="C9:C28" xr:uid="{00000000-0002-0000-0100-00000C000000}">
      <formula1>CoPCodes</formula1>
      <formula2>0</formula2>
    </dataValidation>
    <dataValidation type="list" allowBlank="1" showInputMessage="1" showErrorMessage="1" sqref="O9:O10" xr:uid="{00000000-0002-0000-0100-00000D000000}">
      <formula1>BC123List</formula1>
      <formula2>0</formula2>
    </dataValidation>
    <dataValidation type="list" allowBlank="1" showInputMessage="1" showErrorMessage="1" sqref="O11:O12" xr:uid="{00000000-0002-0000-0100-00000E000000}">
      <formula1>BC234List</formula1>
      <formula2>0</formula2>
    </dataValidation>
    <dataValidation type="list" allowBlank="1" showInputMessage="1" showErrorMessage="1" sqref="O13:O14" xr:uid="{00000000-0002-0000-0100-00000F000000}">
      <formula1>BC345List</formula1>
      <formula2>0</formula2>
    </dataValidation>
    <dataValidation type="list" allowBlank="1" showInputMessage="1" showErrorMessage="1" sqref="O15:O16" xr:uid="{00000000-0002-0000-0100-000010000000}">
      <formula1>BC456List</formula1>
      <formula2>0</formula2>
    </dataValidation>
    <dataValidation type="list" allowBlank="1" showInputMessage="1" showErrorMessage="1" sqref="O17:O18" xr:uid="{00000000-0002-0000-0100-000011000000}">
      <formula1>BC567List</formula1>
      <formula2>0</formula2>
    </dataValidation>
    <dataValidation type="list" allowBlank="1" showInputMessage="1" showErrorMessage="1" sqref="O19:O20" xr:uid="{00000000-0002-0000-0100-000012000000}">
      <formula1>BC678List</formula1>
      <formula2>0</formula2>
    </dataValidation>
    <dataValidation type="list" allowBlank="1" showInputMessage="1" showErrorMessage="1" sqref="O21:O22" xr:uid="{00000000-0002-0000-0100-000013000000}">
      <formula1>BC789List</formula1>
      <formula2>0</formula2>
    </dataValidation>
    <dataValidation type="list" allowBlank="1" showInputMessage="1" showErrorMessage="1" sqref="O23:O24" xr:uid="{00000000-0002-0000-0100-000014000000}">
      <formula1>BC890List</formula1>
      <formula2>0</formula2>
    </dataValidation>
  </dataValidations>
  <printOptions horizontalCentered="1" verticalCentered="1"/>
  <pageMargins left="7.8472222222222193E-2" right="7.8472222222222193E-2" top="7.8472222222222193E-2" bottom="7.8472222222222193E-2" header="0.511811023622047" footer="0.511811023622047"/>
  <pageSetup paperSize="9" scale="65"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1024"/>
  <sheetViews>
    <sheetView zoomScaleNormal="100" workbookViewId="0">
      <pane xSplit="1" ySplit="1" topLeftCell="E63" activePane="bottomRight" state="frozen"/>
      <selection pane="topRight" activeCell="B1" sqref="B1"/>
      <selection pane="bottomLeft" activeCell="A2" sqref="A2"/>
      <selection pane="bottomRight" activeCell="J75" sqref="J75"/>
    </sheetView>
  </sheetViews>
  <sheetFormatPr defaultColWidth="14.42578125" defaultRowHeight="15" x14ac:dyDescent="0.25"/>
  <cols>
    <col min="1" max="1" width="34.140625" customWidth="1"/>
    <col min="2" max="3" width="11.42578125" customWidth="1"/>
    <col min="4" max="5" width="13.42578125" customWidth="1"/>
    <col min="6" max="6" width="20.28515625" customWidth="1"/>
    <col min="7" max="7" width="18.7109375" customWidth="1"/>
    <col min="8" max="9" width="15.42578125" customWidth="1"/>
    <col min="10" max="10" width="14" customWidth="1"/>
    <col min="11" max="11" width="14.28515625" customWidth="1"/>
    <col min="12" max="14" width="15.42578125" customWidth="1"/>
    <col min="15" max="27" width="8.85546875" customWidth="1"/>
  </cols>
  <sheetData>
    <row r="1" spans="1:16" ht="30" customHeight="1" x14ac:dyDescent="0.25">
      <c r="A1" s="51" t="s">
        <v>45</v>
      </c>
      <c r="B1" s="51" t="s">
        <v>2629</v>
      </c>
      <c r="C1" s="51" t="s">
        <v>2630</v>
      </c>
      <c r="D1" s="51" t="s">
        <v>2631</v>
      </c>
      <c r="E1" s="51" t="s">
        <v>2632</v>
      </c>
      <c r="F1" s="51" t="s">
        <v>2633</v>
      </c>
      <c r="G1" s="51" t="s">
        <v>2634</v>
      </c>
      <c r="H1" s="51" t="s">
        <v>2635</v>
      </c>
      <c r="I1" s="51" t="s">
        <v>2636</v>
      </c>
      <c r="J1" s="51" t="s">
        <v>2637</v>
      </c>
      <c r="K1" s="51" t="s">
        <v>2638</v>
      </c>
      <c r="L1" s="51" t="s">
        <v>2639</v>
      </c>
      <c r="M1" s="51" t="s">
        <v>2640</v>
      </c>
      <c r="N1" s="51" t="s">
        <v>2641</v>
      </c>
      <c r="O1" s="52" t="s">
        <v>2642</v>
      </c>
      <c r="P1" s="52" t="s">
        <v>2643</v>
      </c>
    </row>
    <row r="2" spans="1:16" x14ac:dyDescent="0.25">
      <c r="A2" s="53" t="s">
        <v>2644</v>
      </c>
      <c r="B2" s="54">
        <v>3</v>
      </c>
      <c r="C2" s="54">
        <v>0</v>
      </c>
      <c r="D2" s="54">
        <v>0.1</v>
      </c>
      <c r="E2" s="54">
        <v>0.3</v>
      </c>
      <c r="F2" s="54" t="s">
        <v>2645</v>
      </c>
      <c r="G2" s="54" t="s">
        <v>2646</v>
      </c>
      <c r="H2" s="54" t="s">
        <v>2647</v>
      </c>
      <c r="I2" s="54" t="s">
        <v>2648</v>
      </c>
      <c r="J2" s="54">
        <v>3</v>
      </c>
      <c r="K2" s="54">
        <v>0</v>
      </c>
      <c r="L2" s="54">
        <v>1</v>
      </c>
      <c r="M2" s="54">
        <v>6</v>
      </c>
      <c r="N2" s="54">
        <v>9</v>
      </c>
      <c r="O2" s="54">
        <v>0</v>
      </c>
      <c r="P2" s="54">
        <v>0</v>
      </c>
    </row>
    <row r="3" spans="1:16" x14ac:dyDescent="0.25">
      <c r="A3" s="55" t="s">
        <v>2649</v>
      </c>
      <c r="B3" s="56">
        <v>3</v>
      </c>
      <c r="C3" s="56">
        <v>0</v>
      </c>
      <c r="D3" s="56">
        <v>0.1</v>
      </c>
      <c r="E3" s="56">
        <v>0.3</v>
      </c>
      <c r="F3" s="56" t="s">
        <v>2645</v>
      </c>
      <c r="G3" s="56" t="s">
        <v>2650</v>
      </c>
      <c r="H3" s="56" t="s">
        <v>2647</v>
      </c>
      <c r="I3" s="56" t="s">
        <v>2648</v>
      </c>
      <c r="J3" s="56">
        <v>3</v>
      </c>
      <c r="K3" s="56">
        <v>0</v>
      </c>
      <c r="L3" s="56">
        <v>2</v>
      </c>
      <c r="M3" s="56">
        <v>6</v>
      </c>
      <c r="N3" s="56">
        <v>9</v>
      </c>
      <c r="O3" s="56">
        <v>1</v>
      </c>
      <c r="P3" s="56">
        <v>0</v>
      </c>
    </row>
    <row r="4" spans="1:16" x14ac:dyDescent="0.25">
      <c r="A4" s="53" t="s">
        <v>2651</v>
      </c>
      <c r="B4" s="54">
        <v>3</v>
      </c>
      <c r="C4" s="54">
        <v>0</v>
      </c>
      <c r="D4" s="54">
        <v>0.1</v>
      </c>
      <c r="E4" s="54">
        <v>0.3</v>
      </c>
      <c r="F4" s="54" t="s">
        <v>2645</v>
      </c>
      <c r="G4" s="54" t="s">
        <v>2646</v>
      </c>
      <c r="H4" s="54" t="s">
        <v>2647</v>
      </c>
      <c r="I4" s="54" t="s">
        <v>2648</v>
      </c>
      <c r="J4" s="54">
        <v>3</v>
      </c>
      <c r="K4" s="54">
        <v>0</v>
      </c>
      <c r="L4" s="54">
        <v>3</v>
      </c>
      <c r="M4" s="54">
        <v>6</v>
      </c>
      <c r="N4" s="54">
        <v>9</v>
      </c>
      <c r="O4" s="54">
        <v>0</v>
      </c>
      <c r="P4" s="54">
        <v>1</v>
      </c>
    </row>
    <row r="5" spans="1:16" x14ac:dyDescent="0.25">
      <c r="A5" s="55" t="s">
        <v>2652</v>
      </c>
      <c r="B5" s="56">
        <v>3</v>
      </c>
      <c r="C5" s="56">
        <v>0</v>
      </c>
      <c r="D5" s="56">
        <v>0.1</v>
      </c>
      <c r="E5" s="56">
        <v>0.4</v>
      </c>
      <c r="F5" s="56" t="s">
        <v>2645</v>
      </c>
      <c r="G5" s="56" t="s">
        <v>2653</v>
      </c>
      <c r="H5" s="56" t="s">
        <v>2647</v>
      </c>
      <c r="I5" s="56" t="s">
        <v>2648</v>
      </c>
      <c r="J5" s="56">
        <v>3</v>
      </c>
      <c r="K5" s="56">
        <v>0</v>
      </c>
      <c r="L5" s="56">
        <v>4</v>
      </c>
      <c r="M5" s="56">
        <v>10</v>
      </c>
      <c r="N5" s="56">
        <v>14</v>
      </c>
      <c r="O5" s="56">
        <v>0</v>
      </c>
      <c r="P5" s="56">
        <v>0</v>
      </c>
    </row>
    <row r="6" spans="1:16" x14ac:dyDescent="0.25">
      <c r="A6" s="53" t="s">
        <v>2654</v>
      </c>
      <c r="B6" s="54">
        <v>3</v>
      </c>
      <c r="C6" s="54">
        <v>0</v>
      </c>
      <c r="D6" s="54">
        <v>0.1</v>
      </c>
      <c r="E6" s="54">
        <v>0.4</v>
      </c>
      <c r="F6" s="54" t="s">
        <v>2645</v>
      </c>
      <c r="G6" s="54" t="s">
        <v>2655</v>
      </c>
      <c r="H6" s="54" t="s">
        <v>2647</v>
      </c>
      <c r="I6" s="54" t="s">
        <v>2648</v>
      </c>
      <c r="J6" s="54">
        <v>3</v>
      </c>
      <c r="K6" s="54">
        <v>0</v>
      </c>
      <c r="L6" s="54">
        <v>5</v>
      </c>
      <c r="M6" s="54">
        <v>10</v>
      </c>
      <c r="N6" s="54">
        <v>14</v>
      </c>
      <c r="O6" s="54">
        <v>0</v>
      </c>
      <c r="P6" s="54">
        <v>0</v>
      </c>
    </row>
    <row r="7" spans="1:16" x14ac:dyDescent="0.25">
      <c r="A7" s="55" t="s">
        <v>2656</v>
      </c>
      <c r="B7" s="56">
        <v>3</v>
      </c>
      <c r="C7" s="56">
        <v>0</v>
      </c>
      <c r="D7" s="56">
        <v>0.1</v>
      </c>
      <c r="E7" s="56">
        <v>0.4</v>
      </c>
      <c r="F7" s="56" t="s">
        <v>2645</v>
      </c>
      <c r="G7" s="56" t="s">
        <v>2657</v>
      </c>
      <c r="H7" s="56" t="s">
        <v>2647</v>
      </c>
      <c r="I7" s="56" t="s">
        <v>2648</v>
      </c>
      <c r="J7" s="56">
        <v>3</v>
      </c>
      <c r="K7" s="56">
        <v>0</v>
      </c>
      <c r="L7" s="56">
        <v>6</v>
      </c>
      <c r="M7" s="56">
        <v>10</v>
      </c>
      <c r="N7" s="56">
        <v>14</v>
      </c>
      <c r="O7" s="56">
        <v>1</v>
      </c>
      <c r="P7" s="56">
        <v>0</v>
      </c>
    </row>
    <row r="8" spans="1:16" x14ac:dyDescent="0.25">
      <c r="A8" s="53" t="s">
        <v>2658</v>
      </c>
      <c r="B8" s="54">
        <v>3</v>
      </c>
      <c r="C8" s="54">
        <v>0</v>
      </c>
      <c r="D8" s="54">
        <v>0.1</v>
      </c>
      <c r="E8" s="54">
        <v>0.4</v>
      </c>
      <c r="F8" s="54" t="s">
        <v>2645</v>
      </c>
      <c r="G8" s="54" t="s">
        <v>2657</v>
      </c>
      <c r="H8" s="54" t="s">
        <v>2647</v>
      </c>
      <c r="I8" s="54" t="s">
        <v>2648</v>
      </c>
      <c r="J8" s="54">
        <v>3</v>
      </c>
      <c r="K8" s="54">
        <v>0</v>
      </c>
      <c r="L8" s="54">
        <v>7</v>
      </c>
      <c r="M8" s="54">
        <v>10</v>
      </c>
      <c r="N8" s="54">
        <v>14</v>
      </c>
      <c r="O8" s="54">
        <v>0</v>
      </c>
      <c r="P8" s="54">
        <v>1</v>
      </c>
    </row>
    <row r="9" spans="1:16" x14ac:dyDescent="0.25">
      <c r="A9" s="55" t="s">
        <v>2659</v>
      </c>
      <c r="B9" s="56">
        <v>3</v>
      </c>
      <c r="C9" s="56">
        <v>0</v>
      </c>
      <c r="D9" s="56">
        <v>0.1</v>
      </c>
      <c r="E9" s="56">
        <v>0.5</v>
      </c>
      <c r="F9" s="56" t="s">
        <v>2645</v>
      </c>
      <c r="G9" s="56" t="s">
        <v>2660</v>
      </c>
      <c r="H9" s="56" t="s">
        <v>2647</v>
      </c>
      <c r="I9" s="56" t="s">
        <v>2648</v>
      </c>
      <c r="J9" s="56">
        <v>3</v>
      </c>
      <c r="K9" s="56">
        <v>0</v>
      </c>
      <c r="L9" s="56">
        <v>8</v>
      </c>
      <c r="M9" s="56">
        <v>15</v>
      </c>
      <c r="N9" s="56">
        <v>17</v>
      </c>
      <c r="O9" s="56">
        <v>0</v>
      </c>
      <c r="P9" s="56">
        <v>0</v>
      </c>
    </row>
    <row r="10" spans="1:16" x14ac:dyDescent="0.25">
      <c r="A10" s="53" t="s">
        <v>2661</v>
      </c>
      <c r="B10" s="54">
        <v>3</v>
      </c>
      <c r="C10" s="54">
        <v>0</v>
      </c>
      <c r="D10" s="54">
        <v>0.1</v>
      </c>
      <c r="E10" s="54">
        <v>0.5</v>
      </c>
      <c r="F10" s="54" t="s">
        <v>2645</v>
      </c>
      <c r="G10" s="54" t="s">
        <v>2662</v>
      </c>
      <c r="H10" s="54" t="s">
        <v>2647</v>
      </c>
      <c r="I10" s="54" t="s">
        <v>2648</v>
      </c>
      <c r="J10" s="54">
        <v>3</v>
      </c>
      <c r="K10" s="54">
        <v>0</v>
      </c>
      <c r="L10" s="54">
        <v>9</v>
      </c>
      <c r="M10" s="54">
        <v>15</v>
      </c>
      <c r="N10" s="54">
        <v>17</v>
      </c>
      <c r="O10" s="54">
        <v>0</v>
      </c>
      <c r="P10" s="54">
        <v>0</v>
      </c>
    </row>
    <row r="11" spans="1:16" x14ac:dyDescent="0.25">
      <c r="A11" s="55" t="s">
        <v>2663</v>
      </c>
      <c r="B11" s="56">
        <v>3</v>
      </c>
      <c r="C11" s="56">
        <v>0</v>
      </c>
      <c r="D11" s="56">
        <v>0.1</v>
      </c>
      <c r="E11" s="56">
        <v>0.5</v>
      </c>
      <c r="F11" s="56" t="s">
        <v>2645</v>
      </c>
      <c r="G11" s="56" t="s">
        <v>2664</v>
      </c>
      <c r="H11" s="56" t="s">
        <v>2647</v>
      </c>
      <c r="I11" s="56" t="s">
        <v>2648</v>
      </c>
      <c r="J11" s="56">
        <v>3</v>
      </c>
      <c r="K11" s="56">
        <v>0</v>
      </c>
      <c r="L11" s="56">
        <v>10</v>
      </c>
      <c r="M11" s="56">
        <v>15</v>
      </c>
      <c r="N11" s="56">
        <v>17</v>
      </c>
      <c r="O11" s="56">
        <v>1</v>
      </c>
      <c r="P11" s="56">
        <v>0</v>
      </c>
    </row>
    <row r="12" spans="1:16" x14ac:dyDescent="0.25">
      <c r="A12" s="53" t="s">
        <v>2665</v>
      </c>
      <c r="B12" s="54">
        <v>3</v>
      </c>
      <c r="C12" s="54">
        <v>0</v>
      </c>
      <c r="D12" s="54">
        <v>0.1</v>
      </c>
      <c r="E12" s="54">
        <v>0.5</v>
      </c>
      <c r="F12" s="54" t="s">
        <v>2645</v>
      </c>
      <c r="G12" s="54" t="s">
        <v>2664</v>
      </c>
      <c r="H12" s="54" t="s">
        <v>2647</v>
      </c>
      <c r="I12" s="54" t="s">
        <v>2648</v>
      </c>
      <c r="J12" s="54">
        <v>3</v>
      </c>
      <c r="K12" s="54">
        <v>0</v>
      </c>
      <c r="L12" s="54">
        <v>11</v>
      </c>
      <c r="M12" s="54">
        <v>15</v>
      </c>
      <c r="N12" s="54">
        <v>17</v>
      </c>
      <c r="O12" s="54">
        <v>0</v>
      </c>
      <c r="P12" s="54">
        <v>1</v>
      </c>
    </row>
    <row r="13" spans="1:16" x14ac:dyDescent="0.25">
      <c r="A13" s="55" t="s">
        <v>2666</v>
      </c>
      <c r="B13" s="56">
        <v>3</v>
      </c>
      <c r="C13" s="56">
        <v>0</v>
      </c>
      <c r="D13" s="56">
        <v>0.1</v>
      </c>
      <c r="E13" s="56">
        <v>0.5</v>
      </c>
      <c r="F13" s="56" t="s">
        <v>2645</v>
      </c>
      <c r="G13" s="56" t="s">
        <v>2667</v>
      </c>
      <c r="H13" s="56" t="s">
        <v>2647</v>
      </c>
      <c r="I13" s="56" t="s">
        <v>2648</v>
      </c>
      <c r="J13" s="56">
        <v>3</v>
      </c>
      <c r="K13" s="56">
        <v>0</v>
      </c>
      <c r="L13" s="56">
        <v>12</v>
      </c>
      <c r="M13" s="56">
        <v>10</v>
      </c>
      <c r="N13" s="56">
        <v>17</v>
      </c>
      <c r="O13" s="56">
        <v>1</v>
      </c>
      <c r="P13" s="56">
        <v>0</v>
      </c>
    </row>
    <row r="14" spans="1:16" x14ac:dyDescent="0.25">
      <c r="A14" s="53" t="s">
        <v>2668</v>
      </c>
      <c r="B14" s="54">
        <v>3</v>
      </c>
      <c r="C14" s="54">
        <v>0</v>
      </c>
      <c r="D14" s="54">
        <v>0.1</v>
      </c>
      <c r="E14" s="54">
        <v>0.5</v>
      </c>
      <c r="F14" s="54" t="s">
        <v>2645</v>
      </c>
      <c r="G14" s="54" t="s">
        <v>2669</v>
      </c>
      <c r="H14" s="54" t="s">
        <v>2647</v>
      </c>
      <c r="I14" s="54" t="s">
        <v>2648</v>
      </c>
      <c r="J14" s="54">
        <v>3</v>
      </c>
      <c r="K14" s="54">
        <v>0</v>
      </c>
      <c r="L14" s="54">
        <v>13</v>
      </c>
      <c r="M14" s="54">
        <v>18</v>
      </c>
      <c r="N14" s="54">
        <v>49</v>
      </c>
      <c r="O14" s="54">
        <v>0</v>
      </c>
      <c r="P14" s="54">
        <v>0</v>
      </c>
    </row>
    <row r="15" spans="1:16" x14ac:dyDescent="0.25">
      <c r="A15" s="55" t="s">
        <v>2670</v>
      </c>
      <c r="B15" s="56">
        <v>3</v>
      </c>
      <c r="C15" s="56">
        <v>0</v>
      </c>
      <c r="D15" s="56">
        <v>0.1</v>
      </c>
      <c r="E15" s="56">
        <v>0.5</v>
      </c>
      <c r="F15" s="56" t="s">
        <v>2645</v>
      </c>
      <c r="G15" s="56" t="s">
        <v>2671</v>
      </c>
      <c r="H15" s="56" t="s">
        <v>2647</v>
      </c>
      <c r="I15" s="56" t="s">
        <v>2648</v>
      </c>
      <c r="J15" s="56">
        <v>3</v>
      </c>
      <c r="K15" s="56">
        <v>0</v>
      </c>
      <c r="L15" s="56">
        <v>14</v>
      </c>
      <c r="M15" s="56">
        <v>18</v>
      </c>
      <c r="N15" s="56">
        <v>49</v>
      </c>
      <c r="O15" s="56">
        <v>0</v>
      </c>
      <c r="P15" s="56">
        <v>0</v>
      </c>
    </row>
    <row r="16" spans="1:16" x14ac:dyDescent="0.25">
      <c r="A16" s="53" t="s">
        <v>2672</v>
      </c>
      <c r="B16" s="54">
        <v>3</v>
      </c>
      <c r="C16" s="54">
        <v>0</v>
      </c>
      <c r="D16" s="54">
        <v>0.1</v>
      </c>
      <c r="E16" s="54">
        <v>0.5</v>
      </c>
      <c r="F16" s="54" t="s">
        <v>2645</v>
      </c>
      <c r="G16" s="54" t="s">
        <v>2673</v>
      </c>
      <c r="H16" s="54" t="s">
        <v>2647</v>
      </c>
      <c r="I16" s="54" t="s">
        <v>2648</v>
      </c>
      <c r="J16" s="54">
        <v>3</v>
      </c>
      <c r="K16" s="54">
        <v>0</v>
      </c>
      <c r="L16" s="54">
        <v>15</v>
      </c>
      <c r="M16" s="54">
        <v>18</v>
      </c>
      <c r="N16" s="54">
        <v>1000</v>
      </c>
      <c r="O16" s="54">
        <v>1</v>
      </c>
      <c r="P16" s="54">
        <v>0</v>
      </c>
    </row>
    <row r="17" spans="1:16" x14ac:dyDescent="0.25">
      <c r="A17" s="55" t="s">
        <v>2674</v>
      </c>
      <c r="B17" s="56">
        <v>3</v>
      </c>
      <c r="C17" s="56">
        <v>0</v>
      </c>
      <c r="D17" s="56">
        <v>0.1</v>
      </c>
      <c r="E17" s="56">
        <v>0.5</v>
      </c>
      <c r="F17" s="56" t="s">
        <v>2645</v>
      </c>
      <c r="G17" s="56" t="s">
        <v>2675</v>
      </c>
      <c r="H17" s="56" t="s">
        <v>2647</v>
      </c>
      <c r="I17" s="56" t="s">
        <v>2648</v>
      </c>
      <c r="J17" s="56">
        <v>3</v>
      </c>
      <c r="K17" s="56">
        <v>0</v>
      </c>
      <c r="L17" s="56">
        <v>16</v>
      </c>
      <c r="M17" s="56">
        <v>15</v>
      </c>
      <c r="N17" s="56">
        <v>1000</v>
      </c>
      <c r="O17" s="56">
        <v>1</v>
      </c>
      <c r="P17" s="56">
        <v>0</v>
      </c>
    </row>
    <row r="18" spans="1:16" x14ac:dyDescent="0.25">
      <c r="A18" s="53" t="s">
        <v>2676</v>
      </c>
      <c r="B18" s="54">
        <v>3</v>
      </c>
      <c r="C18" s="54">
        <v>0</v>
      </c>
      <c r="D18" s="54">
        <v>0.1</v>
      </c>
      <c r="E18" s="54">
        <v>0.5</v>
      </c>
      <c r="F18" s="54" t="s">
        <v>2645</v>
      </c>
      <c r="G18" s="54" t="s">
        <v>2673</v>
      </c>
      <c r="H18" s="54" t="s">
        <v>2647</v>
      </c>
      <c r="I18" s="54" t="s">
        <v>2648</v>
      </c>
      <c r="J18" s="54">
        <v>3</v>
      </c>
      <c r="K18" s="54">
        <v>0</v>
      </c>
      <c r="L18" s="54">
        <v>17</v>
      </c>
      <c r="M18" s="54">
        <v>15</v>
      </c>
      <c r="N18" s="54">
        <v>1000</v>
      </c>
      <c r="O18" s="54">
        <v>0</v>
      </c>
      <c r="P18" s="54">
        <v>1</v>
      </c>
    </row>
    <row r="19" spans="1:16" x14ac:dyDescent="0.25">
      <c r="A19" s="55" t="s">
        <v>2677</v>
      </c>
      <c r="B19" s="56">
        <v>3</v>
      </c>
      <c r="C19" s="56">
        <v>0</v>
      </c>
      <c r="D19" s="56">
        <v>0.1</v>
      </c>
      <c r="E19" s="56">
        <v>0.5</v>
      </c>
      <c r="F19" s="56" t="s">
        <v>2645</v>
      </c>
      <c r="G19" s="56" t="s">
        <v>2678</v>
      </c>
      <c r="H19" s="56" t="s">
        <v>2647</v>
      </c>
      <c r="I19" s="56" t="s">
        <v>2648</v>
      </c>
      <c r="J19" s="56">
        <v>3</v>
      </c>
      <c r="K19" s="56">
        <v>0</v>
      </c>
      <c r="L19" s="56">
        <v>18</v>
      </c>
      <c r="M19" s="56">
        <v>40</v>
      </c>
      <c r="N19" s="56">
        <v>49</v>
      </c>
      <c r="O19" s="56">
        <v>0</v>
      </c>
      <c r="P19" s="56">
        <v>0</v>
      </c>
    </row>
    <row r="20" spans="1:16" x14ac:dyDescent="0.25">
      <c r="A20" s="53" t="s">
        <v>2679</v>
      </c>
      <c r="B20" s="54">
        <v>3</v>
      </c>
      <c r="C20" s="54">
        <v>0</v>
      </c>
      <c r="D20" s="54">
        <v>0.1</v>
      </c>
      <c r="E20" s="54">
        <v>0.5</v>
      </c>
      <c r="F20" s="54" t="s">
        <v>2645</v>
      </c>
      <c r="G20" s="54" t="s">
        <v>2680</v>
      </c>
      <c r="H20" s="54" t="s">
        <v>2647</v>
      </c>
      <c r="I20" s="54" t="s">
        <v>2648</v>
      </c>
      <c r="J20" s="54">
        <v>3</v>
      </c>
      <c r="K20" s="54">
        <v>0</v>
      </c>
      <c r="L20" s="54">
        <v>19</v>
      </c>
      <c r="M20" s="54">
        <v>40</v>
      </c>
      <c r="N20" s="54">
        <v>49</v>
      </c>
      <c r="O20" s="54">
        <v>0</v>
      </c>
      <c r="P20" s="54">
        <v>0</v>
      </c>
    </row>
    <row r="21" spans="1:16" x14ac:dyDescent="0.25">
      <c r="A21" s="55" t="s">
        <v>2681</v>
      </c>
      <c r="B21" s="56">
        <v>3</v>
      </c>
      <c r="C21" s="56">
        <v>0</v>
      </c>
      <c r="D21" s="56">
        <v>0.1</v>
      </c>
      <c r="E21" s="56">
        <v>0.4</v>
      </c>
      <c r="F21" s="56" t="s">
        <v>2645</v>
      </c>
      <c r="G21" s="56" t="s">
        <v>2682</v>
      </c>
      <c r="H21" s="56" t="s">
        <v>2647</v>
      </c>
      <c r="I21" s="56" t="s">
        <v>2648</v>
      </c>
      <c r="J21" s="56">
        <v>3</v>
      </c>
      <c r="K21" s="56">
        <v>0</v>
      </c>
      <c r="L21" s="56">
        <v>20</v>
      </c>
      <c r="M21" s="56">
        <v>50</v>
      </c>
      <c r="N21" s="56">
        <v>1000</v>
      </c>
      <c r="O21" s="56">
        <v>0</v>
      </c>
      <c r="P21" s="56">
        <v>0</v>
      </c>
    </row>
    <row r="22" spans="1:16" x14ac:dyDescent="0.25">
      <c r="A22" s="53" t="s">
        <v>2683</v>
      </c>
      <c r="B22" s="54">
        <v>3</v>
      </c>
      <c r="C22" s="54">
        <v>0</v>
      </c>
      <c r="D22" s="54">
        <v>0.1</v>
      </c>
      <c r="E22" s="54">
        <v>0.4</v>
      </c>
      <c r="F22" s="54" t="s">
        <v>2645</v>
      </c>
      <c r="G22" s="54" t="s">
        <v>2684</v>
      </c>
      <c r="H22" s="54" t="s">
        <v>2647</v>
      </c>
      <c r="I22" s="54" t="s">
        <v>2648</v>
      </c>
      <c r="J22" s="54">
        <v>3</v>
      </c>
      <c r="K22" s="54">
        <v>0</v>
      </c>
      <c r="L22" s="54">
        <v>21</v>
      </c>
      <c r="M22" s="54">
        <v>50</v>
      </c>
      <c r="N22" s="54">
        <v>1000</v>
      </c>
      <c r="O22" s="54">
        <v>0</v>
      </c>
      <c r="P22" s="54">
        <v>0</v>
      </c>
    </row>
    <row r="23" spans="1:16" x14ac:dyDescent="0.25">
      <c r="A23" s="55" t="s">
        <v>2685</v>
      </c>
      <c r="B23" s="56">
        <v>4</v>
      </c>
      <c r="C23" s="56">
        <v>0</v>
      </c>
      <c r="D23" s="56">
        <v>0.1</v>
      </c>
      <c r="E23" s="56">
        <v>0.3</v>
      </c>
      <c r="F23" s="56" t="s">
        <v>2645</v>
      </c>
      <c r="G23" s="56" t="s">
        <v>2686</v>
      </c>
      <c r="H23" s="56" t="s">
        <v>2647</v>
      </c>
      <c r="I23" s="56" t="s">
        <v>2645</v>
      </c>
      <c r="J23" s="56">
        <v>3</v>
      </c>
      <c r="K23" s="56">
        <v>0</v>
      </c>
      <c r="L23" s="56">
        <v>22</v>
      </c>
      <c r="M23" s="56">
        <v>6</v>
      </c>
      <c r="N23" s="56">
        <v>9</v>
      </c>
      <c r="O23" s="56">
        <v>0</v>
      </c>
      <c r="P23" s="56">
        <v>0</v>
      </c>
    </row>
    <row r="24" spans="1:16" x14ac:dyDescent="0.25">
      <c r="A24" s="53" t="s">
        <v>2687</v>
      </c>
      <c r="B24" s="54">
        <v>4</v>
      </c>
      <c r="C24" s="54">
        <v>0</v>
      </c>
      <c r="D24" s="54">
        <v>0.1</v>
      </c>
      <c r="E24" s="54">
        <v>0.3</v>
      </c>
      <c r="F24" s="54" t="s">
        <v>2645</v>
      </c>
      <c r="G24" s="54" t="s">
        <v>2688</v>
      </c>
      <c r="H24" s="54" t="s">
        <v>2647</v>
      </c>
      <c r="I24" s="54" t="s">
        <v>2645</v>
      </c>
      <c r="J24" s="54">
        <v>3</v>
      </c>
      <c r="K24" s="54">
        <v>0</v>
      </c>
      <c r="L24" s="54">
        <v>23</v>
      </c>
      <c r="M24" s="54">
        <v>6</v>
      </c>
      <c r="N24" s="54">
        <v>9</v>
      </c>
      <c r="O24" s="54">
        <v>1</v>
      </c>
      <c r="P24" s="54">
        <v>0</v>
      </c>
    </row>
    <row r="25" spans="1:16" x14ac:dyDescent="0.25">
      <c r="A25" s="55" t="s">
        <v>2689</v>
      </c>
      <c r="B25" s="56">
        <v>4</v>
      </c>
      <c r="C25" s="56">
        <v>0</v>
      </c>
      <c r="D25" s="56">
        <v>0.1</v>
      </c>
      <c r="E25" s="56">
        <v>0.3</v>
      </c>
      <c r="F25" s="56" t="s">
        <v>2645</v>
      </c>
      <c r="G25" s="56" t="s">
        <v>2686</v>
      </c>
      <c r="H25" s="56" t="s">
        <v>2647</v>
      </c>
      <c r="I25" s="56" t="s">
        <v>2645</v>
      </c>
      <c r="J25" s="56">
        <v>3</v>
      </c>
      <c r="K25" s="56">
        <v>0</v>
      </c>
      <c r="L25" s="56">
        <v>24</v>
      </c>
      <c r="M25" s="56">
        <v>6</v>
      </c>
      <c r="N25" s="56">
        <v>9</v>
      </c>
      <c r="O25" s="56">
        <v>0</v>
      </c>
      <c r="P25" s="56">
        <v>1</v>
      </c>
    </row>
    <row r="26" spans="1:16" x14ac:dyDescent="0.25">
      <c r="A26" s="53" t="s">
        <v>2690</v>
      </c>
      <c r="B26" s="54">
        <v>4</v>
      </c>
      <c r="C26" s="54">
        <v>0</v>
      </c>
      <c r="D26" s="54">
        <v>0.1</v>
      </c>
      <c r="E26" s="54">
        <v>0.4</v>
      </c>
      <c r="F26" s="54" t="s">
        <v>2645</v>
      </c>
      <c r="G26" s="54" t="s">
        <v>2691</v>
      </c>
      <c r="H26" s="54" t="s">
        <v>2647</v>
      </c>
      <c r="I26" s="54" t="s">
        <v>2645</v>
      </c>
      <c r="J26" s="54">
        <v>3</v>
      </c>
      <c r="K26" s="54">
        <v>0</v>
      </c>
      <c r="L26" s="54">
        <v>25</v>
      </c>
      <c r="M26" s="54">
        <v>10</v>
      </c>
      <c r="N26" s="54">
        <v>14</v>
      </c>
      <c r="O26" s="54">
        <v>0</v>
      </c>
      <c r="P26" s="54">
        <v>0</v>
      </c>
    </row>
    <row r="27" spans="1:16" x14ac:dyDescent="0.25">
      <c r="A27" s="55" t="s">
        <v>2692</v>
      </c>
      <c r="B27" s="56">
        <v>4</v>
      </c>
      <c r="C27" s="56">
        <v>0</v>
      </c>
      <c r="D27" s="56">
        <v>0.1</v>
      </c>
      <c r="E27" s="56">
        <v>0.4</v>
      </c>
      <c r="F27" s="56" t="s">
        <v>2645</v>
      </c>
      <c r="G27" s="56" t="s">
        <v>2693</v>
      </c>
      <c r="H27" s="56" t="s">
        <v>2647</v>
      </c>
      <c r="I27" s="56" t="s">
        <v>2645</v>
      </c>
      <c r="J27" s="56">
        <v>3</v>
      </c>
      <c r="K27" s="56">
        <v>0</v>
      </c>
      <c r="L27" s="56">
        <v>26</v>
      </c>
      <c r="M27" s="56">
        <v>10</v>
      </c>
      <c r="N27" s="56">
        <v>14</v>
      </c>
      <c r="O27" s="56">
        <v>0</v>
      </c>
      <c r="P27" s="56">
        <v>0</v>
      </c>
    </row>
    <row r="28" spans="1:16" x14ac:dyDescent="0.25">
      <c r="A28" s="53" t="s">
        <v>2694</v>
      </c>
      <c r="B28" s="54">
        <v>4</v>
      </c>
      <c r="C28" s="54">
        <v>0</v>
      </c>
      <c r="D28" s="54">
        <v>0.1</v>
      </c>
      <c r="E28" s="54">
        <v>0.4</v>
      </c>
      <c r="F28" s="54" t="s">
        <v>2645</v>
      </c>
      <c r="G28" s="54" t="s">
        <v>2695</v>
      </c>
      <c r="H28" s="54" t="s">
        <v>2647</v>
      </c>
      <c r="I28" s="54" t="s">
        <v>2645</v>
      </c>
      <c r="J28" s="54">
        <v>3</v>
      </c>
      <c r="K28" s="54">
        <v>0</v>
      </c>
      <c r="L28" s="54">
        <v>27</v>
      </c>
      <c r="M28" s="54">
        <v>10</v>
      </c>
      <c r="N28" s="54">
        <v>14</v>
      </c>
      <c r="O28" s="54">
        <v>1</v>
      </c>
      <c r="P28" s="54">
        <v>0</v>
      </c>
    </row>
    <row r="29" spans="1:16" x14ac:dyDescent="0.25">
      <c r="A29" s="55" t="s">
        <v>2696</v>
      </c>
      <c r="B29" s="56">
        <v>4</v>
      </c>
      <c r="C29" s="56">
        <v>0</v>
      </c>
      <c r="D29" s="56">
        <v>0.1</v>
      </c>
      <c r="E29" s="56">
        <v>0.4</v>
      </c>
      <c r="F29" s="56" t="s">
        <v>2645</v>
      </c>
      <c r="G29" s="56" t="s">
        <v>2695</v>
      </c>
      <c r="H29" s="56" t="s">
        <v>2647</v>
      </c>
      <c r="I29" s="56" t="s">
        <v>2645</v>
      </c>
      <c r="J29" s="56">
        <v>3</v>
      </c>
      <c r="K29" s="56">
        <v>0</v>
      </c>
      <c r="L29" s="56">
        <v>28</v>
      </c>
      <c r="M29" s="56">
        <v>10</v>
      </c>
      <c r="N29" s="56">
        <v>14</v>
      </c>
      <c r="O29" s="56">
        <v>0</v>
      </c>
      <c r="P29" s="56">
        <v>1</v>
      </c>
    </row>
    <row r="30" spans="1:16" ht="15.75" customHeight="1" x14ac:dyDescent="0.25">
      <c r="A30" s="53" t="s">
        <v>2697</v>
      </c>
      <c r="B30" s="54">
        <v>4</v>
      </c>
      <c r="C30" s="54">
        <v>0</v>
      </c>
      <c r="D30" s="54">
        <v>0.1</v>
      </c>
      <c r="E30" s="54">
        <v>0.5</v>
      </c>
      <c r="F30" s="54" t="s">
        <v>2645</v>
      </c>
      <c r="G30" s="54" t="s">
        <v>2698</v>
      </c>
      <c r="H30" s="54" t="s">
        <v>2647</v>
      </c>
      <c r="I30" s="54" t="s">
        <v>2645</v>
      </c>
      <c r="J30" s="54">
        <v>3</v>
      </c>
      <c r="K30" s="54">
        <v>0</v>
      </c>
      <c r="L30" s="54">
        <v>29</v>
      </c>
      <c r="M30" s="54">
        <v>15</v>
      </c>
      <c r="N30" s="54">
        <v>17</v>
      </c>
      <c r="O30" s="54">
        <v>0</v>
      </c>
      <c r="P30" s="54">
        <v>0</v>
      </c>
    </row>
    <row r="31" spans="1:16" ht="15.75" customHeight="1" x14ac:dyDescent="0.25">
      <c r="A31" s="55" t="s">
        <v>2699</v>
      </c>
      <c r="B31" s="56">
        <v>4</v>
      </c>
      <c r="C31" s="56">
        <v>0</v>
      </c>
      <c r="D31" s="56">
        <v>0.1</v>
      </c>
      <c r="E31" s="56">
        <v>0.5</v>
      </c>
      <c r="F31" s="56" t="s">
        <v>2645</v>
      </c>
      <c r="G31" s="56" t="s">
        <v>2700</v>
      </c>
      <c r="H31" s="56" t="s">
        <v>2647</v>
      </c>
      <c r="I31" s="56" t="s">
        <v>2645</v>
      </c>
      <c r="J31" s="56">
        <v>3</v>
      </c>
      <c r="K31" s="56">
        <v>0</v>
      </c>
      <c r="L31" s="56">
        <v>30</v>
      </c>
      <c r="M31" s="56">
        <v>15</v>
      </c>
      <c r="N31" s="56">
        <v>17</v>
      </c>
      <c r="O31" s="56">
        <v>0</v>
      </c>
      <c r="P31" s="56">
        <v>0</v>
      </c>
    </row>
    <row r="32" spans="1:16" ht="15.75" customHeight="1" x14ac:dyDescent="0.25">
      <c r="A32" s="53" t="s">
        <v>2701</v>
      </c>
      <c r="B32" s="54">
        <v>4</v>
      </c>
      <c r="C32" s="54">
        <v>0</v>
      </c>
      <c r="D32" s="54">
        <v>0.1</v>
      </c>
      <c r="E32" s="54">
        <v>0.5</v>
      </c>
      <c r="F32" s="54" t="s">
        <v>2645</v>
      </c>
      <c r="G32" s="54" t="s">
        <v>2702</v>
      </c>
      <c r="H32" s="54" t="s">
        <v>2647</v>
      </c>
      <c r="I32" s="54" t="s">
        <v>2645</v>
      </c>
      <c r="J32" s="54">
        <v>3</v>
      </c>
      <c r="K32" s="54">
        <v>0</v>
      </c>
      <c r="L32" s="54">
        <v>31</v>
      </c>
      <c r="M32" s="54">
        <v>15</v>
      </c>
      <c r="N32" s="54">
        <v>17</v>
      </c>
      <c r="O32" s="54">
        <v>1</v>
      </c>
      <c r="P32" s="54">
        <v>0</v>
      </c>
    </row>
    <row r="33" spans="1:16" ht="15.75" customHeight="1" x14ac:dyDescent="0.25">
      <c r="A33" s="55" t="s">
        <v>2703</v>
      </c>
      <c r="B33" s="56">
        <v>4</v>
      </c>
      <c r="C33" s="56">
        <v>0</v>
      </c>
      <c r="D33" s="56">
        <v>0.1</v>
      </c>
      <c r="E33" s="56">
        <v>0.5</v>
      </c>
      <c r="F33" s="56" t="s">
        <v>2645</v>
      </c>
      <c r="G33" s="56" t="s">
        <v>2702</v>
      </c>
      <c r="H33" s="56" t="s">
        <v>2647</v>
      </c>
      <c r="I33" s="56" t="s">
        <v>2645</v>
      </c>
      <c r="J33" s="56">
        <v>3</v>
      </c>
      <c r="K33" s="56">
        <v>0</v>
      </c>
      <c r="L33" s="56">
        <v>32</v>
      </c>
      <c r="M33" s="56">
        <v>15</v>
      </c>
      <c r="N33" s="56">
        <v>17</v>
      </c>
      <c r="O33" s="56">
        <v>0</v>
      </c>
      <c r="P33" s="56">
        <v>1</v>
      </c>
    </row>
    <row r="34" spans="1:16" ht="15.75" customHeight="1" x14ac:dyDescent="0.25">
      <c r="A34" s="53" t="s">
        <v>2704</v>
      </c>
      <c r="B34" s="54">
        <v>4</v>
      </c>
      <c r="C34" s="54">
        <v>0</v>
      </c>
      <c r="D34" s="54">
        <v>0.1</v>
      </c>
      <c r="E34" s="54">
        <v>0.5</v>
      </c>
      <c r="F34" s="54" t="s">
        <v>2645</v>
      </c>
      <c r="G34" s="54" t="s">
        <v>2705</v>
      </c>
      <c r="H34" s="54" t="s">
        <v>2647</v>
      </c>
      <c r="I34" s="54" t="s">
        <v>2645</v>
      </c>
      <c r="J34" s="54">
        <v>3</v>
      </c>
      <c r="K34" s="54">
        <v>0</v>
      </c>
      <c r="L34" s="54">
        <v>33</v>
      </c>
      <c r="M34" s="54">
        <v>10</v>
      </c>
      <c r="N34" s="54">
        <v>17</v>
      </c>
      <c r="O34" s="54">
        <v>1</v>
      </c>
      <c r="P34" s="54">
        <v>0</v>
      </c>
    </row>
    <row r="35" spans="1:16" ht="15.75" customHeight="1" x14ac:dyDescent="0.25">
      <c r="A35" s="55" t="s">
        <v>2706</v>
      </c>
      <c r="B35" s="56">
        <v>4</v>
      </c>
      <c r="C35" s="56">
        <v>0</v>
      </c>
      <c r="D35" s="56">
        <v>0.1</v>
      </c>
      <c r="E35" s="56">
        <v>0.5</v>
      </c>
      <c r="F35" s="56" t="s">
        <v>2645</v>
      </c>
      <c r="G35" s="56" t="s">
        <v>2707</v>
      </c>
      <c r="H35" s="56" t="s">
        <v>2647</v>
      </c>
      <c r="I35" s="56" t="s">
        <v>2645</v>
      </c>
      <c r="J35" s="56">
        <v>3</v>
      </c>
      <c r="K35" s="56">
        <v>0</v>
      </c>
      <c r="L35" s="56">
        <v>34</v>
      </c>
      <c r="M35" s="56">
        <v>18</v>
      </c>
      <c r="N35" s="56">
        <v>49</v>
      </c>
      <c r="O35" s="56">
        <v>0</v>
      </c>
      <c r="P35" s="56">
        <v>0</v>
      </c>
    </row>
    <row r="36" spans="1:16" ht="15.75" customHeight="1" x14ac:dyDescent="0.25">
      <c r="A36" s="53" t="s">
        <v>2708</v>
      </c>
      <c r="B36" s="54">
        <v>4</v>
      </c>
      <c r="C36" s="54">
        <v>0</v>
      </c>
      <c r="D36" s="54">
        <v>0.1</v>
      </c>
      <c r="E36" s="54">
        <v>0.5</v>
      </c>
      <c r="F36" s="54" t="s">
        <v>2645</v>
      </c>
      <c r="G36" s="54" t="s">
        <v>2709</v>
      </c>
      <c r="H36" s="54" t="s">
        <v>2647</v>
      </c>
      <c r="I36" s="54" t="s">
        <v>2645</v>
      </c>
      <c r="J36" s="54">
        <v>3</v>
      </c>
      <c r="K36" s="54">
        <v>0</v>
      </c>
      <c r="L36" s="54">
        <v>35</v>
      </c>
      <c r="M36" s="54">
        <v>18</v>
      </c>
      <c r="N36" s="54">
        <v>49</v>
      </c>
      <c r="O36" s="54">
        <v>0</v>
      </c>
      <c r="P36" s="54">
        <v>0</v>
      </c>
    </row>
    <row r="37" spans="1:16" ht="15.75" customHeight="1" x14ac:dyDescent="0.25">
      <c r="A37" s="55" t="s">
        <v>2710</v>
      </c>
      <c r="B37" s="56">
        <v>4</v>
      </c>
      <c r="C37" s="56">
        <v>0</v>
      </c>
      <c r="D37" s="56">
        <v>0.1</v>
      </c>
      <c r="E37" s="56">
        <v>0.5</v>
      </c>
      <c r="F37" s="56" t="s">
        <v>2645</v>
      </c>
      <c r="G37" s="56" t="s">
        <v>2711</v>
      </c>
      <c r="H37" s="56" t="s">
        <v>2647</v>
      </c>
      <c r="I37" s="56" t="s">
        <v>2645</v>
      </c>
      <c r="J37" s="56">
        <v>3</v>
      </c>
      <c r="K37" s="56">
        <v>0</v>
      </c>
      <c r="L37" s="56">
        <v>36</v>
      </c>
      <c r="M37" s="56">
        <v>18</v>
      </c>
      <c r="N37" s="56">
        <v>1000</v>
      </c>
      <c r="O37" s="56">
        <v>1</v>
      </c>
      <c r="P37" s="56">
        <v>0</v>
      </c>
    </row>
    <row r="38" spans="1:16" ht="15.75" customHeight="1" x14ac:dyDescent="0.25">
      <c r="A38" s="53" t="s">
        <v>2712</v>
      </c>
      <c r="B38" s="54">
        <v>4</v>
      </c>
      <c r="C38" s="54">
        <v>0</v>
      </c>
      <c r="D38" s="54">
        <v>0.1</v>
      </c>
      <c r="E38" s="54">
        <v>0.5</v>
      </c>
      <c r="F38" s="54" t="s">
        <v>2645</v>
      </c>
      <c r="G38" s="54" t="s">
        <v>2713</v>
      </c>
      <c r="H38" s="54" t="s">
        <v>2647</v>
      </c>
      <c r="I38" s="54" t="s">
        <v>2645</v>
      </c>
      <c r="J38" s="54">
        <v>3</v>
      </c>
      <c r="K38" s="54">
        <v>0</v>
      </c>
      <c r="L38" s="54">
        <v>37</v>
      </c>
      <c r="M38" s="54">
        <v>15</v>
      </c>
      <c r="N38" s="54">
        <v>1000</v>
      </c>
      <c r="O38" s="54">
        <v>1</v>
      </c>
      <c r="P38" s="54">
        <v>0</v>
      </c>
    </row>
    <row r="39" spans="1:16" ht="15.75" customHeight="1" x14ac:dyDescent="0.25">
      <c r="A39" s="55" t="s">
        <v>2714</v>
      </c>
      <c r="B39" s="56">
        <v>4</v>
      </c>
      <c r="C39" s="56">
        <v>0</v>
      </c>
      <c r="D39" s="56">
        <v>0.1</v>
      </c>
      <c r="E39" s="56">
        <v>0.5</v>
      </c>
      <c r="F39" s="56" t="s">
        <v>2645</v>
      </c>
      <c r="G39" s="56" t="s">
        <v>2711</v>
      </c>
      <c r="H39" s="56" t="s">
        <v>2647</v>
      </c>
      <c r="I39" s="56" t="s">
        <v>2645</v>
      </c>
      <c r="J39" s="56">
        <v>3</v>
      </c>
      <c r="K39" s="56">
        <v>0</v>
      </c>
      <c r="L39" s="56">
        <v>38</v>
      </c>
      <c r="M39" s="56">
        <v>15</v>
      </c>
      <c r="N39" s="56">
        <v>1000</v>
      </c>
      <c r="O39" s="56">
        <v>0</v>
      </c>
      <c r="P39" s="56">
        <v>1</v>
      </c>
    </row>
    <row r="40" spans="1:16" ht="15.75" customHeight="1" x14ac:dyDescent="0.25">
      <c r="A40" s="53" t="s">
        <v>2715</v>
      </c>
      <c r="B40" s="54">
        <v>4</v>
      </c>
      <c r="C40" s="54">
        <v>0</v>
      </c>
      <c r="D40" s="54">
        <v>0.1</v>
      </c>
      <c r="E40" s="54">
        <v>0.5</v>
      </c>
      <c r="F40" s="54" t="s">
        <v>2645</v>
      </c>
      <c r="G40" s="54" t="s">
        <v>2716</v>
      </c>
      <c r="H40" s="54" t="s">
        <v>2647</v>
      </c>
      <c r="I40" s="54" t="s">
        <v>2645</v>
      </c>
      <c r="J40" s="54">
        <v>3</v>
      </c>
      <c r="K40" s="54">
        <v>0</v>
      </c>
      <c r="L40" s="54">
        <v>39</v>
      </c>
      <c r="M40" s="54">
        <v>40</v>
      </c>
      <c r="N40" s="54">
        <v>49</v>
      </c>
      <c r="O40" s="54">
        <v>0</v>
      </c>
      <c r="P40" s="54">
        <v>0</v>
      </c>
    </row>
    <row r="41" spans="1:16" ht="15.75" customHeight="1" x14ac:dyDescent="0.25">
      <c r="A41" s="55" t="s">
        <v>2717</v>
      </c>
      <c r="B41" s="56">
        <v>4</v>
      </c>
      <c r="C41" s="56">
        <v>0</v>
      </c>
      <c r="D41" s="56">
        <v>0.1</v>
      </c>
      <c r="E41" s="56">
        <v>0.5</v>
      </c>
      <c r="F41" s="56" t="s">
        <v>2645</v>
      </c>
      <c r="G41" s="56" t="s">
        <v>2718</v>
      </c>
      <c r="H41" s="56" t="s">
        <v>2647</v>
      </c>
      <c r="I41" s="56" t="s">
        <v>2645</v>
      </c>
      <c r="J41" s="56">
        <v>3</v>
      </c>
      <c r="K41" s="56">
        <v>0</v>
      </c>
      <c r="L41" s="56">
        <v>40</v>
      </c>
      <c r="M41" s="56">
        <v>40</v>
      </c>
      <c r="N41" s="56">
        <v>49</v>
      </c>
      <c r="O41" s="56">
        <v>0</v>
      </c>
      <c r="P41" s="56">
        <v>0</v>
      </c>
    </row>
    <row r="42" spans="1:16" ht="15.75" customHeight="1" x14ac:dyDescent="0.25">
      <c r="A42" s="53" t="s">
        <v>2719</v>
      </c>
      <c r="B42" s="54">
        <v>4</v>
      </c>
      <c r="C42" s="54">
        <v>0</v>
      </c>
      <c r="D42" s="54">
        <v>0.1</v>
      </c>
      <c r="E42" s="54">
        <v>0.4</v>
      </c>
      <c r="F42" s="54" t="s">
        <v>2645</v>
      </c>
      <c r="G42" s="54" t="s">
        <v>2720</v>
      </c>
      <c r="H42" s="54" t="s">
        <v>2647</v>
      </c>
      <c r="I42" s="54" t="s">
        <v>2645</v>
      </c>
      <c r="J42" s="54">
        <v>3</v>
      </c>
      <c r="K42" s="54">
        <v>0</v>
      </c>
      <c r="L42" s="54">
        <v>41</v>
      </c>
      <c r="M42" s="54">
        <v>50</v>
      </c>
      <c r="N42" s="54">
        <v>1000</v>
      </c>
      <c r="O42" s="54">
        <v>0</v>
      </c>
      <c r="P42" s="54">
        <v>0</v>
      </c>
    </row>
    <row r="43" spans="1:16" ht="15.75" customHeight="1" x14ac:dyDescent="0.25">
      <c r="A43" s="55" t="s">
        <v>2721</v>
      </c>
      <c r="B43" s="56">
        <v>4</v>
      </c>
      <c r="C43" s="56">
        <v>0</v>
      </c>
      <c r="D43" s="56">
        <v>0.1</v>
      </c>
      <c r="E43" s="56">
        <v>0.4</v>
      </c>
      <c r="F43" s="56" t="s">
        <v>2645</v>
      </c>
      <c r="G43" s="56" t="s">
        <v>2722</v>
      </c>
      <c r="H43" s="56" t="s">
        <v>2647</v>
      </c>
      <c r="I43" s="56" t="s">
        <v>2645</v>
      </c>
      <c r="J43" s="56">
        <v>3</v>
      </c>
      <c r="K43" s="56">
        <v>0</v>
      </c>
      <c r="L43" s="56">
        <v>42</v>
      </c>
      <c r="M43" s="56">
        <v>50</v>
      </c>
      <c r="N43" s="56">
        <v>1000</v>
      </c>
      <c r="O43" s="56">
        <v>0</v>
      </c>
      <c r="P43" s="56">
        <v>0</v>
      </c>
    </row>
    <row r="44" spans="1:16" ht="15.75" customHeight="1" x14ac:dyDescent="0.25">
      <c r="A44" s="53" t="s">
        <v>2723</v>
      </c>
      <c r="B44" s="54">
        <v>5</v>
      </c>
      <c r="C44" s="54">
        <v>1</v>
      </c>
      <c r="D44" s="54">
        <v>0.1</v>
      </c>
      <c r="E44" s="54">
        <v>0.3</v>
      </c>
      <c r="F44" s="54" t="s">
        <v>2645</v>
      </c>
      <c r="G44" s="54" t="s">
        <v>2724</v>
      </c>
      <c r="H44" s="54" t="s">
        <v>2725</v>
      </c>
      <c r="I44" s="54" t="s">
        <v>2645</v>
      </c>
      <c r="J44" s="54">
        <v>3</v>
      </c>
      <c r="K44" s="54">
        <v>0</v>
      </c>
      <c r="L44" s="54">
        <v>43</v>
      </c>
      <c r="M44" s="54">
        <v>6</v>
      </c>
      <c r="N44" s="54">
        <v>9</v>
      </c>
      <c r="O44" s="54">
        <v>0</v>
      </c>
      <c r="P44" s="54">
        <v>0</v>
      </c>
    </row>
    <row r="45" spans="1:16" ht="15.75" customHeight="1" x14ac:dyDescent="0.25">
      <c r="A45" s="55" t="s">
        <v>2726</v>
      </c>
      <c r="B45" s="56">
        <v>5</v>
      </c>
      <c r="C45" s="56">
        <v>1</v>
      </c>
      <c r="D45" s="56">
        <v>0.1</v>
      </c>
      <c r="E45" s="56">
        <v>0.3</v>
      </c>
      <c r="F45" s="56" t="s">
        <v>2645</v>
      </c>
      <c r="G45" s="56" t="s">
        <v>2727</v>
      </c>
      <c r="H45" s="56" t="s">
        <v>2725</v>
      </c>
      <c r="I45" s="56" t="s">
        <v>2645</v>
      </c>
      <c r="J45" s="56">
        <v>3</v>
      </c>
      <c r="K45" s="56">
        <v>0</v>
      </c>
      <c r="L45" s="56">
        <v>44</v>
      </c>
      <c r="M45" s="56">
        <v>6</v>
      </c>
      <c r="N45" s="56">
        <v>9</v>
      </c>
      <c r="O45" s="56">
        <v>1</v>
      </c>
      <c r="P45" s="56">
        <v>0</v>
      </c>
    </row>
    <row r="46" spans="1:16" ht="15.75" customHeight="1" x14ac:dyDescent="0.25">
      <c r="A46" s="53" t="s">
        <v>2728</v>
      </c>
      <c r="B46" s="54">
        <v>5</v>
      </c>
      <c r="C46" s="54">
        <v>1</v>
      </c>
      <c r="D46" s="54">
        <v>0.1</v>
      </c>
      <c r="E46" s="54">
        <v>0.3</v>
      </c>
      <c r="F46" s="54" t="s">
        <v>2645</v>
      </c>
      <c r="G46" s="54" t="s">
        <v>2729</v>
      </c>
      <c r="H46" s="54" t="s">
        <v>2725</v>
      </c>
      <c r="I46" s="54" t="s">
        <v>2645</v>
      </c>
      <c r="J46" s="54">
        <v>3</v>
      </c>
      <c r="K46" s="54">
        <v>0</v>
      </c>
      <c r="L46" s="54">
        <v>45</v>
      </c>
      <c r="M46" s="54">
        <v>6</v>
      </c>
      <c r="N46" s="54">
        <v>9</v>
      </c>
      <c r="O46" s="54">
        <v>0</v>
      </c>
      <c r="P46" s="54">
        <v>1</v>
      </c>
    </row>
    <row r="47" spans="1:16" ht="15.75" customHeight="1" x14ac:dyDescent="0.25">
      <c r="A47" s="55" t="s">
        <v>2730</v>
      </c>
      <c r="B47" s="56">
        <v>5</v>
      </c>
      <c r="C47" s="56">
        <v>1</v>
      </c>
      <c r="D47" s="56">
        <v>0.1</v>
      </c>
      <c r="E47" s="56">
        <v>0.4</v>
      </c>
      <c r="F47" s="56" t="s">
        <v>2645</v>
      </c>
      <c r="G47" s="56" t="s">
        <v>2731</v>
      </c>
      <c r="H47" s="56" t="s">
        <v>2725</v>
      </c>
      <c r="I47" s="56" t="s">
        <v>2645</v>
      </c>
      <c r="J47" s="56">
        <v>3</v>
      </c>
      <c r="K47" s="56">
        <v>0</v>
      </c>
      <c r="L47" s="56">
        <v>46</v>
      </c>
      <c r="M47" s="56">
        <v>10</v>
      </c>
      <c r="N47" s="56">
        <v>14</v>
      </c>
      <c r="O47" s="56">
        <v>0</v>
      </c>
      <c r="P47" s="56">
        <v>0</v>
      </c>
    </row>
    <row r="48" spans="1:16" ht="15.75" customHeight="1" x14ac:dyDescent="0.25">
      <c r="A48" s="53" t="s">
        <v>2732</v>
      </c>
      <c r="B48" s="54">
        <v>5</v>
      </c>
      <c r="C48" s="54">
        <v>1</v>
      </c>
      <c r="D48" s="54">
        <v>0.1</v>
      </c>
      <c r="E48" s="54">
        <v>0.4</v>
      </c>
      <c r="F48" s="54" t="s">
        <v>2645</v>
      </c>
      <c r="G48" s="54" t="s">
        <v>2733</v>
      </c>
      <c r="H48" s="54" t="s">
        <v>2725</v>
      </c>
      <c r="I48" s="54" t="s">
        <v>2645</v>
      </c>
      <c r="J48" s="54">
        <v>3</v>
      </c>
      <c r="K48" s="54">
        <v>0</v>
      </c>
      <c r="L48" s="54">
        <v>47</v>
      </c>
      <c r="M48" s="54">
        <v>10</v>
      </c>
      <c r="N48" s="54">
        <v>14</v>
      </c>
      <c r="O48" s="54">
        <v>0</v>
      </c>
      <c r="P48" s="54">
        <v>0</v>
      </c>
    </row>
    <row r="49" spans="1:16" ht="15.75" customHeight="1" x14ac:dyDescent="0.25">
      <c r="A49" s="55" t="s">
        <v>2734</v>
      </c>
      <c r="B49" s="56">
        <v>5</v>
      </c>
      <c r="C49" s="56">
        <v>1</v>
      </c>
      <c r="D49" s="56">
        <v>0.1</v>
      </c>
      <c r="E49" s="56">
        <v>0.4</v>
      </c>
      <c r="F49" s="56" t="s">
        <v>2645</v>
      </c>
      <c r="G49" s="56" t="s">
        <v>2735</v>
      </c>
      <c r="H49" s="56" t="s">
        <v>2725</v>
      </c>
      <c r="I49" s="56" t="s">
        <v>2645</v>
      </c>
      <c r="J49" s="56">
        <v>3</v>
      </c>
      <c r="K49" s="56">
        <v>0</v>
      </c>
      <c r="L49" s="56">
        <v>48</v>
      </c>
      <c r="M49" s="56">
        <v>10</v>
      </c>
      <c r="N49" s="56">
        <v>14</v>
      </c>
      <c r="O49" s="56">
        <v>1</v>
      </c>
      <c r="P49" s="56">
        <v>0</v>
      </c>
    </row>
    <row r="50" spans="1:16" ht="15.75" customHeight="1" x14ac:dyDescent="0.25">
      <c r="A50" s="53" t="s">
        <v>2736</v>
      </c>
      <c r="B50" s="54">
        <v>5</v>
      </c>
      <c r="C50" s="54">
        <v>1</v>
      </c>
      <c r="D50" s="54">
        <v>0.1</v>
      </c>
      <c r="E50" s="54">
        <v>0.4</v>
      </c>
      <c r="F50" s="54" t="s">
        <v>2645</v>
      </c>
      <c r="G50" s="54" t="s">
        <v>2737</v>
      </c>
      <c r="H50" s="54" t="s">
        <v>2725</v>
      </c>
      <c r="I50" s="54" t="s">
        <v>2645</v>
      </c>
      <c r="J50" s="54">
        <v>3</v>
      </c>
      <c r="K50" s="54">
        <v>0</v>
      </c>
      <c r="L50" s="54">
        <v>49</v>
      </c>
      <c r="M50" s="54">
        <v>10</v>
      </c>
      <c r="N50" s="54">
        <v>14</v>
      </c>
      <c r="O50" s="54">
        <v>0</v>
      </c>
      <c r="P50" s="54">
        <v>1</v>
      </c>
    </row>
    <row r="51" spans="1:16" ht="15.75" customHeight="1" x14ac:dyDescent="0.25">
      <c r="A51" s="55" t="s">
        <v>2738</v>
      </c>
      <c r="B51" s="56">
        <v>5</v>
      </c>
      <c r="C51" s="56">
        <v>1</v>
      </c>
      <c r="D51" s="56">
        <v>0.1</v>
      </c>
      <c r="E51" s="56">
        <v>0.5</v>
      </c>
      <c r="F51" s="56" t="s">
        <v>2645</v>
      </c>
      <c r="G51" s="56" t="s">
        <v>2739</v>
      </c>
      <c r="H51" s="56" t="s">
        <v>2725</v>
      </c>
      <c r="I51" s="56" t="s">
        <v>2645</v>
      </c>
      <c r="J51" s="56">
        <v>3</v>
      </c>
      <c r="K51" s="56">
        <v>0</v>
      </c>
      <c r="L51" s="56">
        <v>50</v>
      </c>
      <c r="M51" s="56">
        <v>15</v>
      </c>
      <c r="N51" s="56">
        <v>17</v>
      </c>
      <c r="O51" s="56">
        <v>0</v>
      </c>
      <c r="P51" s="56">
        <v>0</v>
      </c>
    </row>
    <row r="52" spans="1:16" ht="15.75" customHeight="1" x14ac:dyDescent="0.25">
      <c r="A52" s="53" t="s">
        <v>2740</v>
      </c>
      <c r="B52" s="54">
        <v>5</v>
      </c>
      <c r="C52" s="54">
        <v>1</v>
      </c>
      <c r="D52" s="54">
        <v>0.1</v>
      </c>
      <c r="E52" s="54">
        <v>0.5</v>
      </c>
      <c r="F52" s="54" t="s">
        <v>2645</v>
      </c>
      <c r="G52" s="54" t="s">
        <v>2741</v>
      </c>
      <c r="H52" s="54" t="s">
        <v>2725</v>
      </c>
      <c r="I52" s="54" t="s">
        <v>2645</v>
      </c>
      <c r="J52" s="54">
        <v>3</v>
      </c>
      <c r="K52" s="54">
        <v>0</v>
      </c>
      <c r="L52" s="54">
        <v>51</v>
      </c>
      <c r="M52" s="54">
        <v>15</v>
      </c>
      <c r="N52" s="54">
        <v>17</v>
      </c>
      <c r="O52" s="54">
        <v>0</v>
      </c>
      <c r="P52" s="54">
        <v>0</v>
      </c>
    </row>
    <row r="53" spans="1:16" ht="15.75" customHeight="1" x14ac:dyDescent="0.25">
      <c r="A53" s="55" t="s">
        <v>2742</v>
      </c>
      <c r="B53" s="56">
        <v>5</v>
      </c>
      <c r="C53" s="56">
        <v>1</v>
      </c>
      <c r="D53" s="56">
        <v>0.1</v>
      </c>
      <c r="E53" s="56">
        <v>0.5</v>
      </c>
      <c r="F53" s="56" t="s">
        <v>2645</v>
      </c>
      <c r="G53" s="56" t="s">
        <v>2743</v>
      </c>
      <c r="H53" s="56" t="s">
        <v>2725</v>
      </c>
      <c r="I53" s="56" t="s">
        <v>2645</v>
      </c>
      <c r="J53" s="56">
        <v>3</v>
      </c>
      <c r="K53" s="56">
        <v>0</v>
      </c>
      <c r="L53" s="56">
        <v>52</v>
      </c>
      <c r="M53" s="56">
        <v>15</v>
      </c>
      <c r="N53" s="56">
        <v>17</v>
      </c>
      <c r="O53" s="56">
        <v>1</v>
      </c>
      <c r="P53" s="56">
        <v>0</v>
      </c>
    </row>
    <row r="54" spans="1:16" ht="15.75" customHeight="1" x14ac:dyDescent="0.25">
      <c r="A54" s="53" t="s">
        <v>2744</v>
      </c>
      <c r="B54" s="54">
        <v>5</v>
      </c>
      <c r="C54" s="54">
        <v>1</v>
      </c>
      <c r="D54" s="54">
        <v>0.1</v>
      </c>
      <c r="E54" s="54">
        <v>0.5</v>
      </c>
      <c r="F54" s="54" t="s">
        <v>2645</v>
      </c>
      <c r="G54" s="54" t="s">
        <v>2743</v>
      </c>
      <c r="H54" s="54" t="s">
        <v>2725</v>
      </c>
      <c r="I54" s="54" t="s">
        <v>2645</v>
      </c>
      <c r="J54" s="54">
        <v>3</v>
      </c>
      <c r="K54" s="54">
        <v>0</v>
      </c>
      <c r="L54" s="54">
        <v>53</v>
      </c>
      <c r="M54" s="54">
        <v>15</v>
      </c>
      <c r="N54" s="54">
        <v>17</v>
      </c>
      <c r="O54" s="54">
        <v>0</v>
      </c>
      <c r="P54" s="54">
        <v>1</v>
      </c>
    </row>
    <row r="55" spans="1:16" ht="15.75" customHeight="1" x14ac:dyDescent="0.25">
      <c r="A55" s="55" t="s">
        <v>2745</v>
      </c>
      <c r="B55" s="56">
        <v>5</v>
      </c>
      <c r="C55" s="56">
        <v>1</v>
      </c>
      <c r="D55" s="56">
        <v>0.1</v>
      </c>
      <c r="E55" s="56">
        <v>0.5</v>
      </c>
      <c r="F55" s="56" t="s">
        <v>2645</v>
      </c>
      <c r="G55" s="56" t="s">
        <v>2746</v>
      </c>
      <c r="H55" s="56" t="s">
        <v>2725</v>
      </c>
      <c r="I55" s="56" t="s">
        <v>2645</v>
      </c>
      <c r="J55" s="56">
        <v>3</v>
      </c>
      <c r="K55" s="56">
        <v>0</v>
      </c>
      <c r="L55" s="56">
        <v>54</v>
      </c>
      <c r="M55" s="56">
        <v>10</v>
      </c>
      <c r="N55" s="56">
        <v>17</v>
      </c>
      <c r="O55" s="56">
        <v>1</v>
      </c>
      <c r="P55" s="56">
        <v>0</v>
      </c>
    </row>
    <row r="56" spans="1:16" ht="15.75" customHeight="1" x14ac:dyDescent="0.25">
      <c r="A56" s="53" t="s">
        <v>2747</v>
      </c>
      <c r="B56" s="54">
        <v>5</v>
      </c>
      <c r="C56" s="54">
        <v>1</v>
      </c>
      <c r="D56" s="54">
        <v>0.1</v>
      </c>
      <c r="E56" s="54">
        <v>0.5</v>
      </c>
      <c r="F56" s="54" t="s">
        <v>2645</v>
      </c>
      <c r="G56" s="54" t="s">
        <v>2748</v>
      </c>
      <c r="H56" s="54" t="s">
        <v>2725</v>
      </c>
      <c r="I56" s="54" t="s">
        <v>2645</v>
      </c>
      <c r="J56" s="54">
        <v>3</v>
      </c>
      <c r="K56" s="54">
        <v>0</v>
      </c>
      <c r="L56" s="54">
        <v>55</v>
      </c>
      <c r="M56" s="54">
        <v>16</v>
      </c>
      <c r="N56" s="54">
        <v>49</v>
      </c>
      <c r="O56" s="54">
        <v>0</v>
      </c>
      <c r="P56" s="54">
        <v>0</v>
      </c>
    </row>
    <row r="57" spans="1:16" ht="15.75" customHeight="1" x14ac:dyDescent="0.25">
      <c r="A57" s="55" t="s">
        <v>2749</v>
      </c>
      <c r="B57" s="56">
        <v>5</v>
      </c>
      <c r="C57" s="56">
        <v>1</v>
      </c>
      <c r="D57" s="56">
        <v>0.1</v>
      </c>
      <c r="E57" s="56">
        <v>0.5</v>
      </c>
      <c r="F57" s="56" t="s">
        <v>2645</v>
      </c>
      <c r="G57" s="56" t="s">
        <v>2750</v>
      </c>
      <c r="H57" s="56" t="s">
        <v>2725</v>
      </c>
      <c r="I57" s="56" t="s">
        <v>2645</v>
      </c>
      <c r="J57" s="56">
        <v>3</v>
      </c>
      <c r="K57" s="56">
        <v>0</v>
      </c>
      <c r="L57" s="56">
        <v>56</v>
      </c>
      <c r="M57" s="56">
        <v>18</v>
      </c>
      <c r="N57" s="56">
        <v>49</v>
      </c>
      <c r="O57" s="56">
        <v>0</v>
      </c>
      <c r="P57" s="56">
        <v>0</v>
      </c>
    </row>
    <row r="58" spans="1:16" ht="15.75" customHeight="1" x14ac:dyDescent="0.25">
      <c r="A58" s="53" t="s">
        <v>2751</v>
      </c>
      <c r="B58" s="54">
        <v>5</v>
      </c>
      <c r="C58" s="54">
        <v>1</v>
      </c>
      <c r="D58" s="54">
        <v>0.1</v>
      </c>
      <c r="E58" s="54">
        <v>0.5</v>
      </c>
      <c r="F58" s="54" t="s">
        <v>2645</v>
      </c>
      <c r="G58" s="54" t="s">
        <v>2752</v>
      </c>
      <c r="H58" s="54" t="s">
        <v>2725</v>
      </c>
      <c r="I58" s="54" t="s">
        <v>2645</v>
      </c>
      <c r="J58" s="54">
        <v>3</v>
      </c>
      <c r="K58" s="54">
        <v>0</v>
      </c>
      <c r="L58" s="54">
        <v>57</v>
      </c>
      <c r="M58" s="54">
        <v>18</v>
      </c>
      <c r="N58" s="54">
        <v>1000</v>
      </c>
      <c r="O58" s="54">
        <v>1</v>
      </c>
      <c r="P58" s="54">
        <v>0</v>
      </c>
    </row>
    <row r="59" spans="1:16" ht="15.75" customHeight="1" x14ac:dyDescent="0.25">
      <c r="A59" s="55" t="s">
        <v>2753</v>
      </c>
      <c r="B59" s="56">
        <v>5</v>
      </c>
      <c r="C59" s="56">
        <v>1</v>
      </c>
      <c r="D59" s="56">
        <v>0.1</v>
      </c>
      <c r="E59" s="56">
        <v>0.5</v>
      </c>
      <c r="F59" s="56" t="s">
        <v>2645</v>
      </c>
      <c r="G59" s="56" t="s">
        <v>2754</v>
      </c>
      <c r="H59" s="56" t="s">
        <v>2725</v>
      </c>
      <c r="I59" s="56" t="s">
        <v>2645</v>
      </c>
      <c r="J59" s="56">
        <v>3</v>
      </c>
      <c r="K59" s="56">
        <v>0</v>
      </c>
      <c r="L59" s="56">
        <v>58</v>
      </c>
      <c r="M59" s="56">
        <v>15</v>
      </c>
      <c r="N59" s="56">
        <v>1000</v>
      </c>
      <c r="O59" s="56">
        <v>1</v>
      </c>
      <c r="P59" s="56">
        <v>0</v>
      </c>
    </row>
    <row r="60" spans="1:16" ht="15.75" customHeight="1" x14ac:dyDescent="0.25">
      <c r="A60" s="53" t="s">
        <v>2755</v>
      </c>
      <c r="B60" s="54">
        <v>5</v>
      </c>
      <c r="C60" s="54">
        <v>1</v>
      </c>
      <c r="D60" s="54">
        <v>0.1</v>
      </c>
      <c r="E60" s="54">
        <v>0.5</v>
      </c>
      <c r="F60" s="54" t="s">
        <v>2645</v>
      </c>
      <c r="G60" s="54" t="s">
        <v>2756</v>
      </c>
      <c r="H60" s="54" t="s">
        <v>2725</v>
      </c>
      <c r="I60" s="54" t="s">
        <v>2645</v>
      </c>
      <c r="J60" s="54">
        <v>3</v>
      </c>
      <c r="K60" s="54">
        <v>0</v>
      </c>
      <c r="L60" s="54">
        <v>59</v>
      </c>
      <c r="M60" s="54">
        <v>15</v>
      </c>
      <c r="N60" s="54">
        <v>1000</v>
      </c>
      <c r="O60" s="54">
        <v>0</v>
      </c>
      <c r="P60" s="54">
        <v>1</v>
      </c>
    </row>
    <row r="61" spans="1:16" ht="15.75" customHeight="1" x14ac:dyDescent="0.25">
      <c r="A61" s="55" t="s">
        <v>2757</v>
      </c>
      <c r="B61" s="56">
        <v>5</v>
      </c>
      <c r="C61" s="56">
        <v>1</v>
      </c>
      <c r="D61" s="56">
        <v>0.1</v>
      </c>
      <c r="E61" s="56">
        <v>0.5</v>
      </c>
      <c r="F61" s="56" t="s">
        <v>2645</v>
      </c>
      <c r="G61" s="56" t="s">
        <v>2758</v>
      </c>
      <c r="H61" s="56" t="s">
        <v>2725</v>
      </c>
      <c r="I61" s="56" t="s">
        <v>2645</v>
      </c>
      <c r="J61" s="56">
        <v>3</v>
      </c>
      <c r="K61" s="56">
        <v>0</v>
      </c>
      <c r="L61" s="56">
        <v>60</v>
      </c>
      <c r="M61" s="56">
        <v>40</v>
      </c>
      <c r="N61" s="56">
        <v>49</v>
      </c>
      <c r="O61" s="56">
        <v>0</v>
      </c>
      <c r="P61" s="56">
        <v>0</v>
      </c>
    </row>
    <row r="62" spans="1:16" ht="15.75" customHeight="1" x14ac:dyDescent="0.25">
      <c r="A62" s="53" t="s">
        <v>2759</v>
      </c>
      <c r="B62" s="54">
        <v>5</v>
      </c>
      <c r="C62" s="54">
        <v>1</v>
      </c>
      <c r="D62" s="54">
        <v>0.1</v>
      </c>
      <c r="E62" s="54">
        <v>0.5</v>
      </c>
      <c r="F62" s="54" t="s">
        <v>2645</v>
      </c>
      <c r="G62" s="54" t="s">
        <v>2760</v>
      </c>
      <c r="H62" s="54" t="s">
        <v>2725</v>
      </c>
      <c r="I62" s="54" t="s">
        <v>2645</v>
      </c>
      <c r="J62" s="54">
        <v>3</v>
      </c>
      <c r="K62" s="54">
        <v>0</v>
      </c>
      <c r="L62" s="54">
        <v>61</v>
      </c>
      <c r="M62" s="54">
        <v>40</v>
      </c>
      <c r="N62" s="54">
        <v>49</v>
      </c>
      <c r="O62" s="54">
        <v>0</v>
      </c>
      <c r="P62" s="54">
        <v>0</v>
      </c>
    </row>
    <row r="63" spans="1:16" ht="15.75" customHeight="1" x14ac:dyDescent="0.25">
      <c r="A63" s="55" t="s">
        <v>2761</v>
      </c>
      <c r="B63" s="56">
        <v>5</v>
      </c>
      <c r="C63" s="56">
        <v>1</v>
      </c>
      <c r="D63" s="56">
        <v>0.1</v>
      </c>
      <c r="E63" s="56">
        <v>0.4</v>
      </c>
      <c r="F63" s="56" t="s">
        <v>2645</v>
      </c>
      <c r="G63" s="56" t="s">
        <v>2762</v>
      </c>
      <c r="H63" s="56" t="s">
        <v>2725</v>
      </c>
      <c r="I63" s="56" t="s">
        <v>2645</v>
      </c>
      <c r="J63" s="56">
        <v>3</v>
      </c>
      <c r="K63" s="56">
        <v>0</v>
      </c>
      <c r="L63" s="56">
        <v>62</v>
      </c>
      <c r="M63" s="56">
        <v>50</v>
      </c>
      <c r="N63" s="56">
        <v>1000</v>
      </c>
      <c r="O63" s="56">
        <v>0</v>
      </c>
      <c r="P63" s="56">
        <v>0</v>
      </c>
    </row>
    <row r="64" spans="1:16" ht="15.75" customHeight="1" x14ac:dyDescent="0.25">
      <c r="A64" s="53" t="s">
        <v>2763</v>
      </c>
      <c r="B64" s="54">
        <v>5</v>
      </c>
      <c r="C64" s="54">
        <v>1</v>
      </c>
      <c r="D64" s="54">
        <v>0.1</v>
      </c>
      <c r="E64" s="54">
        <v>0.4</v>
      </c>
      <c r="F64" s="54" t="s">
        <v>2645</v>
      </c>
      <c r="G64" s="54" t="s">
        <v>2764</v>
      </c>
      <c r="H64" s="54" t="s">
        <v>2725</v>
      </c>
      <c r="I64" s="54" t="s">
        <v>2645</v>
      </c>
      <c r="J64" s="54">
        <v>3</v>
      </c>
      <c r="K64" s="54">
        <v>0</v>
      </c>
      <c r="L64" s="54">
        <v>63</v>
      </c>
      <c r="M64" s="54">
        <v>50</v>
      </c>
      <c r="N64" s="54">
        <v>1000</v>
      </c>
      <c r="O64" s="54">
        <v>0</v>
      </c>
      <c r="P64" s="54">
        <v>0</v>
      </c>
    </row>
    <row r="65" spans="1:16" ht="15.75" customHeight="1" x14ac:dyDescent="0.25">
      <c r="A65" s="55" t="s">
        <v>2765</v>
      </c>
      <c r="B65" s="56">
        <v>10</v>
      </c>
      <c r="C65" s="56">
        <v>0</v>
      </c>
      <c r="D65" s="56">
        <v>0.1</v>
      </c>
      <c r="E65" s="56">
        <v>0.6</v>
      </c>
      <c r="F65" s="56" t="s">
        <v>2648</v>
      </c>
      <c r="G65" s="56" t="s">
        <v>2766</v>
      </c>
      <c r="H65" s="56" t="s">
        <v>2725</v>
      </c>
      <c r="I65" s="56" t="s">
        <v>2645</v>
      </c>
      <c r="J65" s="56">
        <v>3</v>
      </c>
      <c r="K65" s="56">
        <v>1</v>
      </c>
      <c r="L65" s="56">
        <v>64</v>
      </c>
      <c r="M65" s="56">
        <v>6</v>
      </c>
      <c r="N65" s="56">
        <v>9</v>
      </c>
      <c r="O65" s="56">
        <v>0</v>
      </c>
      <c r="P65" s="56">
        <v>0</v>
      </c>
    </row>
    <row r="66" spans="1:16" ht="15.75" customHeight="1" x14ac:dyDescent="0.25">
      <c r="A66" s="53" t="s">
        <v>2767</v>
      </c>
      <c r="B66" s="54">
        <v>10</v>
      </c>
      <c r="C66" s="54">
        <v>0</v>
      </c>
      <c r="D66" s="54">
        <v>0.1</v>
      </c>
      <c r="E66" s="54">
        <v>0.6</v>
      </c>
      <c r="F66" s="54" t="s">
        <v>2648</v>
      </c>
      <c r="G66" s="54" t="s">
        <v>2768</v>
      </c>
      <c r="H66" s="54" t="s">
        <v>2725</v>
      </c>
      <c r="I66" s="54" t="s">
        <v>2645</v>
      </c>
      <c r="J66" s="54">
        <v>3</v>
      </c>
      <c r="K66" s="54">
        <v>1</v>
      </c>
      <c r="L66" s="54">
        <v>65</v>
      </c>
      <c r="M66" s="54">
        <v>6</v>
      </c>
      <c r="N66" s="54">
        <v>9</v>
      </c>
      <c r="O66" s="54">
        <v>1</v>
      </c>
      <c r="P66" s="54">
        <v>0</v>
      </c>
    </row>
    <row r="67" spans="1:16" ht="15.75" customHeight="1" x14ac:dyDescent="0.25">
      <c r="A67" s="55" t="s">
        <v>2769</v>
      </c>
      <c r="B67" s="56">
        <v>10</v>
      </c>
      <c r="C67" s="56">
        <v>0</v>
      </c>
      <c r="D67" s="56">
        <v>0.1</v>
      </c>
      <c r="E67" s="56">
        <v>0.6</v>
      </c>
      <c r="F67" s="56" t="s">
        <v>2648</v>
      </c>
      <c r="G67" s="56" t="s">
        <v>2770</v>
      </c>
      <c r="H67" s="56" t="s">
        <v>2725</v>
      </c>
      <c r="I67" s="56" t="s">
        <v>2645</v>
      </c>
      <c r="J67" s="56">
        <v>3</v>
      </c>
      <c r="K67" s="56">
        <v>1</v>
      </c>
      <c r="L67" s="56">
        <v>66</v>
      </c>
      <c r="M67" s="56">
        <v>6</v>
      </c>
      <c r="N67" s="56">
        <v>9</v>
      </c>
      <c r="O67" s="56">
        <v>0</v>
      </c>
      <c r="P67" s="56">
        <v>1</v>
      </c>
    </row>
    <row r="68" spans="1:16" ht="15.75" customHeight="1" x14ac:dyDescent="0.25">
      <c r="A68" s="53" t="s">
        <v>2771</v>
      </c>
      <c r="B68" s="54">
        <v>10</v>
      </c>
      <c r="C68" s="54">
        <v>0</v>
      </c>
      <c r="D68" s="54">
        <v>0.1</v>
      </c>
      <c r="E68" s="54">
        <v>0.7</v>
      </c>
      <c r="F68" s="54" t="s">
        <v>2645</v>
      </c>
      <c r="G68" s="54" t="s">
        <v>2772</v>
      </c>
      <c r="H68" s="54" t="s">
        <v>2725</v>
      </c>
      <c r="I68" s="54" t="s">
        <v>2645</v>
      </c>
      <c r="J68" s="54">
        <v>3</v>
      </c>
      <c r="K68" s="54">
        <v>1</v>
      </c>
      <c r="L68" s="54">
        <v>67</v>
      </c>
      <c r="M68" s="54">
        <v>10</v>
      </c>
      <c r="N68" s="54">
        <v>14</v>
      </c>
      <c r="O68" s="54">
        <v>0</v>
      </c>
      <c r="P68" s="54">
        <v>0</v>
      </c>
    </row>
    <row r="69" spans="1:16" ht="15.75" customHeight="1" x14ac:dyDescent="0.25">
      <c r="A69" s="55" t="s">
        <v>2773</v>
      </c>
      <c r="B69" s="56">
        <v>10</v>
      </c>
      <c r="C69" s="56">
        <v>0</v>
      </c>
      <c r="D69" s="56">
        <v>0.1</v>
      </c>
      <c r="E69" s="56">
        <v>0.7</v>
      </c>
      <c r="F69" s="56" t="s">
        <v>2645</v>
      </c>
      <c r="G69" s="56" t="s">
        <v>2774</v>
      </c>
      <c r="H69" s="56" t="s">
        <v>2725</v>
      </c>
      <c r="I69" s="56" t="s">
        <v>2645</v>
      </c>
      <c r="J69" s="56">
        <v>3</v>
      </c>
      <c r="K69" s="56">
        <v>1</v>
      </c>
      <c r="L69" s="56">
        <v>68</v>
      </c>
      <c r="M69" s="56">
        <v>10</v>
      </c>
      <c r="N69" s="56">
        <v>14</v>
      </c>
      <c r="O69" s="56">
        <v>0</v>
      </c>
      <c r="P69" s="56">
        <v>0</v>
      </c>
    </row>
    <row r="70" spans="1:16" ht="15.75" customHeight="1" x14ac:dyDescent="0.25">
      <c r="A70" s="53" t="s">
        <v>2775</v>
      </c>
      <c r="B70" s="54">
        <v>5</v>
      </c>
      <c r="C70" s="54">
        <v>0</v>
      </c>
      <c r="D70" s="54">
        <v>0.1</v>
      </c>
      <c r="E70" s="54">
        <v>0.7</v>
      </c>
      <c r="F70" s="54" t="s">
        <v>2645</v>
      </c>
      <c r="G70" s="54" t="s">
        <v>2776</v>
      </c>
      <c r="H70" s="54" t="s">
        <v>2725</v>
      </c>
      <c r="I70" s="54" t="s">
        <v>2645</v>
      </c>
      <c r="J70" s="54">
        <v>3</v>
      </c>
      <c r="K70" s="54">
        <v>1</v>
      </c>
      <c r="L70" s="54">
        <v>69</v>
      </c>
      <c r="M70" s="54">
        <v>10</v>
      </c>
      <c r="N70" s="54">
        <v>14</v>
      </c>
      <c r="O70" s="54">
        <v>1</v>
      </c>
      <c r="P70" s="54">
        <v>0</v>
      </c>
    </row>
    <row r="71" spans="1:16" ht="15.75" customHeight="1" x14ac:dyDescent="0.25">
      <c r="A71" s="55" t="s">
        <v>2777</v>
      </c>
      <c r="B71" s="56">
        <v>5</v>
      </c>
      <c r="C71" s="56">
        <v>0</v>
      </c>
      <c r="D71" s="56">
        <v>0.1</v>
      </c>
      <c r="E71" s="56">
        <v>0.7</v>
      </c>
      <c r="F71" s="56" t="s">
        <v>2645</v>
      </c>
      <c r="G71" s="56" t="s">
        <v>2776</v>
      </c>
      <c r="H71" s="56" t="s">
        <v>2725</v>
      </c>
      <c r="I71" s="56" t="s">
        <v>2645</v>
      </c>
      <c r="J71" s="56">
        <v>3</v>
      </c>
      <c r="K71" s="56">
        <v>1</v>
      </c>
      <c r="L71" s="56">
        <v>70</v>
      </c>
      <c r="M71" s="56">
        <v>10</v>
      </c>
      <c r="N71" s="56">
        <v>14</v>
      </c>
      <c r="O71" s="56">
        <v>0</v>
      </c>
      <c r="P71" s="56">
        <v>1</v>
      </c>
    </row>
    <row r="72" spans="1:16" ht="15.75" customHeight="1" x14ac:dyDescent="0.25">
      <c r="A72" s="53" t="s">
        <v>2778</v>
      </c>
      <c r="B72" s="54">
        <v>10</v>
      </c>
      <c r="C72" s="54">
        <v>0</v>
      </c>
      <c r="D72" s="54">
        <v>0.2</v>
      </c>
      <c r="E72" s="54">
        <v>0.9</v>
      </c>
      <c r="F72" s="54" t="s">
        <v>2645</v>
      </c>
      <c r="G72" s="54" t="s">
        <v>2779</v>
      </c>
      <c r="H72" s="54" t="s">
        <v>2725</v>
      </c>
      <c r="I72" s="54" t="s">
        <v>2645</v>
      </c>
      <c r="J72" s="54">
        <v>3</v>
      </c>
      <c r="K72" s="54">
        <v>1</v>
      </c>
      <c r="L72" s="54">
        <v>71</v>
      </c>
      <c r="M72" s="54">
        <v>15</v>
      </c>
      <c r="N72" s="54">
        <v>17</v>
      </c>
      <c r="O72" s="54">
        <v>0</v>
      </c>
      <c r="P72" s="54">
        <v>0</v>
      </c>
    </row>
    <row r="73" spans="1:16" ht="15.75" customHeight="1" x14ac:dyDescent="0.25">
      <c r="A73" s="55" t="s">
        <v>2780</v>
      </c>
      <c r="B73" s="56">
        <v>10</v>
      </c>
      <c r="C73" s="56">
        <v>0</v>
      </c>
      <c r="D73" s="56">
        <v>0.2</v>
      </c>
      <c r="E73" s="56">
        <v>0.9</v>
      </c>
      <c r="F73" s="56" t="s">
        <v>2645</v>
      </c>
      <c r="G73" s="56" t="s">
        <v>2781</v>
      </c>
      <c r="H73" s="56" t="s">
        <v>2725</v>
      </c>
      <c r="I73" s="56" t="s">
        <v>2645</v>
      </c>
      <c r="J73" s="56">
        <v>3</v>
      </c>
      <c r="K73" s="56">
        <v>1</v>
      </c>
      <c r="L73" s="56">
        <v>72</v>
      </c>
      <c r="M73" s="56">
        <v>15</v>
      </c>
      <c r="N73" s="56">
        <v>17</v>
      </c>
      <c r="O73" s="56">
        <v>0</v>
      </c>
      <c r="P73" s="56">
        <v>0</v>
      </c>
    </row>
    <row r="74" spans="1:16" ht="15.75" customHeight="1" x14ac:dyDescent="0.25">
      <c r="A74" s="53" t="s">
        <v>2782</v>
      </c>
      <c r="B74" s="54">
        <v>5</v>
      </c>
      <c r="C74" s="54">
        <v>0</v>
      </c>
      <c r="D74" s="54">
        <v>0.2</v>
      </c>
      <c r="E74" s="54">
        <v>0.9</v>
      </c>
      <c r="F74" s="54" t="s">
        <v>2645</v>
      </c>
      <c r="G74" s="54" t="s">
        <v>2783</v>
      </c>
      <c r="H74" s="54" t="s">
        <v>2725</v>
      </c>
      <c r="I74" s="54" t="s">
        <v>2645</v>
      </c>
      <c r="J74" s="54">
        <v>3</v>
      </c>
      <c r="K74" s="54">
        <v>1</v>
      </c>
      <c r="L74" s="54">
        <v>73</v>
      </c>
      <c r="M74" s="54">
        <v>15</v>
      </c>
      <c r="N74" s="54">
        <v>17</v>
      </c>
      <c r="O74" s="54">
        <v>1</v>
      </c>
      <c r="P74" s="54">
        <v>0</v>
      </c>
    </row>
    <row r="75" spans="1:16" ht="15.75" customHeight="1" x14ac:dyDescent="0.25">
      <c r="A75" s="55" t="s">
        <v>2784</v>
      </c>
      <c r="B75" s="56">
        <v>5</v>
      </c>
      <c r="C75" s="56">
        <v>0</v>
      </c>
      <c r="D75" s="56">
        <v>0.2</v>
      </c>
      <c r="E75" s="56">
        <v>0.9</v>
      </c>
      <c r="F75" s="56" t="s">
        <v>2645</v>
      </c>
      <c r="G75" s="56" t="s">
        <v>2785</v>
      </c>
      <c r="H75" s="56" t="s">
        <v>2725</v>
      </c>
      <c r="I75" s="56" t="s">
        <v>2645</v>
      </c>
      <c r="J75" s="56">
        <v>3</v>
      </c>
      <c r="K75" s="56">
        <v>1</v>
      </c>
      <c r="L75" s="56">
        <v>74</v>
      </c>
      <c r="M75" s="56">
        <v>15</v>
      </c>
      <c r="N75" s="56">
        <v>17</v>
      </c>
      <c r="O75" s="56">
        <v>0</v>
      </c>
      <c r="P75" s="56">
        <v>1</v>
      </c>
    </row>
    <row r="76" spans="1:16" ht="15.75" customHeight="1" x14ac:dyDescent="0.25">
      <c r="A76" s="53" t="s">
        <v>2786</v>
      </c>
      <c r="B76" s="54">
        <v>5</v>
      </c>
      <c r="C76" s="54">
        <v>0</v>
      </c>
      <c r="D76" s="54">
        <v>0.2</v>
      </c>
      <c r="E76" s="54">
        <v>0.9</v>
      </c>
      <c r="F76" s="54" t="s">
        <v>2645</v>
      </c>
      <c r="G76" s="54" t="s">
        <v>2787</v>
      </c>
      <c r="H76" s="54" t="s">
        <v>2725</v>
      </c>
      <c r="I76" s="54" t="s">
        <v>2645</v>
      </c>
      <c r="J76" s="54">
        <v>3</v>
      </c>
      <c r="K76" s="54">
        <v>1</v>
      </c>
      <c r="L76" s="54">
        <v>75</v>
      </c>
      <c r="M76" s="54">
        <v>10</v>
      </c>
      <c r="N76" s="54">
        <v>17</v>
      </c>
      <c r="O76" s="54">
        <v>1</v>
      </c>
      <c r="P76" s="54">
        <v>0</v>
      </c>
    </row>
    <row r="77" spans="1:16" ht="15.75" customHeight="1" x14ac:dyDescent="0.25">
      <c r="A77" s="55" t="s">
        <v>2788</v>
      </c>
      <c r="B77" s="56">
        <v>10</v>
      </c>
      <c r="C77" s="56">
        <v>0</v>
      </c>
      <c r="D77" s="56">
        <v>0.3</v>
      </c>
      <c r="E77" s="56">
        <v>1</v>
      </c>
      <c r="F77" s="56" t="s">
        <v>2648</v>
      </c>
      <c r="G77" s="56" t="s">
        <v>2789</v>
      </c>
      <c r="H77" s="56" t="s">
        <v>2725</v>
      </c>
      <c r="I77" s="56" t="s">
        <v>2645</v>
      </c>
      <c r="J77" s="56">
        <v>3</v>
      </c>
      <c r="K77" s="56">
        <v>1</v>
      </c>
      <c r="L77" s="56">
        <v>76</v>
      </c>
      <c r="M77" s="56">
        <v>16</v>
      </c>
      <c r="N77" s="56">
        <v>49</v>
      </c>
      <c r="O77" s="56">
        <v>0</v>
      </c>
      <c r="P77" s="56">
        <v>0</v>
      </c>
    </row>
    <row r="78" spans="1:16" ht="15.75" customHeight="1" x14ac:dyDescent="0.25">
      <c r="A78" s="53" t="s">
        <v>2790</v>
      </c>
      <c r="B78" s="54">
        <v>10</v>
      </c>
      <c r="C78" s="54">
        <v>0</v>
      </c>
      <c r="D78" s="54">
        <v>0.3</v>
      </c>
      <c r="E78" s="54">
        <v>1</v>
      </c>
      <c r="F78" s="54" t="s">
        <v>2648</v>
      </c>
      <c r="G78" s="54" t="s">
        <v>2791</v>
      </c>
      <c r="H78" s="54" t="s">
        <v>2725</v>
      </c>
      <c r="I78" s="54" t="s">
        <v>2645</v>
      </c>
      <c r="J78" s="54">
        <v>3</v>
      </c>
      <c r="K78" s="54">
        <v>1</v>
      </c>
      <c r="L78" s="54">
        <v>77</v>
      </c>
      <c r="M78" s="54">
        <v>18</v>
      </c>
      <c r="N78" s="54">
        <v>49</v>
      </c>
      <c r="O78" s="54">
        <v>0</v>
      </c>
      <c r="P78" s="54">
        <v>0</v>
      </c>
    </row>
    <row r="79" spans="1:16" ht="15.75" customHeight="1" x14ac:dyDescent="0.25">
      <c r="A79" s="55" t="s">
        <v>2792</v>
      </c>
      <c r="B79" s="56">
        <v>5</v>
      </c>
      <c r="C79" s="56">
        <v>0</v>
      </c>
      <c r="D79" s="56">
        <v>0.3</v>
      </c>
      <c r="E79" s="56">
        <v>1</v>
      </c>
      <c r="F79" s="56" t="s">
        <v>2648</v>
      </c>
      <c r="G79" s="56" t="s">
        <v>2793</v>
      </c>
      <c r="H79" s="56" t="s">
        <v>2725</v>
      </c>
      <c r="I79" s="56" t="s">
        <v>2645</v>
      </c>
      <c r="J79" s="56">
        <v>3</v>
      </c>
      <c r="K79" s="56">
        <v>1</v>
      </c>
      <c r="L79" s="56">
        <v>78</v>
      </c>
      <c r="M79" s="56">
        <v>18</v>
      </c>
      <c r="N79" s="56">
        <v>1000</v>
      </c>
      <c r="O79" s="56">
        <v>1</v>
      </c>
      <c r="P79" s="56">
        <v>0</v>
      </c>
    </row>
    <row r="80" spans="1:16" ht="15.75" customHeight="1" x14ac:dyDescent="0.25">
      <c r="A80" s="53" t="s">
        <v>2794</v>
      </c>
      <c r="B80" s="54">
        <v>5</v>
      </c>
      <c r="C80" s="54">
        <v>0</v>
      </c>
      <c r="D80" s="54">
        <v>0.3</v>
      </c>
      <c r="E80" s="54">
        <v>1</v>
      </c>
      <c r="F80" s="54" t="s">
        <v>2648</v>
      </c>
      <c r="G80" s="54" t="s">
        <v>2795</v>
      </c>
      <c r="H80" s="54" t="s">
        <v>2725</v>
      </c>
      <c r="I80" s="54" t="s">
        <v>2645</v>
      </c>
      <c r="J80" s="54">
        <v>3</v>
      </c>
      <c r="K80" s="54">
        <v>1</v>
      </c>
      <c r="L80" s="54">
        <v>79</v>
      </c>
      <c r="M80" s="54">
        <v>15</v>
      </c>
      <c r="N80" s="54">
        <v>1000</v>
      </c>
      <c r="O80" s="54">
        <v>1</v>
      </c>
      <c r="P80" s="54">
        <v>0</v>
      </c>
    </row>
    <row r="81" spans="1:16" ht="15.75" customHeight="1" x14ac:dyDescent="0.25">
      <c r="A81" s="55" t="s">
        <v>2796</v>
      </c>
      <c r="B81" s="56">
        <v>5</v>
      </c>
      <c r="C81" s="56">
        <v>0</v>
      </c>
      <c r="D81" s="56">
        <v>0.3</v>
      </c>
      <c r="E81" s="56">
        <v>1</v>
      </c>
      <c r="F81" s="56" t="s">
        <v>2648</v>
      </c>
      <c r="G81" s="56" t="s">
        <v>2793</v>
      </c>
      <c r="H81" s="56" t="s">
        <v>2725</v>
      </c>
      <c r="I81" s="56" t="s">
        <v>2645</v>
      </c>
      <c r="J81" s="56">
        <v>3</v>
      </c>
      <c r="K81" s="56">
        <v>1</v>
      </c>
      <c r="L81" s="56">
        <v>80</v>
      </c>
      <c r="M81" s="56">
        <v>18</v>
      </c>
      <c r="N81" s="56">
        <v>1000</v>
      </c>
      <c r="O81" s="56">
        <v>0</v>
      </c>
      <c r="P81" s="56">
        <v>1</v>
      </c>
    </row>
    <row r="82" spans="1:16" ht="15.75" customHeight="1" x14ac:dyDescent="0.25">
      <c r="A82" s="53" t="s">
        <v>2797</v>
      </c>
      <c r="B82" s="54">
        <v>10</v>
      </c>
      <c r="C82" s="54">
        <v>0</v>
      </c>
      <c r="D82" s="54">
        <v>0.2</v>
      </c>
      <c r="E82" s="54">
        <v>0.7</v>
      </c>
      <c r="F82" s="54" t="s">
        <v>2648</v>
      </c>
      <c r="G82" s="54" t="s">
        <v>2798</v>
      </c>
      <c r="H82" s="54" t="s">
        <v>2725</v>
      </c>
      <c r="I82" s="54" t="s">
        <v>2645</v>
      </c>
      <c r="J82" s="54">
        <v>3</v>
      </c>
      <c r="K82" s="54">
        <v>1</v>
      </c>
      <c r="L82" s="54">
        <v>81</v>
      </c>
      <c r="M82" s="54">
        <v>40</v>
      </c>
      <c r="N82" s="54">
        <v>49</v>
      </c>
      <c r="O82" s="54">
        <v>0</v>
      </c>
      <c r="P82" s="54">
        <v>0</v>
      </c>
    </row>
    <row r="83" spans="1:16" ht="15.75" customHeight="1" x14ac:dyDescent="0.25">
      <c r="A83" s="55" t="s">
        <v>2799</v>
      </c>
      <c r="B83" s="56">
        <v>10</v>
      </c>
      <c r="C83" s="56">
        <v>0</v>
      </c>
      <c r="D83" s="56">
        <v>0.2</v>
      </c>
      <c r="E83" s="56">
        <v>0.7</v>
      </c>
      <c r="F83" s="56" t="s">
        <v>2648</v>
      </c>
      <c r="G83" s="56" t="s">
        <v>2800</v>
      </c>
      <c r="H83" s="56" t="s">
        <v>2725</v>
      </c>
      <c r="I83" s="56" t="s">
        <v>2645</v>
      </c>
      <c r="J83" s="56">
        <v>3</v>
      </c>
      <c r="K83" s="56">
        <v>1</v>
      </c>
      <c r="L83" s="56">
        <v>82</v>
      </c>
      <c r="M83" s="56">
        <v>40</v>
      </c>
      <c r="N83" s="56">
        <v>49</v>
      </c>
      <c r="O83" s="56">
        <v>0</v>
      </c>
      <c r="P83" s="56">
        <v>0</v>
      </c>
    </row>
    <row r="84" spans="1:16" ht="15.75" customHeight="1" x14ac:dyDescent="0.25">
      <c r="A84" s="53" t="s">
        <v>2801</v>
      </c>
      <c r="B84" s="54">
        <v>10</v>
      </c>
      <c r="C84" s="54">
        <v>0</v>
      </c>
      <c r="D84" s="54">
        <v>0.2</v>
      </c>
      <c r="E84" s="54">
        <v>1</v>
      </c>
      <c r="F84" s="54" t="s">
        <v>2648</v>
      </c>
      <c r="G84" s="54" t="s">
        <v>2802</v>
      </c>
      <c r="H84" s="54" t="s">
        <v>2725</v>
      </c>
      <c r="I84" s="54" t="s">
        <v>2645</v>
      </c>
      <c r="J84" s="54">
        <v>3</v>
      </c>
      <c r="K84" s="54">
        <v>1</v>
      </c>
      <c r="L84" s="54">
        <v>83</v>
      </c>
      <c r="M84" s="54">
        <v>50</v>
      </c>
      <c r="N84" s="54">
        <v>1000</v>
      </c>
      <c r="O84" s="54">
        <v>0</v>
      </c>
      <c r="P84" s="54">
        <v>0</v>
      </c>
    </row>
    <row r="85" spans="1:16" ht="15.75" customHeight="1" x14ac:dyDescent="0.25">
      <c r="A85" s="57" t="s">
        <v>2803</v>
      </c>
      <c r="B85" s="58">
        <v>10</v>
      </c>
      <c r="C85" s="58">
        <v>0</v>
      </c>
      <c r="D85" s="58">
        <v>0.2</v>
      </c>
      <c r="E85" s="58">
        <v>1</v>
      </c>
      <c r="F85" s="58" t="s">
        <v>2648</v>
      </c>
      <c r="G85" s="58" t="s">
        <v>2804</v>
      </c>
      <c r="H85" s="58" t="s">
        <v>2725</v>
      </c>
      <c r="I85" s="58" t="s">
        <v>2645</v>
      </c>
      <c r="J85" s="58">
        <v>3</v>
      </c>
      <c r="K85" s="58">
        <v>1</v>
      </c>
      <c r="L85" s="58">
        <v>84</v>
      </c>
      <c r="M85" s="58">
        <v>50</v>
      </c>
      <c r="N85" s="58">
        <v>1000</v>
      </c>
      <c r="O85" s="58">
        <v>0</v>
      </c>
      <c r="P85" s="58">
        <v>0</v>
      </c>
    </row>
    <row r="86" spans="1:16" ht="15.75" customHeight="1" x14ac:dyDescent="0.25"/>
    <row r="87" spans="1:16" ht="15.75" customHeight="1" x14ac:dyDescent="0.25"/>
    <row r="88" spans="1:16" ht="15.75" customHeight="1" x14ac:dyDescent="0.25"/>
    <row r="89" spans="1:16" ht="15.75" customHeight="1" x14ac:dyDescent="0.25"/>
    <row r="90" spans="1:16" ht="15.75" customHeight="1" x14ac:dyDescent="0.25"/>
    <row r="91" spans="1:16" ht="15.75" customHeight="1" x14ac:dyDescent="0.25"/>
    <row r="92" spans="1:16" ht="15.75" customHeight="1" x14ac:dyDescent="0.25"/>
    <row r="93" spans="1:16" ht="15.75" customHeight="1" x14ac:dyDescent="0.25"/>
    <row r="94" spans="1:16" ht="15.75" customHeight="1" x14ac:dyDescent="0.25"/>
    <row r="95" spans="1:16" ht="15.75" customHeight="1" x14ac:dyDescent="0.25"/>
    <row r="96" spans="1:1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sheetData>
  <sheetProtection algorithmName="SHA-512" hashValue="AnkXDRbhT8o+KJydzAr+BLT8hSqmWOv+H67GhtMp1v5BwSZzd2gRQO/CBZ2+opXUdQhgQQ9ghbKggTwmo/CNfg==" saltValue="y6CBns9qgupfwu32APNFwg==" spinCount="100000" sheet="1" objects="1" scenarios="1"/>
  <pageMargins left="0.7" right="0.7" top="0.75" bottom="0.75" header="0.511811023622047" footer="0.511811023622047"/>
  <pageSetup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000"/>
  <sheetViews>
    <sheetView zoomScaleNormal="100" workbookViewId="0"/>
  </sheetViews>
  <sheetFormatPr defaultColWidth="14.42578125" defaultRowHeight="15" x14ac:dyDescent="0.25"/>
  <cols>
    <col min="1" max="1" width="52.28515625" customWidth="1"/>
    <col min="2" max="2" width="17.7109375" customWidth="1"/>
    <col min="3" max="26" width="8.85546875" customWidth="1"/>
  </cols>
  <sheetData>
    <row r="1" spans="1:2" ht="27.75" customHeight="1" x14ac:dyDescent="0.25">
      <c r="A1" s="59" t="s">
        <v>45</v>
      </c>
      <c r="B1" s="59" t="s">
        <v>44</v>
      </c>
    </row>
    <row r="2" spans="1:2" ht="15.75" x14ac:dyDescent="0.25">
      <c r="A2" s="60" t="s">
        <v>2805</v>
      </c>
      <c r="B2" s="61" t="s">
        <v>2806</v>
      </c>
    </row>
    <row r="3" spans="1:2" ht="15.75" x14ac:dyDescent="0.25">
      <c r="A3" s="62" t="s">
        <v>2807</v>
      </c>
      <c r="B3" s="63" t="s">
        <v>2808</v>
      </c>
    </row>
    <row r="4" spans="1:2" ht="15.75" x14ac:dyDescent="0.25">
      <c r="A4" s="60" t="s">
        <v>2809</v>
      </c>
      <c r="B4" s="61" t="s">
        <v>2810</v>
      </c>
    </row>
    <row r="5" spans="1:2" ht="15.75" x14ac:dyDescent="0.25">
      <c r="A5" s="62" t="s">
        <v>2811</v>
      </c>
      <c r="B5" s="63" t="s">
        <v>2812</v>
      </c>
    </row>
    <row r="6" spans="1:2" ht="15.75" x14ac:dyDescent="0.25">
      <c r="A6" s="60" t="s">
        <v>2813</v>
      </c>
      <c r="B6" s="61" t="s">
        <v>2814</v>
      </c>
    </row>
    <row r="7" spans="1:2" ht="15.75" x14ac:dyDescent="0.25">
      <c r="A7" s="62" t="s">
        <v>2815</v>
      </c>
      <c r="B7" s="63" t="s">
        <v>2816</v>
      </c>
    </row>
    <row r="8" spans="1:2" ht="15.75" x14ac:dyDescent="0.25">
      <c r="A8" s="60" t="s">
        <v>2817</v>
      </c>
      <c r="B8" s="61" t="s">
        <v>2818</v>
      </c>
    </row>
    <row r="9" spans="1:2" ht="15.75" x14ac:dyDescent="0.25">
      <c r="A9" s="62" t="s">
        <v>2819</v>
      </c>
      <c r="B9" s="63" t="s">
        <v>2820</v>
      </c>
    </row>
    <row r="10" spans="1:2" ht="15.75" x14ac:dyDescent="0.25">
      <c r="A10" s="60" t="s">
        <v>2821</v>
      </c>
      <c r="B10" s="61" t="s">
        <v>2822</v>
      </c>
    </row>
    <row r="11" spans="1:2" ht="15.75" x14ac:dyDescent="0.25">
      <c r="A11" s="62" t="s">
        <v>2823</v>
      </c>
      <c r="B11" s="63" t="s">
        <v>2824</v>
      </c>
    </row>
    <row r="12" spans="1:2" ht="15.75" x14ac:dyDescent="0.25">
      <c r="A12" s="60" t="s">
        <v>2825</v>
      </c>
      <c r="B12" s="61" t="s">
        <v>2748</v>
      </c>
    </row>
    <row r="13" spans="1:2" ht="15.75" x14ac:dyDescent="0.25">
      <c r="A13" s="62" t="s">
        <v>2826</v>
      </c>
      <c r="B13" s="63" t="s">
        <v>2827</v>
      </c>
    </row>
    <row r="14" spans="1:2" ht="15.75" x14ac:dyDescent="0.25">
      <c r="A14" s="60" t="s">
        <v>2828</v>
      </c>
      <c r="B14" s="61" t="s">
        <v>2829</v>
      </c>
    </row>
    <row r="15" spans="1:2" ht="15.75" x14ac:dyDescent="0.25">
      <c r="A15" s="62" t="s">
        <v>2830</v>
      </c>
      <c r="B15" s="63" t="s">
        <v>2831</v>
      </c>
    </row>
    <row r="16" spans="1:2" ht="15.75" x14ac:dyDescent="0.25">
      <c r="A16" s="60" t="s">
        <v>2832</v>
      </c>
      <c r="B16" s="61" t="s">
        <v>2833</v>
      </c>
    </row>
    <row r="17" spans="1:2" ht="15.75" x14ac:dyDescent="0.25">
      <c r="A17" s="62" t="s">
        <v>2834</v>
      </c>
      <c r="B17" s="63" t="s">
        <v>2835</v>
      </c>
    </row>
    <row r="18" spans="1:2" ht="15.75" x14ac:dyDescent="0.25">
      <c r="A18" s="60" t="s">
        <v>2836</v>
      </c>
      <c r="B18" s="61" t="s">
        <v>2837</v>
      </c>
    </row>
    <row r="19" spans="1:2" ht="15.75" x14ac:dyDescent="0.25">
      <c r="A19" s="62" t="s">
        <v>2838</v>
      </c>
      <c r="B19" s="63" t="s">
        <v>2839</v>
      </c>
    </row>
    <row r="20" spans="1:2" ht="15.75" x14ac:dyDescent="0.25">
      <c r="A20" s="60" t="s">
        <v>2840</v>
      </c>
      <c r="B20" s="61" t="s">
        <v>2841</v>
      </c>
    </row>
    <row r="21" spans="1:2" ht="15.75" customHeight="1" x14ac:dyDescent="0.25">
      <c r="A21" s="62" t="s">
        <v>2842</v>
      </c>
      <c r="B21" s="63" t="s">
        <v>2843</v>
      </c>
    </row>
    <row r="22" spans="1:2" ht="15.75" customHeight="1" x14ac:dyDescent="0.25">
      <c r="A22" s="60" t="s">
        <v>2844</v>
      </c>
      <c r="B22" s="61" t="s">
        <v>2845</v>
      </c>
    </row>
    <row r="23" spans="1:2" ht="15.75" customHeight="1" x14ac:dyDescent="0.25">
      <c r="A23" s="62" t="s">
        <v>2846</v>
      </c>
      <c r="B23" s="63" t="s">
        <v>2847</v>
      </c>
    </row>
    <row r="24" spans="1:2" ht="15.75" customHeight="1" x14ac:dyDescent="0.25">
      <c r="A24" s="60" t="s">
        <v>2848</v>
      </c>
      <c r="B24" s="61" t="s">
        <v>2849</v>
      </c>
    </row>
    <row r="25" spans="1:2" ht="15.75" customHeight="1" x14ac:dyDescent="0.25">
      <c r="A25" s="62" t="s">
        <v>2850</v>
      </c>
      <c r="B25" s="63" t="s">
        <v>2851</v>
      </c>
    </row>
    <row r="26" spans="1:2" ht="15.75" customHeight="1" x14ac:dyDescent="0.25">
      <c r="A26" s="60" t="s">
        <v>2852</v>
      </c>
      <c r="B26" s="61" t="s">
        <v>2853</v>
      </c>
    </row>
    <row r="27" spans="1:2" ht="15.75" customHeight="1" x14ac:dyDescent="0.25">
      <c r="A27" s="62" t="s">
        <v>2854</v>
      </c>
      <c r="B27" s="63" t="s">
        <v>2855</v>
      </c>
    </row>
    <row r="28" spans="1:2" ht="15.75" customHeight="1" x14ac:dyDescent="0.25">
      <c r="A28" s="60" t="s">
        <v>2856</v>
      </c>
      <c r="B28" s="61" t="s">
        <v>2857</v>
      </c>
    </row>
    <row r="29" spans="1:2" ht="15.75" customHeight="1" x14ac:dyDescent="0.25">
      <c r="A29" s="62" t="s">
        <v>2858</v>
      </c>
      <c r="B29" s="63" t="s">
        <v>2859</v>
      </c>
    </row>
    <row r="30" spans="1:2" ht="15.75" customHeight="1" x14ac:dyDescent="0.25">
      <c r="A30" s="60" t="s">
        <v>2860</v>
      </c>
      <c r="B30" s="61" t="s">
        <v>2861</v>
      </c>
    </row>
    <row r="31" spans="1:2" ht="15.75" customHeight="1" x14ac:dyDescent="0.25">
      <c r="A31" s="62" t="s">
        <v>2862</v>
      </c>
      <c r="B31" s="63" t="s">
        <v>2863</v>
      </c>
    </row>
    <row r="32" spans="1:2" ht="15.75" customHeight="1" x14ac:dyDescent="0.25">
      <c r="A32" s="60" t="s">
        <v>2864</v>
      </c>
      <c r="B32" s="61" t="s">
        <v>2865</v>
      </c>
    </row>
    <row r="33" spans="1:2" ht="15.75" customHeight="1" x14ac:dyDescent="0.25">
      <c r="A33" s="62" t="s">
        <v>2866</v>
      </c>
      <c r="B33" s="63" t="s">
        <v>2867</v>
      </c>
    </row>
    <row r="34" spans="1:2" ht="15.75" customHeight="1" x14ac:dyDescent="0.25">
      <c r="A34" s="60" t="s">
        <v>2868</v>
      </c>
      <c r="B34" s="61" t="s">
        <v>2869</v>
      </c>
    </row>
    <row r="35" spans="1:2" ht="15.75" customHeight="1" x14ac:dyDescent="0.25">
      <c r="A35" s="62" t="s">
        <v>2870</v>
      </c>
      <c r="B35" s="63" t="s">
        <v>2871</v>
      </c>
    </row>
    <row r="36" spans="1:2" ht="15.75" customHeight="1" x14ac:dyDescent="0.25">
      <c r="A36" s="60" t="s">
        <v>2872</v>
      </c>
      <c r="B36" s="61" t="s">
        <v>2873</v>
      </c>
    </row>
    <row r="37" spans="1:2" ht="15.75" customHeight="1" x14ac:dyDescent="0.25">
      <c r="A37" s="62" t="s">
        <v>2874</v>
      </c>
      <c r="B37" s="63" t="s">
        <v>2875</v>
      </c>
    </row>
    <row r="38" spans="1:2" ht="15.75" customHeight="1" x14ac:dyDescent="0.25">
      <c r="A38" s="60" t="s">
        <v>2876</v>
      </c>
      <c r="B38" s="61" t="s">
        <v>2877</v>
      </c>
    </row>
    <row r="39" spans="1:2" ht="15.75" customHeight="1" x14ac:dyDescent="0.25">
      <c r="A39" s="62" t="s">
        <v>2878</v>
      </c>
      <c r="B39" s="63" t="s">
        <v>2879</v>
      </c>
    </row>
    <row r="40" spans="1:2" ht="15.75" customHeight="1" x14ac:dyDescent="0.25">
      <c r="A40" s="60" t="s">
        <v>2880</v>
      </c>
      <c r="B40" s="61" t="s">
        <v>2881</v>
      </c>
    </row>
    <row r="41" spans="1:2" ht="15.75" customHeight="1" x14ac:dyDescent="0.25">
      <c r="A41" s="62" t="s">
        <v>2882</v>
      </c>
      <c r="B41" s="63" t="s">
        <v>2883</v>
      </c>
    </row>
    <row r="42" spans="1:2" ht="15.75" customHeight="1" x14ac:dyDescent="0.25">
      <c r="A42" s="60" t="s">
        <v>2884</v>
      </c>
      <c r="B42" s="61" t="s">
        <v>2885</v>
      </c>
    </row>
    <row r="43" spans="1:2" ht="15.75" customHeight="1" x14ac:dyDescent="0.25">
      <c r="A43" s="62" t="s">
        <v>2886</v>
      </c>
      <c r="B43" s="63" t="s">
        <v>2887</v>
      </c>
    </row>
    <row r="44" spans="1:2" ht="15.75" customHeight="1" x14ac:dyDescent="0.25">
      <c r="A44" s="60" t="s">
        <v>2888</v>
      </c>
      <c r="B44" s="61" t="s">
        <v>2889</v>
      </c>
    </row>
    <row r="45" spans="1:2" ht="15.75" customHeight="1" x14ac:dyDescent="0.25">
      <c r="A45" s="62" t="s">
        <v>2890</v>
      </c>
      <c r="B45" s="63" t="s">
        <v>2891</v>
      </c>
    </row>
    <row r="46" spans="1:2" ht="15.75" customHeight="1" x14ac:dyDescent="0.25">
      <c r="A46" s="60" t="s">
        <v>2892</v>
      </c>
      <c r="B46" s="61" t="s">
        <v>2893</v>
      </c>
    </row>
    <row r="47" spans="1:2" ht="15.75" customHeight="1" x14ac:dyDescent="0.25">
      <c r="A47" s="62" t="s">
        <v>2894</v>
      </c>
      <c r="B47" s="63" t="s">
        <v>2895</v>
      </c>
    </row>
    <row r="48" spans="1:2" ht="15.75" customHeight="1" x14ac:dyDescent="0.25">
      <c r="A48" s="60" t="s">
        <v>2896</v>
      </c>
      <c r="B48" s="61" t="s">
        <v>2897</v>
      </c>
    </row>
    <row r="49" spans="1:2" ht="15.75" customHeight="1" x14ac:dyDescent="0.25">
      <c r="A49" s="62" t="s">
        <v>2898</v>
      </c>
      <c r="B49" s="63" t="s">
        <v>2899</v>
      </c>
    </row>
    <row r="50" spans="1:2" ht="15.75" customHeight="1" x14ac:dyDescent="0.25">
      <c r="A50" s="60" t="s">
        <v>2900</v>
      </c>
      <c r="B50" s="61" t="s">
        <v>2901</v>
      </c>
    </row>
    <row r="51" spans="1:2" ht="15.75" customHeight="1" x14ac:dyDescent="0.25">
      <c r="A51" s="62" t="s">
        <v>2902</v>
      </c>
      <c r="B51" s="63" t="s">
        <v>2903</v>
      </c>
    </row>
    <row r="52" spans="1:2" ht="15.75" customHeight="1" x14ac:dyDescent="0.25">
      <c r="A52" s="60" t="s">
        <v>2904</v>
      </c>
      <c r="B52" s="61" t="s">
        <v>2905</v>
      </c>
    </row>
    <row r="53" spans="1:2" ht="15.75" customHeight="1" x14ac:dyDescent="0.25">
      <c r="A53" s="62" t="s">
        <v>2906</v>
      </c>
      <c r="B53" s="63" t="s">
        <v>2907</v>
      </c>
    </row>
    <row r="54" spans="1:2" ht="15.75" customHeight="1" x14ac:dyDescent="0.25">
      <c r="A54" s="60" t="s">
        <v>2908</v>
      </c>
      <c r="B54" s="61" t="s">
        <v>2909</v>
      </c>
    </row>
    <row r="55" spans="1:2" ht="15.75" customHeight="1" x14ac:dyDescent="0.25">
      <c r="A55" s="62" t="s">
        <v>2910</v>
      </c>
      <c r="B55" s="63" t="s">
        <v>2911</v>
      </c>
    </row>
    <row r="56" spans="1:2" ht="15.75" customHeight="1" x14ac:dyDescent="0.25">
      <c r="A56" s="60" t="s">
        <v>2912</v>
      </c>
      <c r="B56" s="61" t="s">
        <v>2913</v>
      </c>
    </row>
    <row r="57" spans="1:2" ht="15.75" customHeight="1" x14ac:dyDescent="0.25">
      <c r="A57" s="62" t="s">
        <v>2914</v>
      </c>
      <c r="B57" s="63" t="s">
        <v>2915</v>
      </c>
    </row>
    <row r="58" spans="1:2" ht="15.75" customHeight="1" x14ac:dyDescent="0.25">
      <c r="A58" s="60" t="s">
        <v>2916</v>
      </c>
      <c r="B58" s="61" t="s">
        <v>2917</v>
      </c>
    </row>
    <row r="59" spans="1:2" ht="15.75" customHeight="1" x14ac:dyDescent="0.25">
      <c r="A59" s="62" t="s">
        <v>2918</v>
      </c>
      <c r="B59" s="63" t="s">
        <v>2919</v>
      </c>
    </row>
    <row r="60" spans="1:2" ht="15.75" customHeight="1" x14ac:dyDescent="0.25">
      <c r="A60" s="60" t="s">
        <v>2920</v>
      </c>
      <c r="B60" s="61" t="s">
        <v>2921</v>
      </c>
    </row>
    <row r="61" spans="1:2" ht="15.75" customHeight="1" x14ac:dyDescent="0.25">
      <c r="A61" s="62" t="s">
        <v>2922</v>
      </c>
      <c r="B61" s="63" t="s">
        <v>2923</v>
      </c>
    </row>
    <row r="62" spans="1:2" ht="15.75" customHeight="1" x14ac:dyDescent="0.25">
      <c r="A62" s="60" t="s">
        <v>2924</v>
      </c>
      <c r="B62" s="61" t="s">
        <v>2925</v>
      </c>
    </row>
    <row r="63" spans="1:2" ht="15.75" customHeight="1" x14ac:dyDescent="0.25">
      <c r="A63" s="62" t="s">
        <v>2926</v>
      </c>
      <c r="B63" s="63" t="s">
        <v>2927</v>
      </c>
    </row>
    <row r="64" spans="1:2" ht="15.75" customHeight="1" x14ac:dyDescent="0.25">
      <c r="A64" s="60" t="s">
        <v>2928</v>
      </c>
      <c r="B64" s="61" t="s">
        <v>2929</v>
      </c>
    </row>
    <row r="65" spans="1:2" ht="15.75" customHeight="1" x14ac:dyDescent="0.25">
      <c r="A65" s="62" t="s">
        <v>2930</v>
      </c>
      <c r="B65" s="63" t="s">
        <v>2931</v>
      </c>
    </row>
    <row r="66" spans="1:2" ht="15.75" customHeight="1" x14ac:dyDescent="0.25">
      <c r="A66" s="60" t="s">
        <v>2932</v>
      </c>
      <c r="B66" s="61" t="s">
        <v>2933</v>
      </c>
    </row>
    <row r="67" spans="1:2" ht="15.75" customHeight="1" x14ac:dyDescent="0.25">
      <c r="A67" s="62" t="s">
        <v>2934</v>
      </c>
      <c r="B67" s="63" t="s">
        <v>2935</v>
      </c>
    </row>
    <row r="68" spans="1:2" ht="15.75" customHeight="1" x14ac:dyDescent="0.25">
      <c r="A68" s="60" t="s">
        <v>2936</v>
      </c>
      <c r="B68" s="61" t="s">
        <v>2937</v>
      </c>
    </row>
    <row r="69" spans="1:2" ht="15.75" customHeight="1" x14ac:dyDescent="0.25">
      <c r="A69" s="62" t="s">
        <v>2938</v>
      </c>
      <c r="B69" s="63" t="s">
        <v>2939</v>
      </c>
    </row>
    <row r="70" spans="1:2" ht="15.75" customHeight="1" x14ac:dyDescent="0.25">
      <c r="A70" s="60" t="s">
        <v>2940</v>
      </c>
      <c r="B70" s="61" t="s">
        <v>2941</v>
      </c>
    </row>
    <row r="71" spans="1:2" ht="15.75" customHeight="1" x14ac:dyDescent="0.25">
      <c r="A71" s="62" t="s">
        <v>2942</v>
      </c>
      <c r="B71" s="63" t="s">
        <v>2943</v>
      </c>
    </row>
    <row r="72" spans="1:2" ht="15.75" customHeight="1" x14ac:dyDescent="0.25">
      <c r="A72" s="60" t="s">
        <v>2944</v>
      </c>
      <c r="B72" s="61" t="s">
        <v>2945</v>
      </c>
    </row>
    <row r="73" spans="1:2" ht="15.75" customHeight="1" x14ac:dyDescent="0.25">
      <c r="A73" s="62" t="s">
        <v>2946</v>
      </c>
      <c r="B73" s="63" t="s">
        <v>2947</v>
      </c>
    </row>
    <row r="74" spans="1:2" ht="15.75" customHeight="1" x14ac:dyDescent="0.25">
      <c r="A74" s="60" t="s">
        <v>2948</v>
      </c>
      <c r="B74" s="61" t="s">
        <v>2949</v>
      </c>
    </row>
    <row r="75" spans="1:2" ht="15.75" customHeight="1" x14ac:dyDescent="0.25">
      <c r="A75" s="62" t="s">
        <v>2950</v>
      </c>
      <c r="B75" s="63" t="s">
        <v>2951</v>
      </c>
    </row>
    <row r="76" spans="1:2" ht="15.75" customHeight="1" x14ac:dyDescent="0.25">
      <c r="A76" s="60" t="s">
        <v>2952</v>
      </c>
      <c r="B76" s="61" t="s">
        <v>2953</v>
      </c>
    </row>
    <row r="77" spans="1:2" ht="15.75" customHeight="1" x14ac:dyDescent="0.25">
      <c r="A77" s="62" t="s">
        <v>2954</v>
      </c>
      <c r="B77" s="63" t="s">
        <v>2955</v>
      </c>
    </row>
    <row r="78" spans="1:2" ht="15.75" customHeight="1" x14ac:dyDescent="0.25">
      <c r="A78" s="60" t="s">
        <v>2956</v>
      </c>
      <c r="B78" s="61" t="s">
        <v>2957</v>
      </c>
    </row>
    <row r="79" spans="1:2" ht="15.75" customHeight="1" x14ac:dyDescent="0.25">
      <c r="A79" s="62" t="s">
        <v>2958</v>
      </c>
      <c r="B79" s="63" t="s">
        <v>2959</v>
      </c>
    </row>
    <row r="80" spans="1:2" ht="15.75" customHeight="1" x14ac:dyDescent="0.25">
      <c r="A80" s="60" t="s">
        <v>2960</v>
      </c>
      <c r="B80" s="61" t="s">
        <v>2961</v>
      </c>
    </row>
    <row r="81" spans="1:2" ht="15.75" customHeight="1" x14ac:dyDescent="0.25">
      <c r="A81" s="62" t="s">
        <v>2962</v>
      </c>
      <c r="B81" s="63" t="s">
        <v>2963</v>
      </c>
    </row>
    <row r="82" spans="1:2" ht="15.75" customHeight="1" x14ac:dyDescent="0.25">
      <c r="A82" s="60" t="s">
        <v>2964</v>
      </c>
      <c r="B82" s="61" t="s">
        <v>2965</v>
      </c>
    </row>
    <row r="83" spans="1:2" ht="15.75" customHeight="1" x14ac:dyDescent="0.25">
      <c r="A83" s="62" t="s">
        <v>2966</v>
      </c>
      <c r="B83" s="63" t="s">
        <v>2967</v>
      </c>
    </row>
    <row r="84" spans="1:2" ht="15.75" customHeight="1" x14ac:dyDescent="0.25">
      <c r="A84" s="60" t="s">
        <v>2968</v>
      </c>
      <c r="B84" s="61" t="s">
        <v>2969</v>
      </c>
    </row>
    <row r="85" spans="1:2" ht="15.75" customHeight="1" x14ac:dyDescent="0.25">
      <c r="A85" s="62" t="s">
        <v>2970</v>
      </c>
      <c r="B85" s="63" t="s">
        <v>2971</v>
      </c>
    </row>
    <row r="86" spans="1:2" ht="15.75" customHeight="1" x14ac:dyDescent="0.25">
      <c r="A86" s="60" t="s">
        <v>2972</v>
      </c>
      <c r="B86" s="61" t="s">
        <v>2973</v>
      </c>
    </row>
    <row r="87" spans="1:2" ht="15.75" customHeight="1" x14ac:dyDescent="0.25">
      <c r="A87" s="62" t="s">
        <v>2974</v>
      </c>
      <c r="B87" s="63" t="s">
        <v>2975</v>
      </c>
    </row>
    <row r="88" spans="1:2" ht="15.75" customHeight="1" x14ac:dyDescent="0.25">
      <c r="A88" s="60" t="s">
        <v>2976</v>
      </c>
      <c r="B88" s="61" t="s">
        <v>2977</v>
      </c>
    </row>
    <row r="89" spans="1:2" ht="15.75" customHeight="1" x14ac:dyDescent="0.25">
      <c r="A89" s="62" t="s">
        <v>2978</v>
      </c>
      <c r="B89" s="63" t="s">
        <v>2979</v>
      </c>
    </row>
    <row r="90" spans="1:2" ht="15.75" customHeight="1" x14ac:dyDescent="0.25">
      <c r="A90" s="60" t="s">
        <v>2980</v>
      </c>
      <c r="B90" s="61" t="s">
        <v>2981</v>
      </c>
    </row>
    <row r="91" spans="1:2" ht="15.75" customHeight="1" x14ac:dyDescent="0.25">
      <c r="A91" s="62" t="s">
        <v>2982</v>
      </c>
      <c r="B91" s="63" t="s">
        <v>2983</v>
      </c>
    </row>
    <row r="92" spans="1:2" ht="15.75" customHeight="1" x14ac:dyDescent="0.25">
      <c r="A92" s="60" t="s">
        <v>2984</v>
      </c>
      <c r="B92" s="61" t="s">
        <v>2985</v>
      </c>
    </row>
    <row r="93" spans="1:2" ht="15.75" customHeight="1" x14ac:dyDescent="0.25">
      <c r="A93" s="62" t="s">
        <v>2986</v>
      </c>
      <c r="B93" s="63" t="s">
        <v>2987</v>
      </c>
    </row>
    <row r="94" spans="1:2" ht="15.75" customHeight="1" x14ac:dyDescent="0.25">
      <c r="A94" s="60" t="s">
        <v>2988</v>
      </c>
      <c r="B94" s="61" t="s">
        <v>2989</v>
      </c>
    </row>
    <row r="95" spans="1:2" ht="15.75" customHeight="1" x14ac:dyDescent="0.25">
      <c r="A95" s="62" t="s">
        <v>2990</v>
      </c>
      <c r="B95" s="63" t="s">
        <v>2991</v>
      </c>
    </row>
    <row r="96" spans="1:2" ht="15.75" customHeight="1" x14ac:dyDescent="0.25">
      <c r="A96" s="60" t="s">
        <v>2992</v>
      </c>
      <c r="B96" s="61" t="s">
        <v>2993</v>
      </c>
    </row>
    <row r="97" spans="1:2" ht="15.75" customHeight="1" x14ac:dyDescent="0.25">
      <c r="A97" s="62" t="s">
        <v>2994</v>
      </c>
      <c r="B97" s="63" t="s">
        <v>2995</v>
      </c>
    </row>
    <row r="98" spans="1:2" ht="15.75" customHeight="1" x14ac:dyDescent="0.25">
      <c r="A98" s="60" t="s">
        <v>2996</v>
      </c>
      <c r="B98" s="61" t="s">
        <v>2997</v>
      </c>
    </row>
    <row r="99" spans="1:2" ht="15.75" customHeight="1" x14ac:dyDescent="0.25">
      <c r="A99" s="62" t="s">
        <v>2998</v>
      </c>
      <c r="B99" s="63" t="s">
        <v>2999</v>
      </c>
    </row>
    <row r="100" spans="1:2" ht="15.75" customHeight="1" x14ac:dyDescent="0.25">
      <c r="A100" s="60" t="s">
        <v>3000</v>
      </c>
      <c r="B100" s="61" t="s">
        <v>3001</v>
      </c>
    </row>
    <row r="101" spans="1:2" ht="15.75" customHeight="1" x14ac:dyDescent="0.25">
      <c r="A101" s="62" t="s">
        <v>3002</v>
      </c>
      <c r="B101" s="63" t="s">
        <v>3003</v>
      </c>
    </row>
    <row r="102" spans="1:2" ht="15.75" customHeight="1" x14ac:dyDescent="0.25">
      <c r="A102" s="60" t="s">
        <v>3004</v>
      </c>
      <c r="B102" s="61" t="s">
        <v>3005</v>
      </c>
    </row>
    <row r="103" spans="1:2" ht="15.75" customHeight="1" x14ac:dyDescent="0.25">
      <c r="A103" s="62" t="s">
        <v>3006</v>
      </c>
      <c r="B103" s="63" t="s">
        <v>3007</v>
      </c>
    </row>
    <row r="104" spans="1:2" ht="15.75" customHeight="1" x14ac:dyDescent="0.25">
      <c r="A104" s="60" t="s">
        <v>3008</v>
      </c>
      <c r="B104" s="61" t="s">
        <v>3009</v>
      </c>
    </row>
    <row r="105" spans="1:2" ht="15.75" customHeight="1" x14ac:dyDescent="0.25">
      <c r="A105" s="62" t="s">
        <v>3010</v>
      </c>
      <c r="B105" s="63" t="s">
        <v>3011</v>
      </c>
    </row>
    <row r="106" spans="1:2" ht="15.75" customHeight="1" x14ac:dyDescent="0.25">
      <c r="A106" s="60" t="s">
        <v>3012</v>
      </c>
      <c r="B106" s="61" t="s">
        <v>3013</v>
      </c>
    </row>
    <row r="107" spans="1:2" ht="15.75" customHeight="1" x14ac:dyDescent="0.25">
      <c r="A107" s="62" t="s">
        <v>3014</v>
      </c>
      <c r="B107" s="63" t="s">
        <v>3015</v>
      </c>
    </row>
    <row r="108" spans="1:2" ht="15.75" customHeight="1" x14ac:dyDescent="0.25">
      <c r="A108" s="60" t="s">
        <v>3016</v>
      </c>
      <c r="B108" s="61" t="s">
        <v>3017</v>
      </c>
    </row>
    <row r="109" spans="1:2" ht="15.75" customHeight="1" x14ac:dyDescent="0.25">
      <c r="A109" s="62" t="s">
        <v>3018</v>
      </c>
      <c r="B109" s="63" t="s">
        <v>3019</v>
      </c>
    </row>
    <row r="110" spans="1:2" ht="15.75" customHeight="1" x14ac:dyDescent="0.25">
      <c r="A110" s="60" t="s">
        <v>3020</v>
      </c>
      <c r="B110" s="61" t="s">
        <v>3021</v>
      </c>
    </row>
    <row r="111" spans="1:2" ht="15.75" customHeight="1" x14ac:dyDescent="0.25">
      <c r="A111" s="62" t="s">
        <v>3022</v>
      </c>
      <c r="B111" s="63" t="s">
        <v>3023</v>
      </c>
    </row>
    <row r="112" spans="1:2" ht="15.75" customHeight="1" x14ac:dyDescent="0.25">
      <c r="A112" s="60" t="s">
        <v>3024</v>
      </c>
      <c r="B112" s="61" t="s">
        <v>3025</v>
      </c>
    </row>
    <row r="113" spans="1:2" ht="15.75" customHeight="1" x14ac:dyDescent="0.25">
      <c r="A113" s="62" t="s">
        <v>3026</v>
      </c>
      <c r="B113" s="63" t="s">
        <v>2647</v>
      </c>
    </row>
    <row r="114" spans="1:2" ht="15.75" customHeight="1" x14ac:dyDescent="0.25">
      <c r="A114" s="60" t="s">
        <v>3027</v>
      </c>
      <c r="B114" s="61" t="s">
        <v>3028</v>
      </c>
    </row>
    <row r="115" spans="1:2" ht="15.75" customHeight="1" x14ac:dyDescent="0.25">
      <c r="A115" s="62" t="s">
        <v>3029</v>
      </c>
      <c r="B115" s="63" t="s">
        <v>3030</v>
      </c>
    </row>
    <row r="116" spans="1:2" ht="15.75" customHeight="1" x14ac:dyDescent="0.25">
      <c r="A116" s="60" t="s">
        <v>3031</v>
      </c>
      <c r="B116" s="61" t="s">
        <v>3032</v>
      </c>
    </row>
    <row r="117" spans="1:2" ht="15.75" customHeight="1" x14ac:dyDescent="0.25">
      <c r="A117" s="62" t="s">
        <v>3033</v>
      </c>
      <c r="B117" s="63" t="s">
        <v>3034</v>
      </c>
    </row>
    <row r="118" spans="1:2" ht="15.75" customHeight="1" x14ac:dyDescent="0.25">
      <c r="A118" s="60" t="s">
        <v>3035</v>
      </c>
      <c r="B118" s="61" t="s">
        <v>3036</v>
      </c>
    </row>
    <row r="119" spans="1:2" ht="15.75" customHeight="1" x14ac:dyDescent="0.25">
      <c r="A119" s="62" t="s">
        <v>3037</v>
      </c>
      <c r="B119" s="63" t="s">
        <v>3038</v>
      </c>
    </row>
    <row r="120" spans="1:2" ht="15.75" customHeight="1" x14ac:dyDescent="0.25">
      <c r="A120" s="60" t="s">
        <v>3039</v>
      </c>
      <c r="B120" s="61" t="s">
        <v>3040</v>
      </c>
    </row>
    <row r="121" spans="1:2" ht="15.75" customHeight="1" x14ac:dyDescent="0.25">
      <c r="A121" s="62" t="s">
        <v>3041</v>
      </c>
      <c r="B121" s="63" t="s">
        <v>3042</v>
      </c>
    </row>
    <row r="122" spans="1:2" ht="15.75" customHeight="1" x14ac:dyDescent="0.25">
      <c r="A122" s="60" t="s">
        <v>3043</v>
      </c>
      <c r="B122" s="61" t="s">
        <v>3044</v>
      </c>
    </row>
    <row r="123" spans="1:2" ht="15.75" customHeight="1" x14ac:dyDescent="0.25">
      <c r="A123" s="62" t="s">
        <v>3045</v>
      </c>
      <c r="B123" s="63" t="s">
        <v>3046</v>
      </c>
    </row>
    <row r="124" spans="1:2" ht="15.75" customHeight="1" x14ac:dyDescent="0.25">
      <c r="A124" s="60" t="s">
        <v>3047</v>
      </c>
      <c r="B124" s="61" t="s">
        <v>3048</v>
      </c>
    </row>
    <row r="125" spans="1:2" ht="15.75" customHeight="1" x14ac:dyDescent="0.25">
      <c r="A125" s="62" t="s">
        <v>3049</v>
      </c>
      <c r="B125" s="63" t="s">
        <v>3050</v>
      </c>
    </row>
    <row r="126" spans="1:2" ht="15.75" customHeight="1" x14ac:dyDescent="0.25">
      <c r="A126" s="60" t="s">
        <v>3051</v>
      </c>
      <c r="B126" s="61" t="s">
        <v>3052</v>
      </c>
    </row>
    <row r="127" spans="1:2" ht="15.75" customHeight="1" x14ac:dyDescent="0.25">
      <c r="A127" s="62" t="s">
        <v>3053</v>
      </c>
      <c r="B127" s="63" t="s">
        <v>3054</v>
      </c>
    </row>
    <row r="128" spans="1:2" ht="15.75" customHeight="1" x14ac:dyDescent="0.25">
      <c r="A128" s="60" t="s">
        <v>3055</v>
      </c>
      <c r="B128" s="61" t="s">
        <v>3056</v>
      </c>
    </row>
    <row r="129" spans="1:2" ht="15.75" customHeight="1" x14ac:dyDescent="0.25">
      <c r="A129" s="62" t="s">
        <v>3057</v>
      </c>
      <c r="B129" s="63" t="s">
        <v>3058</v>
      </c>
    </row>
    <row r="130" spans="1:2" ht="15.75" customHeight="1" x14ac:dyDescent="0.25">
      <c r="A130" s="60" t="s">
        <v>3059</v>
      </c>
      <c r="B130" s="61" t="s">
        <v>3060</v>
      </c>
    </row>
    <row r="131" spans="1:2" ht="15.75" customHeight="1" x14ac:dyDescent="0.25">
      <c r="A131" s="62" t="s">
        <v>3061</v>
      </c>
      <c r="B131" s="63" t="s">
        <v>3062</v>
      </c>
    </row>
    <row r="132" spans="1:2" ht="15.75" customHeight="1" x14ac:dyDescent="0.25">
      <c r="A132" s="60" t="s">
        <v>3063</v>
      </c>
      <c r="B132" s="61" t="s">
        <v>3064</v>
      </c>
    </row>
    <row r="133" spans="1:2" ht="15.75" customHeight="1" x14ac:dyDescent="0.25">
      <c r="A133" s="62" t="s">
        <v>3065</v>
      </c>
      <c r="B133" s="63" t="s">
        <v>3066</v>
      </c>
    </row>
    <row r="134" spans="1:2" ht="15.75" customHeight="1" x14ac:dyDescent="0.25">
      <c r="A134" s="60" t="s">
        <v>3067</v>
      </c>
      <c r="B134" s="61" t="s">
        <v>3068</v>
      </c>
    </row>
    <row r="135" spans="1:2" ht="15.75" customHeight="1" x14ac:dyDescent="0.25">
      <c r="A135" s="62" t="s">
        <v>3069</v>
      </c>
      <c r="B135" s="63" t="s">
        <v>3070</v>
      </c>
    </row>
    <row r="136" spans="1:2" ht="15.75" customHeight="1" x14ac:dyDescent="0.25">
      <c r="A136" s="60" t="s">
        <v>3071</v>
      </c>
      <c r="B136" s="61" t="s">
        <v>3072</v>
      </c>
    </row>
    <row r="137" spans="1:2" ht="15.75" customHeight="1" x14ac:dyDescent="0.25">
      <c r="A137" s="62" t="s">
        <v>3073</v>
      </c>
      <c r="B137" s="63" t="s">
        <v>3074</v>
      </c>
    </row>
    <row r="138" spans="1:2" ht="15.75" customHeight="1" x14ac:dyDescent="0.25">
      <c r="A138" s="60" t="s">
        <v>3075</v>
      </c>
      <c r="B138" s="61" t="s">
        <v>3076</v>
      </c>
    </row>
    <row r="139" spans="1:2" ht="15.75" customHeight="1" x14ac:dyDescent="0.25">
      <c r="A139" s="62" t="s">
        <v>3077</v>
      </c>
      <c r="B139" s="63" t="s">
        <v>3078</v>
      </c>
    </row>
    <row r="140" spans="1:2" ht="15.75" customHeight="1" x14ac:dyDescent="0.25">
      <c r="A140" s="60" t="s">
        <v>3079</v>
      </c>
      <c r="B140" s="61" t="s">
        <v>3080</v>
      </c>
    </row>
    <row r="141" spans="1:2" ht="15.75" customHeight="1" x14ac:dyDescent="0.25">
      <c r="A141" s="62" t="s">
        <v>3081</v>
      </c>
      <c r="B141" s="63" t="s">
        <v>3082</v>
      </c>
    </row>
    <row r="142" spans="1:2" ht="15.75" customHeight="1" x14ac:dyDescent="0.25">
      <c r="A142" s="60" t="s">
        <v>3083</v>
      </c>
      <c r="B142" s="61" t="s">
        <v>3084</v>
      </c>
    </row>
    <row r="143" spans="1:2" ht="15.75" customHeight="1" x14ac:dyDescent="0.25">
      <c r="A143" s="62" t="s">
        <v>3085</v>
      </c>
      <c r="B143" s="63" t="s">
        <v>3086</v>
      </c>
    </row>
    <row r="144" spans="1:2" ht="15.75" customHeight="1" x14ac:dyDescent="0.25">
      <c r="A144" s="60" t="s">
        <v>3087</v>
      </c>
      <c r="B144" s="61" t="s">
        <v>3088</v>
      </c>
    </row>
    <row r="145" spans="1:2" ht="15.75" customHeight="1" x14ac:dyDescent="0.25">
      <c r="A145" s="62" t="s">
        <v>3089</v>
      </c>
      <c r="B145" s="63" t="s">
        <v>3090</v>
      </c>
    </row>
    <row r="146" spans="1:2" ht="15.75" customHeight="1" x14ac:dyDescent="0.25">
      <c r="A146" s="60" t="s">
        <v>3091</v>
      </c>
      <c r="B146" s="61" t="s">
        <v>3092</v>
      </c>
    </row>
    <row r="147" spans="1:2" ht="15.75" customHeight="1" x14ac:dyDescent="0.25">
      <c r="A147" s="62" t="s">
        <v>3093</v>
      </c>
      <c r="B147" s="63" t="s">
        <v>3094</v>
      </c>
    </row>
    <row r="148" spans="1:2" ht="15.75" customHeight="1" x14ac:dyDescent="0.25">
      <c r="A148" s="60" t="s">
        <v>3095</v>
      </c>
      <c r="B148" s="61" t="s">
        <v>3096</v>
      </c>
    </row>
    <row r="149" spans="1:2" ht="15.75" customHeight="1" x14ac:dyDescent="0.25">
      <c r="A149" s="62" t="s">
        <v>3097</v>
      </c>
      <c r="B149" s="63" t="s">
        <v>3098</v>
      </c>
    </row>
    <row r="150" spans="1:2" ht="15.75" customHeight="1" x14ac:dyDescent="0.25">
      <c r="A150" s="60" t="s">
        <v>3099</v>
      </c>
      <c r="B150" s="61" t="s">
        <v>3100</v>
      </c>
    </row>
    <row r="151" spans="1:2" ht="15.75" customHeight="1" x14ac:dyDescent="0.25">
      <c r="A151" s="62" t="s">
        <v>3101</v>
      </c>
      <c r="B151" s="63" t="s">
        <v>3102</v>
      </c>
    </row>
    <row r="152" spans="1:2" ht="15.75" customHeight="1" x14ac:dyDescent="0.25">
      <c r="A152" s="60" t="s">
        <v>3103</v>
      </c>
      <c r="B152" s="61" t="s">
        <v>3104</v>
      </c>
    </row>
    <row r="153" spans="1:2" ht="15.75" customHeight="1" x14ac:dyDescent="0.25">
      <c r="A153" s="62" t="s">
        <v>3105</v>
      </c>
      <c r="B153" s="63" t="s">
        <v>3106</v>
      </c>
    </row>
    <row r="154" spans="1:2" ht="15.75" customHeight="1" x14ac:dyDescent="0.25">
      <c r="A154" s="60" t="s">
        <v>3107</v>
      </c>
      <c r="B154" s="61" t="s">
        <v>3108</v>
      </c>
    </row>
    <row r="155" spans="1:2" ht="15.75" customHeight="1" x14ac:dyDescent="0.25">
      <c r="A155" s="62" t="s">
        <v>3109</v>
      </c>
      <c r="B155" s="63" t="s">
        <v>3110</v>
      </c>
    </row>
    <row r="156" spans="1:2" ht="15.75" customHeight="1" x14ac:dyDescent="0.25">
      <c r="A156" s="60" t="s">
        <v>3111</v>
      </c>
      <c r="B156" s="61" t="s">
        <v>3112</v>
      </c>
    </row>
    <row r="157" spans="1:2" ht="15.75" customHeight="1" x14ac:dyDescent="0.25">
      <c r="A157" s="62" t="s">
        <v>3113</v>
      </c>
      <c r="B157" s="63" t="s">
        <v>3114</v>
      </c>
    </row>
    <row r="158" spans="1:2" ht="15.75" customHeight="1" x14ac:dyDescent="0.25">
      <c r="A158" s="60" t="s">
        <v>3115</v>
      </c>
      <c r="B158" s="61" t="s">
        <v>3116</v>
      </c>
    </row>
    <row r="159" spans="1:2" ht="15.75" customHeight="1" x14ac:dyDescent="0.25">
      <c r="A159" s="62" t="s">
        <v>3117</v>
      </c>
      <c r="B159" s="63" t="s">
        <v>3118</v>
      </c>
    </row>
    <row r="160" spans="1:2" ht="15.75" customHeight="1" x14ac:dyDescent="0.25">
      <c r="A160" s="60" t="s">
        <v>3119</v>
      </c>
      <c r="B160" s="61" t="s">
        <v>3120</v>
      </c>
    </row>
    <row r="161" spans="1:2" ht="15.75" customHeight="1" x14ac:dyDescent="0.25">
      <c r="A161" s="62" t="s">
        <v>3121</v>
      </c>
      <c r="B161" s="63" t="s">
        <v>3122</v>
      </c>
    </row>
    <row r="162" spans="1:2" ht="15.75" customHeight="1" x14ac:dyDescent="0.25">
      <c r="A162" s="60" t="s">
        <v>3123</v>
      </c>
      <c r="B162" s="61" t="s">
        <v>3124</v>
      </c>
    </row>
    <row r="163" spans="1:2" ht="15.75" customHeight="1" x14ac:dyDescent="0.25">
      <c r="A163" s="62" t="s">
        <v>3125</v>
      </c>
      <c r="B163" s="63" t="s">
        <v>3126</v>
      </c>
    </row>
    <row r="164" spans="1:2" ht="15.75" customHeight="1" x14ac:dyDescent="0.25">
      <c r="A164" s="60" t="s">
        <v>3127</v>
      </c>
      <c r="B164" s="61" t="s">
        <v>3128</v>
      </c>
    </row>
    <row r="165" spans="1:2" ht="15.75" customHeight="1" x14ac:dyDescent="0.25">
      <c r="A165" s="62" t="s">
        <v>3129</v>
      </c>
      <c r="B165" s="63" t="s">
        <v>3130</v>
      </c>
    </row>
    <row r="166" spans="1:2" ht="15.75" customHeight="1" x14ac:dyDescent="0.25">
      <c r="A166" s="60" t="s">
        <v>3131</v>
      </c>
      <c r="B166" s="61" t="s">
        <v>3132</v>
      </c>
    </row>
    <row r="167" spans="1:2" ht="15.75" customHeight="1" x14ac:dyDescent="0.25">
      <c r="A167" s="62" t="s">
        <v>3133</v>
      </c>
      <c r="B167" s="63" t="s">
        <v>3134</v>
      </c>
    </row>
    <row r="168" spans="1:2" ht="15.75" customHeight="1" x14ac:dyDescent="0.25">
      <c r="A168" s="60" t="s">
        <v>3135</v>
      </c>
      <c r="B168" s="61" t="s">
        <v>3136</v>
      </c>
    </row>
    <row r="169" spans="1:2" ht="15.75" customHeight="1" x14ac:dyDescent="0.25">
      <c r="A169" s="62" t="s">
        <v>3137</v>
      </c>
      <c r="B169" s="63" t="s">
        <v>3138</v>
      </c>
    </row>
    <row r="170" spans="1:2" ht="15.75" customHeight="1" x14ac:dyDescent="0.25">
      <c r="A170" s="60" t="s">
        <v>3139</v>
      </c>
      <c r="B170" s="61" t="s">
        <v>3140</v>
      </c>
    </row>
    <row r="171" spans="1:2" ht="15.75" customHeight="1" x14ac:dyDescent="0.25">
      <c r="A171" s="62" t="s">
        <v>3141</v>
      </c>
      <c r="B171" s="63" t="s">
        <v>3142</v>
      </c>
    </row>
    <row r="172" spans="1:2" ht="15.75" customHeight="1" x14ac:dyDescent="0.25">
      <c r="A172" s="60" t="s">
        <v>3143</v>
      </c>
      <c r="B172" s="61" t="s">
        <v>3144</v>
      </c>
    </row>
    <row r="173" spans="1:2" ht="15.75" customHeight="1" x14ac:dyDescent="0.25">
      <c r="A173" s="62" t="s">
        <v>3145</v>
      </c>
      <c r="B173" s="63" t="s">
        <v>3146</v>
      </c>
    </row>
    <row r="174" spans="1:2" ht="15.75" customHeight="1" x14ac:dyDescent="0.25">
      <c r="A174" s="60" t="s">
        <v>3147</v>
      </c>
      <c r="B174" s="61" t="s">
        <v>3148</v>
      </c>
    </row>
    <row r="175" spans="1:2" ht="15.75" customHeight="1" x14ac:dyDescent="0.25">
      <c r="A175" s="62" t="s">
        <v>3149</v>
      </c>
      <c r="B175" s="63" t="s">
        <v>3150</v>
      </c>
    </row>
    <row r="176" spans="1:2" ht="15.75" customHeight="1" x14ac:dyDescent="0.25">
      <c r="A176" s="60" t="s">
        <v>3151</v>
      </c>
      <c r="B176" s="61" t="s">
        <v>3152</v>
      </c>
    </row>
    <row r="177" spans="1:2" ht="15.75" customHeight="1" x14ac:dyDescent="0.25">
      <c r="A177" s="62" t="s">
        <v>3153</v>
      </c>
      <c r="B177" s="63" t="s">
        <v>3154</v>
      </c>
    </row>
    <row r="178" spans="1:2" ht="15.75" customHeight="1" x14ac:dyDescent="0.25">
      <c r="A178" s="60" t="s">
        <v>3155</v>
      </c>
      <c r="B178" s="61" t="s">
        <v>3156</v>
      </c>
    </row>
    <row r="179" spans="1:2" ht="15.75" customHeight="1" x14ac:dyDescent="0.25">
      <c r="A179" s="62" t="s">
        <v>3157</v>
      </c>
      <c r="B179" s="63" t="s">
        <v>3158</v>
      </c>
    </row>
    <row r="180" spans="1:2" ht="15.75" customHeight="1" x14ac:dyDescent="0.25">
      <c r="A180" s="60" t="s">
        <v>3159</v>
      </c>
      <c r="B180" s="61" t="s">
        <v>3160</v>
      </c>
    </row>
    <row r="181" spans="1:2" ht="15.75" customHeight="1" x14ac:dyDescent="0.25">
      <c r="A181" s="62" t="s">
        <v>3161</v>
      </c>
      <c r="B181" s="63" t="s">
        <v>3162</v>
      </c>
    </row>
    <row r="182" spans="1:2" ht="15.75" customHeight="1" x14ac:dyDescent="0.25">
      <c r="A182" s="60" t="s">
        <v>3163</v>
      </c>
      <c r="B182" s="61" t="s">
        <v>3164</v>
      </c>
    </row>
    <row r="183" spans="1:2" ht="15.75" customHeight="1" x14ac:dyDescent="0.25">
      <c r="A183" s="62" t="s">
        <v>3165</v>
      </c>
      <c r="B183" s="63" t="s">
        <v>3166</v>
      </c>
    </row>
    <row r="184" spans="1:2" ht="15.75" customHeight="1" x14ac:dyDescent="0.25">
      <c r="A184" s="60" t="s">
        <v>3167</v>
      </c>
      <c r="B184" s="61" t="s">
        <v>3168</v>
      </c>
    </row>
    <row r="185" spans="1:2" ht="15.75" customHeight="1" x14ac:dyDescent="0.25">
      <c r="A185" s="62" t="s">
        <v>3169</v>
      </c>
      <c r="B185" s="63" t="s">
        <v>3170</v>
      </c>
    </row>
    <row r="186" spans="1:2" ht="15.75" customHeight="1" x14ac:dyDescent="0.25">
      <c r="A186" s="60" t="s">
        <v>3171</v>
      </c>
      <c r="B186" s="61" t="s">
        <v>3172</v>
      </c>
    </row>
    <row r="187" spans="1:2" ht="15.75" customHeight="1" x14ac:dyDescent="0.25">
      <c r="A187" s="62" t="s">
        <v>3173</v>
      </c>
      <c r="B187" s="63" t="s">
        <v>3174</v>
      </c>
    </row>
    <row r="188" spans="1:2" ht="15.75" customHeight="1" x14ac:dyDescent="0.25">
      <c r="A188" s="60" t="s">
        <v>3175</v>
      </c>
      <c r="B188" s="61" t="s">
        <v>3176</v>
      </c>
    </row>
    <row r="189" spans="1:2" ht="15.75" customHeight="1" x14ac:dyDescent="0.25">
      <c r="A189" s="62" t="s">
        <v>3177</v>
      </c>
      <c r="B189" s="63" t="s">
        <v>3178</v>
      </c>
    </row>
    <row r="190" spans="1:2" ht="15.75" customHeight="1" x14ac:dyDescent="0.25">
      <c r="A190" s="60" t="s">
        <v>3179</v>
      </c>
      <c r="B190" s="61" t="s">
        <v>3180</v>
      </c>
    </row>
    <row r="191" spans="1:2" ht="15.75" customHeight="1" x14ac:dyDescent="0.25">
      <c r="A191" s="62" t="s">
        <v>3181</v>
      </c>
      <c r="B191" s="63" t="s">
        <v>3182</v>
      </c>
    </row>
    <row r="192" spans="1:2" ht="15.75" customHeight="1" x14ac:dyDescent="0.25">
      <c r="A192" s="60" t="s">
        <v>3183</v>
      </c>
      <c r="B192" s="61" t="s">
        <v>3184</v>
      </c>
    </row>
    <row r="193" spans="1:2" ht="15.75" customHeight="1" x14ac:dyDescent="0.25">
      <c r="A193" s="62" t="s">
        <v>3185</v>
      </c>
      <c r="B193" s="63" t="s">
        <v>3186</v>
      </c>
    </row>
    <row r="194" spans="1:2" ht="15.75" customHeight="1" x14ac:dyDescent="0.25">
      <c r="A194" s="60" t="s">
        <v>3187</v>
      </c>
      <c r="B194" s="61" t="s">
        <v>3188</v>
      </c>
    </row>
    <row r="195" spans="1:2" ht="15.75" customHeight="1" x14ac:dyDescent="0.25">
      <c r="A195" s="62" t="s">
        <v>3189</v>
      </c>
      <c r="B195" s="63" t="s">
        <v>3190</v>
      </c>
    </row>
    <row r="196" spans="1:2" ht="15.75" customHeight="1" x14ac:dyDescent="0.25">
      <c r="A196" s="60" t="s">
        <v>3191</v>
      </c>
      <c r="B196" s="61" t="s">
        <v>3192</v>
      </c>
    </row>
    <row r="197" spans="1:2" ht="15.75" customHeight="1" x14ac:dyDescent="0.25">
      <c r="A197" s="62" t="s">
        <v>3193</v>
      </c>
      <c r="B197" s="63" t="s">
        <v>3194</v>
      </c>
    </row>
    <row r="198" spans="1:2" ht="15.75" customHeight="1" x14ac:dyDescent="0.25">
      <c r="A198" s="60" t="s">
        <v>3195</v>
      </c>
      <c r="B198" s="61" t="s">
        <v>3196</v>
      </c>
    </row>
    <row r="199" spans="1:2" ht="15.75" customHeight="1" x14ac:dyDescent="0.25">
      <c r="A199" s="62" t="s">
        <v>3197</v>
      </c>
      <c r="B199" s="63" t="s">
        <v>3198</v>
      </c>
    </row>
    <row r="200" spans="1:2" ht="15.75" customHeight="1" x14ac:dyDescent="0.25">
      <c r="A200" s="60" t="s">
        <v>3199</v>
      </c>
      <c r="B200" s="61" t="s">
        <v>3200</v>
      </c>
    </row>
    <row r="201" spans="1:2" ht="15.75" customHeight="1" x14ac:dyDescent="0.25">
      <c r="A201" s="62" t="s">
        <v>3201</v>
      </c>
      <c r="B201" s="63" t="s">
        <v>3202</v>
      </c>
    </row>
    <row r="202" spans="1:2" ht="15.75" customHeight="1" x14ac:dyDescent="0.25">
      <c r="A202" s="60" t="s">
        <v>3203</v>
      </c>
      <c r="B202" s="61" t="s">
        <v>3204</v>
      </c>
    </row>
    <row r="203" spans="1:2" ht="15.75" customHeight="1" x14ac:dyDescent="0.25">
      <c r="A203" s="62" t="s">
        <v>3205</v>
      </c>
      <c r="B203" s="63" t="s">
        <v>3206</v>
      </c>
    </row>
    <row r="204" spans="1:2" ht="15.75" customHeight="1" x14ac:dyDescent="0.25">
      <c r="A204" s="60" t="s">
        <v>3207</v>
      </c>
      <c r="B204" s="61" t="s">
        <v>3208</v>
      </c>
    </row>
    <row r="205" spans="1:2" ht="15.75" customHeight="1" x14ac:dyDescent="0.25">
      <c r="A205" s="62" t="s">
        <v>3209</v>
      </c>
      <c r="B205" s="63" t="s">
        <v>3210</v>
      </c>
    </row>
    <row r="206" spans="1:2" ht="15.75" customHeight="1" x14ac:dyDescent="0.25">
      <c r="A206" s="60" t="s">
        <v>3211</v>
      </c>
      <c r="B206" s="61" t="s">
        <v>3212</v>
      </c>
    </row>
    <row r="207" spans="1:2" ht="15.75" customHeight="1" x14ac:dyDescent="0.25">
      <c r="A207" s="62" t="s">
        <v>3213</v>
      </c>
      <c r="B207" s="63" t="s">
        <v>2673</v>
      </c>
    </row>
    <row r="208" spans="1:2" ht="15.75" customHeight="1" x14ac:dyDescent="0.25">
      <c r="A208" s="60" t="s">
        <v>3214</v>
      </c>
      <c r="B208" s="61" t="s">
        <v>3215</v>
      </c>
    </row>
    <row r="209" spans="1:2" ht="15.75" customHeight="1" x14ac:dyDescent="0.25">
      <c r="A209" s="62" t="s">
        <v>3216</v>
      </c>
      <c r="B209" s="63" t="s">
        <v>3217</v>
      </c>
    </row>
    <row r="210" spans="1:2" ht="15.75" customHeight="1" x14ac:dyDescent="0.25">
      <c r="A210" s="60" t="s">
        <v>3218</v>
      </c>
      <c r="B210" s="61" t="s">
        <v>3219</v>
      </c>
    </row>
    <row r="211" spans="1:2" ht="15.75" customHeight="1" x14ac:dyDescent="0.25">
      <c r="A211" s="62" t="s">
        <v>3220</v>
      </c>
      <c r="B211" s="63" t="s">
        <v>3221</v>
      </c>
    </row>
    <row r="212" spans="1:2" ht="15.75" customHeight="1" x14ac:dyDescent="0.25">
      <c r="A212" s="60" t="s">
        <v>3222</v>
      </c>
      <c r="B212" s="61" t="s">
        <v>3223</v>
      </c>
    </row>
    <row r="213" spans="1:2" ht="15.75" customHeight="1" x14ac:dyDescent="0.25">
      <c r="A213" s="62" t="s">
        <v>3224</v>
      </c>
      <c r="B213" s="63" t="s">
        <v>3225</v>
      </c>
    </row>
    <row r="214" spans="1:2" ht="15.75" customHeight="1" x14ac:dyDescent="0.25">
      <c r="A214" s="60" t="s">
        <v>3226</v>
      </c>
      <c r="B214" s="61" t="s">
        <v>3227</v>
      </c>
    </row>
    <row r="215" spans="1:2" ht="15.75" customHeight="1" x14ac:dyDescent="0.25">
      <c r="A215" s="62" t="s">
        <v>3228</v>
      </c>
      <c r="B215" s="63" t="s">
        <v>3229</v>
      </c>
    </row>
    <row r="216" spans="1:2" ht="15.75" customHeight="1" x14ac:dyDescent="0.25">
      <c r="A216" s="60" t="s">
        <v>3230</v>
      </c>
      <c r="B216" s="61" t="s">
        <v>3231</v>
      </c>
    </row>
    <row r="217" spans="1:2" ht="15.75" customHeight="1" x14ac:dyDescent="0.25">
      <c r="A217" s="62" t="s">
        <v>3232</v>
      </c>
      <c r="B217" s="63" t="s">
        <v>3233</v>
      </c>
    </row>
    <row r="218" spans="1:2" ht="15.75" customHeight="1" x14ac:dyDescent="0.25">
      <c r="A218" s="60" t="s">
        <v>3234</v>
      </c>
      <c r="B218" s="61" t="s">
        <v>3235</v>
      </c>
    </row>
    <row r="219" spans="1:2" ht="15.75" customHeight="1" x14ac:dyDescent="0.25">
      <c r="A219" s="62" t="s">
        <v>3236</v>
      </c>
      <c r="B219" s="63" t="s">
        <v>3237</v>
      </c>
    </row>
    <row r="220" spans="1:2" ht="15.75" customHeight="1" x14ac:dyDescent="0.25">
      <c r="A220" s="60" t="s">
        <v>3238</v>
      </c>
      <c r="B220" s="61" t="s">
        <v>3239</v>
      </c>
    </row>
    <row r="221" spans="1:2" ht="15.75" customHeight="1" x14ac:dyDescent="0.25">
      <c r="A221" s="62" t="s">
        <v>3240</v>
      </c>
      <c r="B221" s="63" t="s">
        <v>3241</v>
      </c>
    </row>
    <row r="222" spans="1:2" ht="15.75" customHeight="1" x14ac:dyDescent="0.25">
      <c r="A222" s="60" t="s">
        <v>3242</v>
      </c>
      <c r="B222" s="61" t="s">
        <v>3243</v>
      </c>
    </row>
    <row r="223" spans="1:2" ht="15.75" customHeight="1" x14ac:dyDescent="0.25">
      <c r="A223" s="62" t="s">
        <v>3244</v>
      </c>
      <c r="B223" s="63" t="s">
        <v>3245</v>
      </c>
    </row>
    <row r="224" spans="1:2" ht="15.75" customHeight="1" x14ac:dyDescent="0.25">
      <c r="A224" s="60" t="s">
        <v>3246</v>
      </c>
      <c r="B224" s="61" t="s">
        <v>3247</v>
      </c>
    </row>
    <row r="225" spans="1:2" ht="15.75" customHeight="1" x14ac:dyDescent="0.25">
      <c r="A225" s="62" t="s">
        <v>3248</v>
      </c>
      <c r="B225" s="63" t="s">
        <v>3249</v>
      </c>
    </row>
    <row r="226" spans="1:2" ht="15.75" customHeight="1" x14ac:dyDescent="0.25">
      <c r="A226" s="60" t="s">
        <v>3250</v>
      </c>
      <c r="B226" s="61" t="s">
        <v>3251</v>
      </c>
    </row>
    <row r="227" spans="1:2" ht="15.75" customHeight="1" x14ac:dyDescent="0.25">
      <c r="A227" s="62" t="s">
        <v>3252</v>
      </c>
      <c r="B227" s="63" t="s">
        <v>3253</v>
      </c>
    </row>
    <row r="228" spans="1:2" ht="15.75" customHeight="1" x14ac:dyDescent="0.25">
      <c r="A228" s="60" t="s">
        <v>3254</v>
      </c>
      <c r="B228" s="61" t="s">
        <v>3255</v>
      </c>
    </row>
    <row r="229" spans="1:2" ht="15.75" customHeight="1" x14ac:dyDescent="0.25">
      <c r="A229" s="62" t="s">
        <v>3256</v>
      </c>
      <c r="B229" s="63" t="s">
        <v>3257</v>
      </c>
    </row>
    <row r="230" spans="1:2" ht="15.75" customHeight="1" x14ac:dyDescent="0.25">
      <c r="A230" s="60" t="s">
        <v>3258</v>
      </c>
      <c r="B230" s="61" t="s">
        <v>3259</v>
      </c>
    </row>
    <row r="231" spans="1:2" ht="15.75" customHeight="1" x14ac:dyDescent="0.25">
      <c r="A231" s="62" t="s">
        <v>3260</v>
      </c>
      <c r="B231" s="63" t="s">
        <v>3261</v>
      </c>
    </row>
    <row r="232" spans="1:2" ht="15.75" customHeight="1" x14ac:dyDescent="0.25">
      <c r="A232" s="60" t="s">
        <v>3262</v>
      </c>
      <c r="B232" s="61" t="s">
        <v>3263</v>
      </c>
    </row>
    <row r="233" spans="1:2" ht="15.75" customHeight="1" x14ac:dyDescent="0.25">
      <c r="A233" s="62" t="s">
        <v>3264</v>
      </c>
      <c r="B233" s="63" t="s">
        <v>3265</v>
      </c>
    </row>
    <row r="234" spans="1:2" ht="15.75" customHeight="1" x14ac:dyDescent="0.25">
      <c r="A234" s="60" t="s">
        <v>3266</v>
      </c>
      <c r="B234" s="61" t="s">
        <v>3267</v>
      </c>
    </row>
    <row r="235" spans="1:2" ht="15.75" customHeight="1" x14ac:dyDescent="0.25">
      <c r="A235" s="62" t="s">
        <v>3268</v>
      </c>
      <c r="B235" s="63" t="s">
        <v>3269</v>
      </c>
    </row>
    <row r="236" spans="1:2" ht="15.75" customHeight="1" x14ac:dyDescent="0.25">
      <c r="A236" s="60" t="s">
        <v>3270</v>
      </c>
      <c r="B236" s="61" t="s">
        <v>3271</v>
      </c>
    </row>
    <row r="237" spans="1:2" ht="15.75" customHeight="1" x14ac:dyDescent="0.25">
      <c r="A237" s="62" t="s">
        <v>3272</v>
      </c>
      <c r="B237" s="63" t="s">
        <v>3273</v>
      </c>
    </row>
    <row r="238" spans="1:2" ht="15.75" customHeight="1" x14ac:dyDescent="0.25">
      <c r="A238" s="60" t="s">
        <v>3274</v>
      </c>
      <c r="B238" s="61" t="s">
        <v>3275</v>
      </c>
    </row>
    <row r="239" spans="1:2" ht="15.75" customHeight="1" x14ac:dyDescent="0.25">
      <c r="A239" s="62" t="s">
        <v>3276</v>
      </c>
      <c r="B239" s="63" t="s">
        <v>3277</v>
      </c>
    </row>
    <row r="240" spans="1:2" ht="15.75" customHeight="1" x14ac:dyDescent="0.25">
      <c r="A240" s="60" t="s">
        <v>3278</v>
      </c>
      <c r="B240" s="61" t="s">
        <v>3279</v>
      </c>
    </row>
    <row r="241" spans="1:2" ht="15.75" customHeight="1" x14ac:dyDescent="0.25">
      <c r="A241" s="62" t="s">
        <v>3280</v>
      </c>
      <c r="B241" s="63" t="s">
        <v>3281</v>
      </c>
    </row>
    <row r="242" spans="1:2" ht="15.75" customHeight="1" x14ac:dyDescent="0.25">
      <c r="A242" s="60" t="s">
        <v>3282</v>
      </c>
      <c r="B242" s="61" t="s">
        <v>3283</v>
      </c>
    </row>
    <row r="243" spans="1:2" ht="15.75" customHeight="1" x14ac:dyDescent="0.25">
      <c r="A243" s="62" t="s">
        <v>3284</v>
      </c>
      <c r="B243" s="63" t="s">
        <v>3285</v>
      </c>
    </row>
    <row r="244" spans="1:2" ht="15.75" customHeight="1" x14ac:dyDescent="0.25">
      <c r="A244" s="60" t="s">
        <v>3286</v>
      </c>
      <c r="B244" s="61" t="s">
        <v>3287</v>
      </c>
    </row>
    <row r="245" spans="1:2" ht="15.75" customHeight="1" x14ac:dyDescent="0.25">
      <c r="A245" s="62" t="s">
        <v>3288</v>
      </c>
      <c r="B245" s="63" t="s">
        <v>3289</v>
      </c>
    </row>
    <row r="246" spans="1:2" ht="15.75" customHeight="1" x14ac:dyDescent="0.25">
      <c r="A246" s="60" t="s">
        <v>3290</v>
      </c>
      <c r="B246" s="61" t="s">
        <v>3291</v>
      </c>
    </row>
    <row r="247" spans="1:2" ht="15.75" customHeight="1" x14ac:dyDescent="0.25">
      <c r="A247" s="62" t="s">
        <v>3292</v>
      </c>
      <c r="B247" s="63" t="s">
        <v>3293</v>
      </c>
    </row>
    <row r="248" spans="1:2" ht="15.75" customHeight="1" x14ac:dyDescent="0.25">
      <c r="A248" s="60" t="s">
        <v>3294</v>
      </c>
      <c r="B248" s="61" t="s">
        <v>3295</v>
      </c>
    </row>
    <row r="249" spans="1:2" ht="15.75" customHeight="1" x14ac:dyDescent="0.25">
      <c r="A249" s="62" t="s">
        <v>3296</v>
      </c>
      <c r="B249" s="63" t="s">
        <v>3297</v>
      </c>
    </row>
    <row r="250" spans="1:2" ht="15.75" customHeight="1" x14ac:dyDescent="0.25">
      <c r="A250" s="64" t="s">
        <v>3298</v>
      </c>
      <c r="B250" s="65" t="s">
        <v>3299</v>
      </c>
    </row>
    <row r="251" spans="1:2" ht="15.75" customHeight="1" x14ac:dyDescent="0.25"/>
    <row r="252" spans="1:2" ht="15.75" customHeight="1" x14ac:dyDescent="0.25"/>
    <row r="253" spans="1:2" ht="15.75" customHeight="1" x14ac:dyDescent="0.25"/>
    <row r="254" spans="1:2" ht="15.75" customHeight="1" x14ac:dyDescent="0.25"/>
    <row r="255" spans="1:2" ht="15.75" customHeight="1" x14ac:dyDescent="0.25"/>
    <row r="256" spans="1:2"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511811023622047" footer="0.511811023622047"/>
  <pageSetup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1"/>
  <sheetViews>
    <sheetView zoomScaleNormal="100" workbookViewId="0">
      <selection activeCell="C20" sqref="C20"/>
    </sheetView>
  </sheetViews>
  <sheetFormatPr defaultColWidth="11.42578125" defaultRowHeight="15" x14ac:dyDescent="0.25"/>
  <cols>
    <col min="2" max="2" width="11.42578125" style="197"/>
    <col min="3" max="3" width="42.85546875" bestFit="1" customWidth="1"/>
    <col min="4" max="4" width="14.42578125" style="66" customWidth="1"/>
  </cols>
  <sheetData>
    <row r="1" spans="1:4" x14ac:dyDescent="0.25">
      <c r="A1" s="59" t="s">
        <v>3300</v>
      </c>
      <c r="B1" s="195" t="s">
        <v>3461</v>
      </c>
      <c r="C1" s="59" t="s">
        <v>3301</v>
      </c>
      <c r="D1" s="67" t="s">
        <v>3302</v>
      </c>
    </row>
    <row r="2" spans="1:4" s="70" customFormat="1" ht="24" customHeight="1" x14ac:dyDescent="0.25">
      <c r="A2" s="68" t="s">
        <v>3303</v>
      </c>
      <c r="B2" s="67"/>
      <c r="C2" s="68" t="s">
        <v>3304</v>
      </c>
      <c r="D2" s="69">
        <v>1</v>
      </c>
    </row>
    <row r="3" spans="1:4" ht="24" customHeight="1" x14ac:dyDescent="0.25">
      <c r="A3" s="70" t="s">
        <v>3305</v>
      </c>
      <c r="B3" s="66"/>
      <c r="C3" s="70" t="s">
        <v>3306</v>
      </c>
      <c r="D3" s="69">
        <v>1</v>
      </c>
    </row>
    <row r="4" spans="1:4" s="70" customFormat="1" ht="24" customHeight="1" x14ac:dyDescent="0.25">
      <c r="A4" s="68" t="s">
        <v>3305</v>
      </c>
      <c r="B4" s="67"/>
      <c r="C4" s="68" t="s">
        <v>3307</v>
      </c>
      <c r="D4" s="69">
        <v>1</v>
      </c>
    </row>
    <row r="5" spans="1:4" s="70" customFormat="1" ht="24" customHeight="1" x14ac:dyDescent="0.25">
      <c r="A5" s="68" t="s">
        <v>3308</v>
      </c>
      <c r="B5" s="67"/>
      <c r="C5" s="68" t="s">
        <v>3309</v>
      </c>
      <c r="D5" s="69">
        <v>1</v>
      </c>
    </row>
    <row r="6" spans="1:4" s="70" customFormat="1" ht="24" customHeight="1" x14ac:dyDescent="0.25">
      <c r="A6" s="68" t="s">
        <v>3308</v>
      </c>
      <c r="B6" s="67"/>
      <c r="C6" s="68" t="s">
        <v>3310</v>
      </c>
      <c r="D6" s="69">
        <v>1</v>
      </c>
    </row>
    <row r="7" spans="1:4" s="70" customFormat="1" ht="24" customHeight="1" x14ac:dyDescent="0.25">
      <c r="A7" s="68" t="s">
        <v>3311</v>
      </c>
      <c r="B7" s="67"/>
      <c r="C7" s="68" t="s">
        <v>3312</v>
      </c>
      <c r="D7" s="69">
        <v>1</v>
      </c>
    </row>
    <row r="8" spans="1:4" s="70" customFormat="1" ht="24" customHeight="1" x14ac:dyDescent="0.25">
      <c r="A8" s="68" t="s">
        <v>3311</v>
      </c>
      <c r="B8" s="67"/>
      <c r="C8" s="68" t="s">
        <v>3313</v>
      </c>
      <c r="D8" s="69">
        <v>1</v>
      </c>
    </row>
    <row r="9" spans="1:4" s="70" customFormat="1" ht="24" customHeight="1" x14ac:dyDescent="0.25">
      <c r="A9" s="68" t="s">
        <v>3311</v>
      </c>
      <c r="B9" s="67"/>
      <c r="C9" s="68" t="s">
        <v>3314</v>
      </c>
      <c r="D9" s="69">
        <v>1</v>
      </c>
    </row>
    <row r="10" spans="1:4" s="70" customFormat="1" ht="24" customHeight="1" x14ac:dyDescent="0.25">
      <c r="A10" s="68" t="s">
        <v>3311</v>
      </c>
      <c r="B10" s="67"/>
      <c r="C10" s="68" t="s">
        <v>3315</v>
      </c>
      <c r="D10" s="69">
        <v>1</v>
      </c>
    </row>
    <row r="11" spans="1:4" s="70" customFormat="1" ht="24" customHeight="1" x14ac:dyDescent="0.25">
      <c r="A11" s="68" t="s">
        <v>3316</v>
      </c>
      <c r="B11" s="67"/>
      <c r="C11" s="68" t="s">
        <v>3317</v>
      </c>
      <c r="D11" s="69">
        <v>1</v>
      </c>
    </row>
    <row r="12" spans="1:4" s="70" customFormat="1" ht="24" customHeight="1" x14ac:dyDescent="0.25">
      <c r="A12" s="68" t="s">
        <v>3316</v>
      </c>
      <c r="B12" s="67"/>
      <c r="C12" s="68" t="s">
        <v>3318</v>
      </c>
      <c r="D12" s="69">
        <v>1</v>
      </c>
    </row>
    <row r="13" spans="1:4" s="70" customFormat="1" ht="24" customHeight="1" x14ac:dyDescent="0.25">
      <c r="A13" s="68" t="s">
        <v>3316</v>
      </c>
      <c r="B13" s="67"/>
      <c r="C13" s="68" t="s">
        <v>3319</v>
      </c>
      <c r="D13" s="69">
        <v>1</v>
      </c>
    </row>
    <row r="14" spans="1:4" s="70" customFormat="1" ht="24" customHeight="1" x14ac:dyDescent="0.25">
      <c r="A14" s="68" t="s">
        <v>3320</v>
      </c>
      <c r="B14" s="67"/>
      <c r="C14" s="68" t="s">
        <v>3321</v>
      </c>
      <c r="D14" s="69">
        <v>1</v>
      </c>
    </row>
    <row r="15" spans="1:4" s="70" customFormat="1" ht="24" customHeight="1" x14ac:dyDescent="0.25">
      <c r="A15" s="68" t="s">
        <v>3445</v>
      </c>
      <c r="B15" s="67"/>
      <c r="C15" s="68" t="s">
        <v>3446</v>
      </c>
      <c r="D15" s="69">
        <v>1</v>
      </c>
    </row>
    <row r="16" spans="1:4" s="70" customFormat="1" ht="24" customHeight="1" x14ac:dyDescent="0.25">
      <c r="A16" s="68" t="s">
        <v>3449</v>
      </c>
      <c r="B16" s="67"/>
      <c r="C16" s="68" t="s">
        <v>3446</v>
      </c>
      <c r="D16" s="69">
        <v>1</v>
      </c>
    </row>
    <row r="17" spans="1:4" s="70" customFormat="1" ht="24" customHeight="1" x14ac:dyDescent="0.25">
      <c r="A17" s="68" t="s">
        <v>3450</v>
      </c>
      <c r="B17" s="67"/>
      <c r="C17" s="68" t="s">
        <v>3446</v>
      </c>
      <c r="D17" s="69">
        <v>1</v>
      </c>
    </row>
    <row r="18" spans="1:4" s="70" customFormat="1" ht="24" customHeight="1" x14ac:dyDescent="0.25">
      <c r="A18" s="68" t="s">
        <v>3459</v>
      </c>
      <c r="B18" s="67"/>
      <c r="C18" s="68" t="s">
        <v>3460</v>
      </c>
      <c r="D18" s="69">
        <v>1</v>
      </c>
    </row>
    <row r="19" spans="1:4" s="70" customFormat="1" ht="24" customHeight="1" x14ac:dyDescent="0.25">
      <c r="A19" s="68" t="s">
        <v>3462</v>
      </c>
      <c r="B19" s="196">
        <v>45759</v>
      </c>
      <c r="C19" s="68" t="s">
        <v>3446</v>
      </c>
      <c r="D19" s="69">
        <v>1</v>
      </c>
    </row>
    <row r="20" spans="1:4" s="70" customFormat="1" ht="24" customHeight="1" x14ac:dyDescent="0.25">
      <c r="A20" s="68"/>
      <c r="B20" s="67"/>
      <c r="C20" s="68" t="s">
        <v>3322</v>
      </c>
      <c r="D20" s="69">
        <v>0.4</v>
      </c>
    </row>
    <row r="21" spans="1:4" s="70" customFormat="1" ht="24" customHeight="1" x14ac:dyDescent="0.25">
      <c r="A21" s="68"/>
      <c r="B21" s="67"/>
      <c r="C21" s="68" t="s">
        <v>3323</v>
      </c>
      <c r="D21" s="69">
        <v>0.4</v>
      </c>
    </row>
  </sheetData>
  <sheetProtection algorithmName="SHA-512" hashValue="s3Uf5gUox4q9fRo+S+KWkMkiKsASt/NXAc2ptda3j4bJBTvcnK7nqxUH7kacmH+HBLUXtHm/4h5Q+kAo5WniMg==" saltValue="hC9Mw2xc2jcfwbwdm55mxw==" spinCount="100000" sheet="1" objects="1" scenarios="1" selectLockedCells="1" selectUnlockedCells="1"/>
  <conditionalFormatting sqref="D2:D15 D20:D21">
    <cfRule type="iconSet" priority="5">
      <iconSet iconSet="3Symbols">
        <cfvo type="percent" val="0"/>
        <cfvo type="percent" val="66"/>
        <cfvo type="percent" val="100"/>
      </iconSet>
    </cfRule>
  </conditionalFormatting>
  <conditionalFormatting sqref="D16">
    <cfRule type="iconSet" priority="3">
      <iconSet iconSet="3Symbols">
        <cfvo type="percent" val="0"/>
        <cfvo type="percent" val="66"/>
        <cfvo type="percent" val="100"/>
      </iconSet>
    </cfRule>
  </conditionalFormatting>
  <conditionalFormatting sqref="D17:D18">
    <cfRule type="iconSet" priority="2">
      <iconSet iconSet="3Symbols">
        <cfvo type="percent" val="0"/>
        <cfvo type="percent" val="66"/>
        <cfvo type="percent" val="100"/>
      </iconSet>
    </cfRule>
  </conditionalFormatting>
  <conditionalFormatting sqref="D19">
    <cfRule type="iconSet" priority="1">
      <iconSet iconSet="3Symbols">
        <cfvo type="percent" val="0"/>
        <cfvo type="percent" val="66"/>
        <cfvo type="percent" val="100"/>
      </iconSet>
    </cfRule>
  </conditionalFormatting>
  <pageMargins left="0.7" right="0.7" top="0.75" bottom="0.75" header="0.511811023622047" footer="0.511811023622047"/>
  <pageSetup paperSize="9" orientation="portrait" horizontalDpi="300" verticalDpi="3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180"/>
  <sheetViews>
    <sheetView zoomScale="85" zoomScaleNormal="85" workbookViewId="0">
      <pane xSplit="3" ySplit="1" topLeftCell="D2" activePane="bottomRight" state="frozen"/>
      <selection pane="topRight" activeCell="D1" sqref="D1"/>
      <selection pane="bottomLeft" activeCell="A975" sqref="A975"/>
      <selection pane="bottomRight" activeCell="A2" sqref="A2"/>
    </sheetView>
  </sheetViews>
  <sheetFormatPr defaultColWidth="14.42578125" defaultRowHeight="15" x14ac:dyDescent="0.25"/>
  <cols>
    <col min="1" max="1" width="8.85546875" customWidth="1"/>
    <col min="2" max="3" width="11" customWidth="1"/>
    <col min="4" max="4" width="38" customWidth="1"/>
    <col min="5" max="5" width="68.140625" customWidth="1"/>
    <col min="6" max="6" width="15.140625" customWidth="1"/>
    <col min="7" max="7" width="12.28515625" customWidth="1"/>
    <col min="8" max="8" width="14.85546875" customWidth="1"/>
    <col min="9" max="9" width="10.7109375" customWidth="1"/>
    <col min="10" max="10" width="17" customWidth="1"/>
    <col min="11" max="11" width="12.7109375" customWidth="1"/>
    <col min="12" max="26" width="8.85546875" customWidth="1"/>
  </cols>
  <sheetData>
    <row r="1" spans="1:11" ht="27.75" customHeight="1" x14ac:dyDescent="0.25">
      <c r="A1" s="37" t="s">
        <v>42</v>
      </c>
      <c r="B1" s="38" t="s">
        <v>43</v>
      </c>
      <c r="C1" s="38" t="s">
        <v>44</v>
      </c>
      <c r="D1" s="38" t="s">
        <v>45</v>
      </c>
      <c r="E1" s="39" t="s">
        <v>46</v>
      </c>
      <c r="F1" s="38" t="s">
        <v>47</v>
      </c>
      <c r="G1" s="38" t="s">
        <v>48</v>
      </c>
      <c r="H1" s="38" t="s">
        <v>49</v>
      </c>
      <c r="I1" s="38" t="s">
        <v>50</v>
      </c>
      <c r="J1" s="38" t="s">
        <v>51</v>
      </c>
      <c r="K1" s="40" t="s">
        <v>52</v>
      </c>
    </row>
    <row r="2" spans="1:11" ht="67.5" customHeight="1" x14ac:dyDescent="0.25">
      <c r="A2" s="41">
        <v>1</v>
      </c>
      <c r="B2" s="42">
        <v>0.1</v>
      </c>
      <c r="C2" s="43" t="s">
        <v>53</v>
      </c>
      <c r="D2" s="44" t="s">
        <v>54</v>
      </c>
      <c r="E2" s="129" t="s">
        <v>55</v>
      </c>
      <c r="F2" s="130"/>
      <c r="G2" s="131">
        <v>0</v>
      </c>
      <c r="H2" s="130"/>
      <c r="I2" s="132"/>
      <c r="J2" s="132"/>
      <c r="K2" s="45" t="s">
        <v>56</v>
      </c>
    </row>
    <row r="3" spans="1:11" ht="67.5" customHeight="1" x14ac:dyDescent="0.25">
      <c r="A3" s="124">
        <v>2</v>
      </c>
      <c r="B3" s="125">
        <v>0.1</v>
      </c>
      <c r="C3" s="126" t="s">
        <v>57</v>
      </c>
      <c r="D3" s="127" t="s">
        <v>58</v>
      </c>
      <c r="E3" s="133" t="s">
        <v>59</v>
      </c>
      <c r="F3" s="134"/>
      <c r="G3" s="135">
        <v>0</v>
      </c>
      <c r="H3" s="134"/>
      <c r="I3" s="136"/>
      <c r="J3" s="136"/>
      <c r="K3" s="128" t="s">
        <v>56</v>
      </c>
    </row>
    <row r="4" spans="1:11" ht="67.5" customHeight="1" x14ac:dyDescent="0.25">
      <c r="A4" s="41">
        <v>3</v>
      </c>
      <c r="B4" s="42">
        <v>0.1</v>
      </c>
      <c r="C4" s="43" t="s">
        <v>60</v>
      </c>
      <c r="D4" s="44" t="s">
        <v>61</v>
      </c>
      <c r="E4" s="129" t="s">
        <v>62</v>
      </c>
      <c r="F4" s="130"/>
      <c r="G4" s="131">
        <v>0</v>
      </c>
      <c r="H4" s="130"/>
      <c r="I4" s="132">
        <v>1</v>
      </c>
      <c r="J4" s="132"/>
      <c r="K4" s="45" t="s">
        <v>56</v>
      </c>
    </row>
    <row r="5" spans="1:11" ht="67.5" customHeight="1" x14ac:dyDescent="0.25">
      <c r="A5" s="124">
        <v>4</v>
      </c>
      <c r="B5" s="125">
        <v>0.2</v>
      </c>
      <c r="C5" s="126" t="s">
        <v>63</v>
      </c>
      <c r="D5" s="127" t="s">
        <v>64</v>
      </c>
      <c r="E5" s="133" t="s">
        <v>65</v>
      </c>
      <c r="F5" s="134"/>
      <c r="G5" s="135">
        <v>0</v>
      </c>
      <c r="H5" s="134"/>
      <c r="I5" s="136"/>
      <c r="J5" s="136"/>
      <c r="K5" s="128" t="s">
        <v>56</v>
      </c>
    </row>
    <row r="6" spans="1:11" ht="67.5" customHeight="1" x14ac:dyDescent="0.25">
      <c r="A6" s="41">
        <v>5</v>
      </c>
      <c r="B6" s="42">
        <v>0.2</v>
      </c>
      <c r="C6" s="43" t="s">
        <v>66</v>
      </c>
      <c r="D6" s="44" t="s">
        <v>67</v>
      </c>
      <c r="E6" s="129" t="s">
        <v>68</v>
      </c>
      <c r="F6" s="130"/>
      <c r="G6" s="131">
        <v>0</v>
      </c>
      <c r="H6" s="130"/>
      <c r="I6" s="132">
        <v>1</v>
      </c>
      <c r="J6" s="132"/>
      <c r="K6" s="45" t="s">
        <v>56</v>
      </c>
    </row>
    <row r="7" spans="1:11" ht="67.5" customHeight="1" x14ac:dyDescent="0.25">
      <c r="A7" s="124">
        <v>6</v>
      </c>
      <c r="B7" s="125">
        <v>0.2</v>
      </c>
      <c r="C7" s="126" t="s">
        <v>69</v>
      </c>
      <c r="D7" s="127" t="s">
        <v>70</v>
      </c>
      <c r="E7" s="133" t="s">
        <v>71</v>
      </c>
      <c r="F7" s="134"/>
      <c r="G7" s="135">
        <v>0</v>
      </c>
      <c r="H7" s="134"/>
      <c r="I7" s="136"/>
      <c r="J7" s="136">
        <v>1</v>
      </c>
      <c r="K7" s="128" t="s">
        <v>56</v>
      </c>
    </row>
    <row r="8" spans="1:11" ht="67.5" customHeight="1" x14ac:dyDescent="0.25">
      <c r="A8" s="41">
        <v>7</v>
      </c>
      <c r="B8" s="42">
        <v>0.3</v>
      </c>
      <c r="C8" s="43" t="s">
        <v>72</v>
      </c>
      <c r="D8" s="44" t="s">
        <v>73</v>
      </c>
      <c r="E8" s="129" t="s">
        <v>74</v>
      </c>
      <c r="F8" s="130"/>
      <c r="G8" s="131">
        <v>0</v>
      </c>
      <c r="H8" s="130"/>
      <c r="I8" s="132"/>
      <c r="J8" s="132"/>
      <c r="K8" s="45" t="s">
        <v>56</v>
      </c>
    </row>
    <row r="9" spans="1:11" ht="67.5" customHeight="1" x14ac:dyDescent="0.25">
      <c r="A9" s="124">
        <v>8</v>
      </c>
      <c r="B9" s="125">
        <v>0.3</v>
      </c>
      <c r="C9" s="126" t="s">
        <v>75</v>
      </c>
      <c r="D9" s="127" t="s">
        <v>76</v>
      </c>
      <c r="E9" s="133" t="s">
        <v>77</v>
      </c>
      <c r="F9" s="134"/>
      <c r="G9" s="135">
        <v>0</v>
      </c>
      <c r="H9" s="134"/>
      <c r="I9" s="136"/>
      <c r="J9" s="136"/>
      <c r="K9" s="128" t="s">
        <v>56</v>
      </c>
    </row>
    <row r="10" spans="1:11" ht="67.5" customHeight="1" x14ac:dyDescent="0.25">
      <c r="A10" s="41">
        <v>9</v>
      </c>
      <c r="B10" s="42">
        <v>0.3</v>
      </c>
      <c r="C10" s="43" t="s">
        <v>78</v>
      </c>
      <c r="D10" s="44" t="s">
        <v>79</v>
      </c>
      <c r="E10" s="129" t="s">
        <v>55</v>
      </c>
      <c r="F10" s="130"/>
      <c r="G10" s="131">
        <v>0</v>
      </c>
      <c r="H10" s="130"/>
      <c r="I10" s="132"/>
      <c r="J10" s="132"/>
      <c r="K10" s="45" t="s">
        <v>56</v>
      </c>
    </row>
    <row r="11" spans="1:11" ht="67.5" customHeight="1" x14ac:dyDescent="0.25">
      <c r="A11" s="124">
        <v>10</v>
      </c>
      <c r="B11" s="125">
        <v>0.3</v>
      </c>
      <c r="C11" s="126" t="s">
        <v>80</v>
      </c>
      <c r="D11" s="127" t="s">
        <v>81</v>
      </c>
      <c r="E11" s="133" t="s">
        <v>82</v>
      </c>
      <c r="F11" s="134"/>
      <c r="G11" s="135">
        <v>0</v>
      </c>
      <c r="H11" s="134"/>
      <c r="I11" s="136">
        <v>1</v>
      </c>
      <c r="J11" s="136"/>
      <c r="K11" s="128" t="s">
        <v>56</v>
      </c>
    </row>
    <row r="12" spans="1:11" ht="67.5" customHeight="1" x14ac:dyDescent="0.25">
      <c r="A12" s="41">
        <v>11</v>
      </c>
      <c r="B12" s="42">
        <v>0.3</v>
      </c>
      <c r="C12" s="43" t="s">
        <v>83</v>
      </c>
      <c r="D12" s="44" t="s">
        <v>84</v>
      </c>
      <c r="E12" s="129" t="s">
        <v>85</v>
      </c>
      <c r="F12" s="130"/>
      <c r="G12" s="131">
        <v>0</v>
      </c>
      <c r="H12" s="130"/>
      <c r="I12" s="132"/>
      <c r="J12" s="132"/>
      <c r="K12" s="45" t="s">
        <v>56</v>
      </c>
    </row>
    <row r="13" spans="1:11" ht="67.5" customHeight="1" x14ac:dyDescent="0.25">
      <c r="A13" s="124">
        <v>12</v>
      </c>
      <c r="B13" s="125">
        <v>0.3</v>
      </c>
      <c r="C13" s="126" t="s">
        <v>86</v>
      </c>
      <c r="D13" s="127" t="s">
        <v>87</v>
      </c>
      <c r="E13" s="133" t="s">
        <v>88</v>
      </c>
      <c r="F13" s="134"/>
      <c r="G13" s="135">
        <v>0</v>
      </c>
      <c r="H13" s="134"/>
      <c r="I13" s="136">
        <v>1</v>
      </c>
      <c r="J13" s="136"/>
      <c r="K13" s="128" t="s">
        <v>56</v>
      </c>
    </row>
    <row r="14" spans="1:11" ht="67.5" customHeight="1" x14ac:dyDescent="0.25">
      <c r="A14" s="41">
        <v>13</v>
      </c>
      <c r="B14" s="42">
        <v>0.3</v>
      </c>
      <c r="C14" s="43" t="s">
        <v>89</v>
      </c>
      <c r="D14" s="44" t="s">
        <v>90</v>
      </c>
      <c r="E14" s="129" t="s">
        <v>91</v>
      </c>
      <c r="F14" s="130"/>
      <c r="G14" s="131">
        <v>0</v>
      </c>
      <c r="H14" s="130"/>
      <c r="I14" s="132"/>
      <c r="J14" s="132"/>
      <c r="K14" s="45" t="s">
        <v>56</v>
      </c>
    </row>
    <row r="15" spans="1:11" ht="67.5" customHeight="1" x14ac:dyDescent="0.25">
      <c r="A15" s="124">
        <v>14</v>
      </c>
      <c r="B15" s="125">
        <v>0.3</v>
      </c>
      <c r="C15" s="126" t="s">
        <v>92</v>
      </c>
      <c r="D15" s="127" t="s">
        <v>93</v>
      </c>
      <c r="E15" s="133" t="s">
        <v>94</v>
      </c>
      <c r="F15" s="134"/>
      <c r="G15" s="135">
        <v>0</v>
      </c>
      <c r="H15" s="134"/>
      <c r="I15" s="136">
        <v>1</v>
      </c>
      <c r="J15" s="136"/>
      <c r="K15" s="128" t="s">
        <v>56</v>
      </c>
    </row>
    <row r="16" spans="1:11" ht="67.5" customHeight="1" x14ac:dyDescent="0.25">
      <c r="A16" s="41">
        <v>15</v>
      </c>
      <c r="B16" s="42">
        <v>0.4</v>
      </c>
      <c r="C16" s="43" t="s">
        <v>95</v>
      </c>
      <c r="D16" s="44" t="s">
        <v>96</v>
      </c>
      <c r="E16" s="129" t="s">
        <v>97</v>
      </c>
      <c r="F16" s="130"/>
      <c r="G16" s="131">
        <v>0</v>
      </c>
      <c r="H16" s="130"/>
      <c r="I16" s="132"/>
      <c r="J16" s="132"/>
      <c r="K16" s="45" t="s">
        <v>56</v>
      </c>
    </row>
    <row r="17" spans="1:11" ht="67.5" customHeight="1" x14ac:dyDescent="0.25">
      <c r="A17" s="124">
        <v>16</v>
      </c>
      <c r="B17" s="125">
        <v>0.4</v>
      </c>
      <c r="C17" s="126" t="s">
        <v>98</v>
      </c>
      <c r="D17" s="127" t="s">
        <v>99</v>
      </c>
      <c r="E17" s="133" t="s">
        <v>77</v>
      </c>
      <c r="F17" s="134"/>
      <c r="G17" s="135">
        <v>0</v>
      </c>
      <c r="H17" s="134"/>
      <c r="I17" s="136"/>
      <c r="J17" s="136">
        <v>1</v>
      </c>
      <c r="K17" s="128" t="s">
        <v>56</v>
      </c>
    </row>
    <row r="18" spans="1:11" ht="67.5" customHeight="1" x14ac:dyDescent="0.25">
      <c r="A18" s="41">
        <v>17</v>
      </c>
      <c r="B18" s="42">
        <v>0.4</v>
      </c>
      <c r="C18" s="43" t="s">
        <v>100</v>
      </c>
      <c r="D18" s="44" t="s">
        <v>101</v>
      </c>
      <c r="E18" s="129" t="s">
        <v>55</v>
      </c>
      <c r="F18" s="130"/>
      <c r="G18" s="131">
        <v>0</v>
      </c>
      <c r="H18" s="130"/>
      <c r="I18" s="132"/>
      <c r="J18" s="132"/>
      <c r="K18" s="45" t="s">
        <v>56</v>
      </c>
    </row>
    <row r="19" spans="1:11" ht="67.5" customHeight="1" x14ac:dyDescent="0.25">
      <c r="A19" s="124">
        <v>18</v>
      </c>
      <c r="B19" s="125">
        <v>0.4</v>
      </c>
      <c r="C19" s="126" t="s">
        <v>102</v>
      </c>
      <c r="D19" s="127" t="s">
        <v>103</v>
      </c>
      <c r="E19" s="133" t="s">
        <v>104</v>
      </c>
      <c r="F19" s="134"/>
      <c r="G19" s="135">
        <v>0</v>
      </c>
      <c r="H19" s="134"/>
      <c r="I19" s="136"/>
      <c r="J19" s="136"/>
      <c r="K19" s="128" t="s">
        <v>56</v>
      </c>
    </row>
    <row r="20" spans="1:11" ht="67.5" customHeight="1" x14ac:dyDescent="0.25">
      <c r="A20" s="41">
        <v>19</v>
      </c>
      <c r="B20" s="42">
        <v>0.4</v>
      </c>
      <c r="C20" s="43" t="s">
        <v>105</v>
      </c>
      <c r="D20" s="44" t="s">
        <v>106</v>
      </c>
      <c r="E20" s="129" t="s">
        <v>74</v>
      </c>
      <c r="F20" s="130"/>
      <c r="G20" s="131">
        <v>0</v>
      </c>
      <c r="H20" s="130"/>
      <c r="I20" s="132"/>
      <c r="J20" s="132">
        <v>1</v>
      </c>
      <c r="K20" s="45" t="s">
        <v>56</v>
      </c>
    </row>
    <row r="21" spans="1:11" ht="67.5" customHeight="1" x14ac:dyDescent="0.25">
      <c r="A21" s="124">
        <v>20</v>
      </c>
      <c r="B21" s="125">
        <v>0.4</v>
      </c>
      <c r="C21" s="126" t="s">
        <v>107</v>
      </c>
      <c r="D21" s="127" t="s">
        <v>108</v>
      </c>
      <c r="E21" s="133" t="s">
        <v>109</v>
      </c>
      <c r="F21" s="134"/>
      <c r="G21" s="135">
        <v>0</v>
      </c>
      <c r="H21" s="134"/>
      <c r="I21" s="136"/>
      <c r="J21" s="136"/>
      <c r="K21" s="128" t="s">
        <v>56</v>
      </c>
    </row>
    <row r="22" spans="1:11" ht="67.5" customHeight="1" x14ac:dyDescent="0.25">
      <c r="A22" s="41">
        <v>21</v>
      </c>
      <c r="B22" s="42">
        <v>0.4</v>
      </c>
      <c r="C22" s="43" t="s">
        <v>110</v>
      </c>
      <c r="D22" s="44" t="s">
        <v>111</v>
      </c>
      <c r="E22" s="129" t="s">
        <v>112</v>
      </c>
      <c r="F22" s="130"/>
      <c r="G22" s="131">
        <v>0</v>
      </c>
      <c r="H22" s="130"/>
      <c r="I22" s="132"/>
      <c r="J22" s="132"/>
      <c r="K22" s="45" t="s">
        <v>56</v>
      </c>
    </row>
    <row r="23" spans="1:11" ht="67.5" customHeight="1" x14ac:dyDescent="0.25">
      <c r="A23" s="124">
        <v>22</v>
      </c>
      <c r="B23" s="125">
        <v>0.4</v>
      </c>
      <c r="C23" s="126" t="s">
        <v>113</v>
      </c>
      <c r="D23" s="127" t="s">
        <v>114</v>
      </c>
      <c r="E23" s="133" t="s">
        <v>115</v>
      </c>
      <c r="F23" s="134"/>
      <c r="G23" s="135">
        <v>0</v>
      </c>
      <c r="H23" s="134"/>
      <c r="I23" s="136">
        <v>1</v>
      </c>
      <c r="J23" s="136"/>
      <c r="K23" s="128" t="s">
        <v>56</v>
      </c>
    </row>
    <row r="24" spans="1:11" ht="67.5" customHeight="1" x14ac:dyDescent="0.25">
      <c r="A24" s="41">
        <v>23</v>
      </c>
      <c r="B24" s="42">
        <v>0.4</v>
      </c>
      <c r="C24" s="43" t="s">
        <v>116</v>
      </c>
      <c r="D24" s="44" t="s">
        <v>117</v>
      </c>
      <c r="E24" s="129" t="s">
        <v>118</v>
      </c>
      <c r="F24" s="130"/>
      <c r="G24" s="131">
        <v>0</v>
      </c>
      <c r="H24" s="130"/>
      <c r="I24" s="132">
        <v>1</v>
      </c>
      <c r="J24" s="132"/>
      <c r="K24" s="45" t="s">
        <v>56</v>
      </c>
    </row>
    <row r="25" spans="1:11" ht="67.5" customHeight="1" x14ac:dyDescent="0.25">
      <c r="A25" s="124">
        <v>24</v>
      </c>
      <c r="B25" s="125">
        <v>0.4</v>
      </c>
      <c r="C25" s="126" t="s">
        <v>119</v>
      </c>
      <c r="D25" s="127" t="s">
        <v>120</v>
      </c>
      <c r="E25" s="133" t="s">
        <v>121</v>
      </c>
      <c r="F25" s="134"/>
      <c r="G25" s="135">
        <v>0</v>
      </c>
      <c r="H25" s="134"/>
      <c r="I25" s="136"/>
      <c r="J25" s="136"/>
      <c r="K25" s="128" t="s">
        <v>56</v>
      </c>
    </row>
    <row r="26" spans="1:11" ht="67.5" customHeight="1" x14ac:dyDescent="0.25">
      <c r="A26" s="41">
        <v>25</v>
      </c>
      <c r="B26" s="42">
        <v>0.4</v>
      </c>
      <c r="C26" s="43" t="s">
        <v>122</v>
      </c>
      <c r="D26" s="44" t="s">
        <v>123</v>
      </c>
      <c r="E26" s="129" t="s">
        <v>124</v>
      </c>
      <c r="F26" s="130"/>
      <c r="G26" s="131">
        <v>0</v>
      </c>
      <c r="H26" s="130"/>
      <c r="I26" s="132"/>
      <c r="J26" s="132"/>
      <c r="K26" s="45" t="s">
        <v>56</v>
      </c>
    </row>
    <row r="27" spans="1:11" ht="67.5" customHeight="1" x14ac:dyDescent="0.25">
      <c r="A27" s="124">
        <v>26</v>
      </c>
      <c r="B27" s="125">
        <v>0.4</v>
      </c>
      <c r="C27" s="126" t="s">
        <v>125</v>
      </c>
      <c r="D27" s="127" t="s">
        <v>126</v>
      </c>
      <c r="E27" s="133" t="s">
        <v>127</v>
      </c>
      <c r="F27" s="134"/>
      <c r="G27" s="135">
        <v>0</v>
      </c>
      <c r="H27" s="134"/>
      <c r="I27" s="136"/>
      <c r="J27" s="136"/>
      <c r="K27" s="128" t="s">
        <v>56</v>
      </c>
    </row>
    <row r="28" spans="1:11" ht="67.5" customHeight="1" x14ac:dyDescent="0.25">
      <c r="A28" s="41">
        <v>27</v>
      </c>
      <c r="B28" s="42">
        <v>0.4</v>
      </c>
      <c r="C28" s="43" t="s">
        <v>128</v>
      </c>
      <c r="D28" s="44" t="s">
        <v>129</v>
      </c>
      <c r="E28" s="129" t="s">
        <v>130</v>
      </c>
      <c r="F28" s="130"/>
      <c r="G28" s="131">
        <v>0</v>
      </c>
      <c r="H28" s="130"/>
      <c r="I28" s="132"/>
      <c r="J28" s="132">
        <v>1</v>
      </c>
      <c r="K28" s="45" t="s">
        <v>56</v>
      </c>
    </row>
    <row r="29" spans="1:11" ht="67.5" customHeight="1" x14ac:dyDescent="0.25">
      <c r="A29" s="124">
        <v>28</v>
      </c>
      <c r="B29" s="125">
        <v>0.4</v>
      </c>
      <c r="C29" s="126" t="s">
        <v>131</v>
      </c>
      <c r="D29" s="127" t="s">
        <v>132</v>
      </c>
      <c r="E29" s="133" t="s">
        <v>133</v>
      </c>
      <c r="F29" s="134"/>
      <c r="G29" s="135">
        <v>0</v>
      </c>
      <c r="H29" s="134"/>
      <c r="I29" s="136"/>
      <c r="J29" s="136"/>
      <c r="K29" s="128" t="s">
        <v>56</v>
      </c>
    </row>
    <row r="30" spans="1:11" ht="67.5" customHeight="1" x14ac:dyDescent="0.25">
      <c r="A30" s="41">
        <v>29</v>
      </c>
      <c r="B30" s="42">
        <v>0.4</v>
      </c>
      <c r="C30" s="43" t="s">
        <v>134</v>
      </c>
      <c r="D30" s="44" t="s">
        <v>135</v>
      </c>
      <c r="E30" s="129" t="s">
        <v>136</v>
      </c>
      <c r="F30" s="130"/>
      <c r="G30" s="131">
        <v>0</v>
      </c>
      <c r="H30" s="130"/>
      <c r="I30" s="132"/>
      <c r="J30" s="132"/>
      <c r="K30" s="45" t="s">
        <v>56</v>
      </c>
    </row>
    <row r="31" spans="1:11" ht="67.5" customHeight="1" x14ac:dyDescent="0.25">
      <c r="A31" s="124">
        <v>30</v>
      </c>
      <c r="B31" s="125">
        <v>0.4</v>
      </c>
      <c r="C31" s="126" t="s">
        <v>137</v>
      </c>
      <c r="D31" s="127" t="s">
        <v>138</v>
      </c>
      <c r="E31" s="133" t="s">
        <v>139</v>
      </c>
      <c r="F31" s="134"/>
      <c r="G31" s="135">
        <v>0</v>
      </c>
      <c r="H31" s="134"/>
      <c r="I31" s="136"/>
      <c r="J31" s="136"/>
      <c r="K31" s="128" t="s">
        <v>56</v>
      </c>
    </row>
    <row r="32" spans="1:11" ht="67.5" customHeight="1" x14ac:dyDescent="0.25">
      <c r="A32" s="41">
        <v>31</v>
      </c>
      <c r="B32" s="42">
        <v>0.4</v>
      </c>
      <c r="C32" s="43" t="s">
        <v>140</v>
      </c>
      <c r="D32" s="44" t="s">
        <v>141</v>
      </c>
      <c r="E32" s="129" t="s">
        <v>142</v>
      </c>
      <c r="F32" s="130"/>
      <c r="G32" s="131">
        <v>0</v>
      </c>
      <c r="H32" s="130"/>
      <c r="I32" s="132"/>
      <c r="J32" s="132"/>
      <c r="K32" s="45" t="s">
        <v>56</v>
      </c>
    </row>
    <row r="33" spans="1:11" ht="67.5" customHeight="1" x14ac:dyDescent="0.25">
      <c r="A33" s="124">
        <v>32</v>
      </c>
      <c r="B33" s="125">
        <v>0.4</v>
      </c>
      <c r="C33" s="126" t="s">
        <v>143</v>
      </c>
      <c r="D33" s="127" t="s">
        <v>144</v>
      </c>
      <c r="E33" s="133" t="s">
        <v>145</v>
      </c>
      <c r="F33" s="134"/>
      <c r="G33" s="135">
        <v>0</v>
      </c>
      <c r="H33" s="134"/>
      <c r="I33" s="136"/>
      <c r="J33" s="136"/>
      <c r="K33" s="128" t="s">
        <v>56</v>
      </c>
    </row>
    <row r="34" spans="1:11" ht="67.5" customHeight="1" x14ac:dyDescent="0.25">
      <c r="A34" s="41">
        <v>33</v>
      </c>
      <c r="B34" s="42">
        <v>0.4</v>
      </c>
      <c r="C34" s="43" t="s">
        <v>146</v>
      </c>
      <c r="D34" s="44" t="s">
        <v>147</v>
      </c>
      <c r="E34" s="129" t="s">
        <v>148</v>
      </c>
      <c r="F34" s="130"/>
      <c r="G34" s="131">
        <v>0</v>
      </c>
      <c r="H34" s="130"/>
      <c r="I34" s="132"/>
      <c r="J34" s="132"/>
      <c r="K34" s="45" t="s">
        <v>56</v>
      </c>
    </row>
    <row r="35" spans="1:11" ht="67.5" customHeight="1" x14ac:dyDescent="0.25">
      <c r="A35" s="124">
        <v>34</v>
      </c>
      <c r="B35" s="125">
        <v>0.4</v>
      </c>
      <c r="C35" s="126" t="s">
        <v>149</v>
      </c>
      <c r="D35" s="127" t="s">
        <v>150</v>
      </c>
      <c r="E35" s="133" t="s">
        <v>151</v>
      </c>
      <c r="F35" s="134"/>
      <c r="G35" s="135">
        <v>0</v>
      </c>
      <c r="H35" s="134"/>
      <c r="I35" s="136"/>
      <c r="J35" s="136"/>
      <c r="K35" s="128" t="s">
        <v>56</v>
      </c>
    </row>
    <row r="36" spans="1:11" ht="67.5" customHeight="1" x14ac:dyDescent="0.25">
      <c r="A36" s="41">
        <v>35</v>
      </c>
      <c r="B36" s="42">
        <v>0.4</v>
      </c>
      <c r="C36" s="43" t="s">
        <v>152</v>
      </c>
      <c r="D36" s="44" t="s">
        <v>153</v>
      </c>
      <c r="E36" s="129" t="s">
        <v>154</v>
      </c>
      <c r="F36" s="130"/>
      <c r="G36" s="131">
        <v>0</v>
      </c>
      <c r="H36" s="130"/>
      <c r="I36" s="132"/>
      <c r="J36" s="132"/>
      <c r="K36" s="45" t="s">
        <v>56</v>
      </c>
    </row>
    <row r="37" spans="1:11" ht="67.5" customHeight="1" x14ac:dyDescent="0.25">
      <c r="A37" s="124">
        <v>36</v>
      </c>
      <c r="B37" s="125">
        <v>0.5</v>
      </c>
      <c r="C37" s="126" t="s">
        <v>155</v>
      </c>
      <c r="D37" s="127" t="s">
        <v>156</v>
      </c>
      <c r="E37" s="133" t="s">
        <v>74</v>
      </c>
      <c r="F37" s="134"/>
      <c r="G37" s="135">
        <v>0</v>
      </c>
      <c r="H37" s="134"/>
      <c r="I37" s="136"/>
      <c r="J37" s="136"/>
      <c r="K37" s="128" t="s">
        <v>56</v>
      </c>
    </row>
    <row r="38" spans="1:11" ht="67.5" customHeight="1" x14ac:dyDescent="0.25">
      <c r="A38" s="41">
        <v>37</v>
      </c>
      <c r="B38" s="42">
        <v>0.5</v>
      </c>
      <c r="C38" s="43" t="s">
        <v>157</v>
      </c>
      <c r="D38" s="44" t="s">
        <v>158</v>
      </c>
      <c r="E38" s="129" t="s">
        <v>159</v>
      </c>
      <c r="F38" s="130"/>
      <c r="G38" s="131">
        <v>0</v>
      </c>
      <c r="H38" s="130"/>
      <c r="I38" s="132"/>
      <c r="J38" s="132"/>
      <c r="K38" s="45" t="s">
        <v>56</v>
      </c>
    </row>
    <row r="39" spans="1:11" ht="67.5" customHeight="1" x14ac:dyDescent="0.25">
      <c r="A39" s="124">
        <v>38</v>
      </c>
      <c r="B39" s="125">
        <v>0.5</v>
      </c>
      <c r="C39" s="126" t="s">
        <v>160</v>
      </c>
      <c r="D39" s="127" t="s">
        <v>161</v>
      </c>
      <c r="E39" s="133" t="s">
        <v>162</v>
      </c>
      <c r="F39" s="134"/>
      <c r="G39" s="135">
        <v>0</v>
      </c>
      <c r="H39" s="134"/>
      <c r="I39" s="136"/>
      <c r="J39" s="136"/>
      <c r="K39" s="128" t="s">
        <v>56</v>
      </c>
    </row>
    <row r="40" spans="1:11" ht="67.5" customHeight="1" x14ac:dyDescent="0.25">
      <c r="A40" s="41">
        <v>39</v>
      </c>
      <c r="B40" s="42">
        <v>0.5</v>
      </c>
      <c r="C40" s="43" t="s">
        <v>163</v>
      </c>
      <c r="D40" s="44" t="s">
        <v>164</v>
      </c>
      <c r="E40" s="129" t="s">
        <v>133</v>
      </c>
      <c r="F40" s="130"/>
      <c r="G40" s="131">
        <v>0</v>
      </c>
      <c r="H40" s="130"/>
      <c r="I40" s="132"/>
      <c r="J40" s="132"/>
      <c r="K40" s="45" t="s">
        <v>56</v>
      </c>
    </row>
    <row r="41" spans="1:11" ht="67.5" customHeight="1" x14ac:dyDescent="0.25">
      <c r="A41" s="124">
        <v>40</v>
      </c>
      <c r="B41" s="125">
        <v>0.5</v>
      </c>
      <c r="C41" s="126" t="s">
        <v>165</v>
      </c>
      <c r="D41" s="127" t="s">
        <v>166</v>
      </c>
      <c r="E41" s="133" t="s">
        <v>167</v>
      </c>
      <c r="F41" s="134"/>
      <c r="G41" s="135">
        <v>0</v>
      </c>
      <c r="H41" s="134"/>
      <c r="I41" s="136">
        <v>1</v>
      </c>
      <c r="J41" s="136">
        <v>1</v>
      </c>
      <c r="K41" s="128" t="s">
        <v>56</v>
      </c>
    </row>
    <row r="42" spans="1:11" ht="67.5" customHeight="1" x14ac:dyDescent="0.25">
      <c r="A42" s="41">
        <v>41</v>
      </c>
      <c r="B42" s="42">
        <v>0.5</v>
      </c>
      <c r="C42" s="43" t="s">
        <v>168</v>
      </c>
      <c r="D42" s="44" t="s">
        <v>169</v>
      </c>
      <c r="E42" s="129" t="s">
        <v>170</v>
      </c>
      <c r="F42" s="130"/>
      <c r="G42" s="131">
        <v>0</v>
      </c>
      <c r="H42" s="130"/>
      <c r="I42" s="132"/>
      <c r="J42" s="132">
        <v>1</v>
      </c>
      <c r="K42" s="45" t="s">
        <v>56</v>
      </c>
    </row>
    <row r="43" spans="1:11" ht="67.5" customHeight="1" x14ac:dyDescent="0.25">
      <c r="A43" s="124">
        <v>42</v>
      </c>
      <c r="B43" s="125">
        <v>0.5</v>
      </c>
      <c r="C43" s="126" t="s">
        <v>171</v>
      </c>
      <c r="D43" s="127" t="s">
        <v>172</v>
      </c>
      <c r="E43" s="133" t="s">
        <v>173</v>
      </c>
      <c r="F43" s="134"/>
      <c r="G43" s="135">
        <v>0</v>
      </c>
      <c r="H43" s="134"/>
      <c r="I43" s="136"/>
      <c r="J43" s="136"/>
      <c r="K43" s="128" t="s">
        <v>56</v>
      </c>
    </row>
    <row r="44" spans="1:11" ht="67.5" customHeight="1" x14ac:dyDescent="0.25">
      <c r="A44" s="41">
        <v>43</v>
      </c>
      <c r="B44" s="42">
        <v>0.5</v>
      </c>
      <c r="C44" s="43" t="s">
        <v>174</v>
      </c>
      <c r="D44" s="44" t="s">
        <v>175</v>
      </c>
      <c r="E44" s="129" t="s">
        <v>167</v>
      </c>
      <c r="F44" s="130"/>
      <c r="G44" s="131">
        <v>0</v>
      </c>
      <c r="H44" s="130"/>
      <c r="I44" s="132">
        <v>1</v>
      </c>
      <c r="J44" s="132"/>
      <c r="K44" s="45" t="s">
        <v>56</v>
      </c>
    </row>
    <row r="45" spans="1:11" ht="67.5" customHeight="1" x14ac:dyDescent="0.25">
      <c r="A45" s="124">
        <v>44</v>
      </c>
      <c r="B45" s="125">
        <v>0.5</v>
      </c>
      <c r="C45" s="126" t="s">
        <v>176</v>
      </c>
      <c r="D45" s="127" t="s">
        <v>177</v>
      </c>
      <c r="E45" s="133" t="s">
        <v>178</v>
      </c>
      <c r="F45" s="134"/>
      <c r="G45" s="135">
        <v>0</v>
      </c>
      <c r="H45" s="134"/>
      <c r="I45" s="136"/>
      <c r="J45" s="136"/>
      <c r="K45" s="128" t="s">
        <v>56</v>
      </c>
    </row>
    <row r="46" spans="1:11" ht="67.5" customHeight="1" x14ac:dyDescent="0.25">
      <c r="A46" s="41">
        <v>45</v>
      </c>
      <c r="B46" s="42">
        <v>0.5</v>
      </c>
      <c r="C46" s="43" t="s">
        <v>179</v>
      </c>
      <c r="D46" s="44" t="s">
        <v>180</v>
      </c>
      <c r="E46" s="129" t="s">
        <v>181</v>
      </c>
      <c r="F46" s="130"/>
      <c r="G46" s="131">
        <v>0</v>
      </c>
      <c r="H46" s="130"/>
      <c r="I46" s="132">
        <v>1</v>
      </c>
      <c r="J46" s="132"/>
      <c r="K46" s="45" t="s">
        <v>56</v>
      </c>
    </row>
    <row r="47" spans="1:11" ht="67.5" customHeight="1" x14ac:dyDescent="0.25">
      <c r="A47" s="124">
        <v>46</v>
      </c>
      <c r="B47" s="125">
        <v>0.5</v>
      </c>
      <c r="C47" s="126" t="s">
        <v>182</v>
      </c>
      <c r="D47" s="127" t="s">
        <v>183</v>
      </c>
      <c r="E47" s="133" t="s">
        <v>184</v>
      </c>
      <c r="F47" s="134"/>
      <c r="G47" s="135">
        <v>0</v>
      </c>
      <c r="H47" s="134"/>
      <c r="I47" s="136"/>
      <c r="J47" s="136"/>
      <c r="K47" s="128" t="s">
        <v>56</v>
      </c>
    </row>
    <row r="48" spans="1:11" ht="67.5" customHeight="1" x14ac:dyDescent="0.25">
      <c r="A48" s="41">
        <v>47</v>
      </c>
      <c r="B48" s="42">
        <v>0.5</v>
      </c>
      <c r="C48" s="43" t="s">
        <v>185</v>
      </c>
      <c r="D48" s="44" t="s">
        <v>186</v>
      </c>
      <c r="E48" s="129" t="s">
        <v>187</v>
      </c>
      <c r="F48" s="130"/>
      <c r="G48" s="131">
        <v>0</v>
      </c>
      <c r="H48" s="130"/>
      <c r="I48" s="132"/>
      <c r="J48" s="132"/>
      <c r="K48" s="45" t="s">
        <v>56</v>
      </c>
    </row>
    <row r="49" spans="1:11" ht="67.5" customHeight="1" x14ac:dyDescent="0.25">
      <c r="A49" s="124">
        <v>48</v>
      </c>
      <c r="B49" s="125">
        <v>0.5</v>
      </c>
      <c r="C49" s="126" t="s">
        <v>188</v>
      </c>
      <c r="D49" s="127" t="s">
        <v>189</v>
      </c>
      <c r="E49" s="133" t="s">
        <v>190</v>
      </c>
      <c r="F49" s="134"/>
      <c r="G49" s="135">
        <v>0</v>
      </c>
      <c r="H49" s="134"/>
      <c r="I49" s="136"/>
      <c r="J49" s="136">
        <v>1</v>
      </c>
      <c r="K49" s="128" t="s">
        <v>56</v>
      </c>
    </row>
    <row r="50" spans="1:11" ht="67.5" customHeight="1" x14ac:dyDescent="0.25">
      <c r="A50" s="41">
        <v>49</v>
      </c>
      <c r="B50" s="42">
        <v>0.5</v>
      </c>
      <c r="C50" s="43" t="s">
        <v>191</v>
      </c>
      <c r="D50" s="44" t="s">
        <v>192</v>
      </c>
      <c r="E50" s="129" t="s">
        <v>193</v>
      </c>
      <c r="F50" s="130"/>
      <c r="G50" s="131">
        <v>0</v>
      </c>
      <c r="H50" s="130"/>
      <c r="I50" s="132"/>
      <c r="J50" s="132">
        <v>1</v>
      </c>
      <c r="K50" s="45" t="s">
        <v>56</v>
      </c>
    </row>
    <row r="51" spans="1:11" ht="67.5" customHeight="1" x14ac:dyDescent="0.25">
      <c r="A51" s="124">
        <v>50</v>
      </c>
      <c r="B51" s="125">
        <v>0.5</v>
      </c>
      <c r="C51" s="126" t="s">
        <v>194</v>
      </c>
      <c r="D51" s="127" t="s">
        <v>195</v>
      </c>
      <c r="E51" s="133" t="s">
        <v>196</v>
      </c>
      <c r="F51" s="134"/>
      <c r="G51" s="135">
        <v>0</v>
      </c>
      <c r="H51" s="134"/>
      <c r="I51" s="136"/>
      <c r="J51" s="136"/>
      <c r="K51" s="128" t="s">
        <v>56</v>
      </c>
    </row>
    <row r="52" spans="1:11" ht="67.5" customHeight="1" x14ac:dyDescent="0.25">
      <c r="A52" s="41">
        <v>51</v>
      </c>
      <c r="B52" s="42">
        <v>0.5</v>
      </c>
      <c r="C52" s="43" t="s">
        <v>197</v>
      </c>
      <c r="D52" s="44" t="s">
        <v>198</v>
      </c>
      <c r="E52" s="129" t="s">
        <v>199</v>
      </c>
      <c r="F52" s="130"/>
      <c r="G52" s="131">
        <v>0</v>
      </c>
      <c r="H52" s="130"/>
      <c r="I52" s="132"/>
      <c r="J52" s="132"/>
      <c r="K52" s="45" t="s">
        <v>56</v>
      </c>
    </row>
    <row r="53" spans="1:11" ht="67.5" customHeight="1" x14ac:dyDescent="0.25">
      <c r="A53" s="124">
        <v>52</v>
      </c>
      <c r="B53" s="125">
        <v>0.5</v>
      </c>
      <c r="C53" s="126" t="s">
        <v>200</v>
      </c>
      <c r="D53" s="127" t="s">
        <v>201</v>
      </c>
      <c r="E53" s="133" t="s">
        <v>202</v>
      </c>
      <c r="F53" s="134"/>
      <c r="G53" s="135">
        <v>0</v>
      </c>
      <c r="H53" s="134"/>
      <c r="I53" s="136"/>
      <c r="J53" s="136"/>
      <c r="K53" s="128" t="s">
        <v>56</v>
      </c>
    </row>
    <row r="54" spans="1:11" ht="67.5" customHeight="1" x14ac:dyDescent="0.25">
      <c r="A54" s="41">
        <v>53</v>
      </c>
      <c r="B54" s="42">
        <v>0.5</v>
      </c>
      <c r="C54" s="43" t="s">
        <v>203</v>
      </c>
      <c r="D54" s="44" t="s">
        <v>204</v>
      </c>
      <c r="E54" s="129" t="s">
        <v>205</v>
      </c>
      <c r="F54" s="130"/>
      <c r="G54" s="131">
        <v>0</v>
      </c>
      <c r="H54" s="130"/>
      <c r="I54" s="132"/>
      <c r="J54" s="132"/>
      <c r="K54" s="45" t="s">
        <v>56</v>
      </c>
    </row>
    <row r="55" spans="1:11" ht="67.5" customHeight="1" x14ac:dyDescent="0.25">
      <c r="A55" s="124">
        <v>54</v>
      </c>
      <c r="B55" s="125">
        <v>0.5</v>
      </c>
      <c r="C55" s="126" t="s">
        <v>206</v>
      </c>
      <c r="D55" s="127" t="s">
        <v>207</v>
      </c>
      <c r="E55" s="133" t="s">
        <v>208</v>
      </c>
      <c r="F55" s="134"/>
      <c r="G55" s="135">
        <v>0</v>
      </c>
      <c r="H55" s="134"/>
      <c r="I55" s="136"/>
      <c r="J55" s="136"/>
      <c r="K55" s="128" t="s">
        <v>56</v>
      </c>
    </row>
    <row r="56" spans="1:11" ht="67.5" customHeight="1" x14ac:dyDescent="0.25">
      <c r="A56" s="41">
        <v>55</v>
      </c>
      <c r="B56" s="42">
        <v>0.5</v>
      </c>
      <c r="C56" s="43" t="s">
        <v>209</v>
      </c>
      <c r="D56" s="44" t="s">
        <v>210</v>
      </c>
      <c r="E56" s="129" t="s">
        <v>211</v>
      </c>
      <c r="F56" s="130"/>
      <c r="G56" s="131">
        <v>0</v>
      </c>
      <c r="H56" s="130"/>
      <c r="I56" s="132"/>
      <c r="J56" s="132"/>
      <c r="K56" s="45" t="s">
        <v>56</v>
      </c>
    </row>
    <row r="57" spans="1:11" ht="67.5" customHeight="1" x14ac:dyDescent="0.25">
      <c r="A57" s="124">
        <v>56</v>
      </c>
      <c r="B57" s="125">
        <v>0.5</v>
      </c>
      <c r="C57" s="126" t="s">
        <v>212</v>
      </c>
      <c r="D57" s="127" t="s">
        <v>213</v>
      </c>
      <c r="E57" s="133" t="s">
        <v>214</v>
      </c>
      <c r="F57" s="134"/>
      <c r="G57" s="135">
        <v>0</v>
      </c>
      <c r="H57" s="134"/>
      <c r="I57" s="136"/>
      <c r="J57" s="136"/>
      <c r="K57" s="128" t="s">
        <v>56</v>
      </c>
    </row>
    <row r="58" spans="1:11" ht="67.5" customHeight="1" x14ac:dyDescent="0.25">
      <c r="A58" s="41">
        <v>57</v>
      </c>
      <c r="B58" s="42">
        <v>0.5</v>
      </c>
      <c r="C58" s="43" t="s">
        <v>215</v>
      </c>
      <c r="D58" s="44" t="s">
        <v>216</v>
      </c>
      <c r="E58" s="129" t="s">
        <v>217</v>
      </c>
      <c r="F58" s="130"/>
      <c r="G58" s="131">
        <v>0</v>
      </c>
      <c r="H58" s="130"/>
      <c r="I58" s="132"/>
      <c r="J58" s="132"/>
      <c r="K58" s="45" t="s">
        <v>56</v>
      </c>
    </row>
    <row r="59" spans="1:11" ht="67.5" customHeight="1" x14ac:dyDescent="0.25">
      <c r="A59" s="124">
        <v>58</v>
      </c>
      <c r="B59" s="125">
        <v>0.5</v>
      </c>
      <c r="C59" s="126" t="s">
        <v>218</v>
      </c>
      <c r="D59" s="127" t="s">
        <v>219</v>
      </c>
      <c r="E59" s="133" t="s">
        <v>220</v>
      </c>
      <c r="F59" s="134"/>
      <c r="G59" s="135">
        <v>0</v>
      </c>
      <c r="H59" s="134"/>
      <c r="I59" s="136"/>
      <c r="J59" s="136"/>
      <c r="K59" s="128" t="s">
        <v>56</v>
      </c>
    </row>
    <row r="60" spans="1:11" ht="67.5" customHeight="1" x14ac:dyDescent="0.25">
      <c r="A60" s="41">
        <v>59</v>
      </c>
      <c r="B60" s="42">
        <v>0.5</v>
      </c>
      <c r="C60" s="43" t="s">
        <v>221</v>
      </c>
      <c r="D60" s="44" t="s">
        <v>222</v>
      </c>
      <c r="E60" s="129" t="s">
        <v>223</v>
      </c>
      <c r="F60" s="130"/>
      <c r="G60" s="131">
        <v>0</v>
      </c>
      <c r="H60" s="130"/>
      <c r="I60" s="132"/>
      <c r="J60" s="132"/>
      <c r="K60" s="45" t="s">
        <v>56</v>
      </c>
    </row>
    <row r="61" spans="1:11" ht="67.5" customHeight="1" x14ac:dyDescent="0.25">
      <c r="A61" s="124">
        <v>60</v>
      </c>
      <c r="B61" s="125">
        <v>0.6</v>
      </c>
      <c r="C61" s="126" t="s">
        <v>224</v>
      </c>
      <c r="D61" s="127" t="s">
        <v>161</v>
      </c>
      <c r="E61" s="133" t="s">
        <v>225</v>
      </c>
      <c r="F61" s="134"/>
      <c r="G61" s="135">
        <v>0</v>
      </c>
      <c r="H61" s="134"/>
      <c r="I61" s="136"/>
      <c r="J61" s="136"/>
      <c r="K61" s="128" t="s">
        <v>56</v>
      </c>
    </row>
    <row r="62" spans="1:11" ht="67.5" customHeight="1" x14ac:dyDescent="0.25">
      <c r="A62" s="41">
        <v>61</v>
      </c>
      <c r="B62" s="42">
        <v>0.6</v>
      </c>
      <c r="C62" s="43" t="s">
        <v>226</v>
      </c>
      <c r="D62" s="44" t="s">
        <v>227</v>
      </c>
      <c r="E62" s="129" t="s">
        <v>228</v>
      </c>
      <c r="F62" s="130"/>
      <c r="G62" s="131">
        <v>0</v>
      </c>
      <c r="H62" s="130"/>
      <c r="I62" s="132"/>
      <c r="J62" s="132"/>
      <c r="K62" s="45" t="s">
        <v>56</v>
      </c>
    </row>
    <row r="63" spans="1:11" ht="67.5" customHeight="1" x14ac:dyDescent="0.25">
      <c r="A63" s="124">
        <v>62</v>
      </c>
      <c r="B63" s="125">
        <v>0.6</v>
      </c>
      <c r="C63" s="126" t="s">
        <v>229</v>
      </c>
      <c r="D63" s="127" t="s">
        <v>230</v>
      </c>
      <c r="E63" s="133" t="s">
        <v>231</v>
      </c>
      <c r="F63" s="134"/>
      <c r="G63" s="135">
        <v>0</v>
      </c>
      <c r="H63" s="134"/>
      <c r="I63" s="136"/>
      <c r="J63" s="136">
        <v>1</v>
      </c>
      <c r="K63" s="128" t="s">
        <v>56</v>
      </c>
    </row>
    <row r="64" spans="1:11" ht="67.5" customHeight="1" x14ac:dyDescent="0.25">
      <c r="A64" s="41">
        <v>63</v>
      </c>
      <c r="B64" s="42">
        <v>0.6</v>
      </c>
      <c r="C64" s="43" t="s">
        <v>232</v>
      </c>
      <c r="D64" s="44" t="s">
        <v>233</v>
      </c>
      <c r="E64" s="129" t="s">
        <v>234</v>
      </c>
      <c r="F64" s="130"/>
      <c r="G64" s="131">
        <v>0</v>
      </c>
      <c r="H64" s="130"/>
      <c r="I64" s="132"/>
      <c r="J64" s="132">
        <v>1</v>
      </c>
      <c r="K64" s="45" t="s">
        <v>56</v>
      </c>
    </row>
    <row r="65" spans="1:11" ht="67.5" customHeight="1" x14ac:dyDescent="0.25">
      <c r="A65" s="124">
        <v>64</v>
      </c>
      <c r="B65" s="125">
        <v>0.6</v>
      </c>
      <c r="C65" s="126" t="s">
        <v>235</v>
      </c>
      <c r="D65" s="127" t="s">
        <v>236</v>
      </c>
      <c r="E65" s="133" t="s">
        <v>237</v>
      </c>
      <c r="F65" s="134"/>
      <c r="G65" s="135">
        <v>0</v>
      </c>
      <c r="H65" s="134"/>
      <c r="I65" s="136"/>
      <c r="J65" s="136"/>
      <c r="K65" s="128" t="s">
        <v>56</v>
      </c>
    </row>
    <row r="66" spans="1:11" ht="67.5" customHeight="1" x14ac:dyDescent="0.25">
      <c r="A66" s="41">
        <v>65</v>
      </c>
      <c r="B66" s="42">
        <v>0.6</v>
      </c>
      <c r="C66" s="43" t="s">
        <v>238</v>
      </c>
      <c r="D66" s="44" t="s">
        <v>239</v>
      </c>
      <c r="E66" s="129" t="s">
        <v>240</v>
      </c>
      <c r="F66" s="130"/>
      <c r="G66" s="131">
        <v>0</v>
      </c>
      <c r="H66" s="130"/>
      <c r="I66" s="132"/>
      <c r="J66" s="132"/>
      <c r="K66" s="45" t="s">
        <v>56</v>
      </c>
    </row>
    <row r="67" spans="1:11" ht="67.5" customHeight="1" x14ac:dyDescent="0.25">
      <c r="A67" s="124">
        <v>66</v>
      </c>
      <c r="B67" s="125">
        <v>0.6</v>
      </c>
      <c r="C67" s="126" t="s">
        <v>241</v>
      </c>
      <c r="D67" s="127" t="s">
        <v>242</v>
      </c>
      <c r="E67" s="133" t="s">
        <v>243</v>
      </c>
      <c r="F67" s="134"/>
      <c r="G67" s="135">
        <v>0</v>
      </c>
      <c r="H67" s="134"/>
      <c r="I67" s="136"/>
      <c r="J67" s="136"/>
      <c r="K67" s="128" t="s">
        <v>56</v>
      </c>
    </row>
    <row r="68" spans="1:11" ht="67.5" customHeight="1" x14ac:dyDescent="0.25">
      <c r="A68" s="41">
        <v>67</v>
      </c>
      <c r="B68" s="42">
        <v>0.6</v>
      </c>
      <c r="C68" s="43" t="s">
        <v>244</v>
      </c>
      <c r="D68" s="44" t="s">
        <v>245</v>
      </c>
      <c r="E68" s="129" t="s">
        <v>246</v>
      </c>
      <c r="F68" s="130"/>
      <c r="G68" s="131">
        <v>0</v>
      </c>
      <c r="H68" s="130"/>
      <c r="I68" s="132"/>
      <c r="J68" s="132">
        <v>1</v>
      </c>
      <c r="K68" s="45" t="s">
        <v>56</v>
      </c>
    </row>
    <row r="69" spans="1:11" ht="67.5" customHeight="1" x14ac:dyDescent="0.25">
      <c r="A69" s="124">
        <v>68</v>
      </c>
      <c r="B69" s="125">
        <v>0.6</v>
      </c>
      <c r="C69" s="126" t="s">
        <v>247</v>
      </c>
      <c r="D69" s="127" t="s">
        <v>248</v>
      </c>
      <c r="E69" s="133" t="s">
        <v>249</v>
      </c>
      <c r="F69" s="134"/>
      <c r="G69" s="135">
        <v>0</v>
      </c>
      <c r="H69" s="134"/>
      <c r="I69" s="136">
        <v>1</v>
      </c>
      <c r="J69" s="136"/>
      <c r="K69" s="128" t="s">
        <v>56</v>
      </c>
    </row>
    <row r="70" spans="1:11" ht="67.5" customHeight="1" x14ac:dyDescent="0.25">
      <c r="A70" s="41">
        <v>69</v>
      </c>
      <c r="B70" s="42">
        <v>0.6</v>
      </c>
      <c r="C70" s="43" t="s">
        <v>250</v>
      </c>
      <c r="D70" s="44" t="s">
        <v>251</v>
      </c>
      <c r="E70" s="129" t="s">
        <v>252</v>
      </c>
      <c r="F70" s="130"/>
      <c r="G70" s="131">
        <v>0</v>
      </c>
      <c r="H70" s="130"/>
      <c r="I70" s="132"/>
      <c r="J70" s="132">
        <v>1</v>
      </c>
      <c r="K70" s="45" t="s">
        <v>56</v>
      </c>
    </row>
    <row r="71" spans="1:11" ht="67.5" customHeight="1" x14ac:dyDescent="0.25">
      <c r="A71" s="124">
        <v>70</v>
      </c>
      <c r="B71" s="125">
        <v>0.6</v>
      </c>
      <c r="C71" s="126" t="s">
        <v>253</v>
      </c>
      <c r="D71" s="127" t="s">
        <v>254</v>
      </c>
      <c r="E71" s="133" t="s">
        <v>255</v>
      </c>
      <c r="F71" s="134"/>
      <c r="G71" s="135">
        <v>0</v>
      </c>
      <c r="H71" s="134"/>
      <c r="I71" s="136">
        <v>1</v>
      </c>
      <c r="J71" s="136"/>
      <c r="K71" s="128" t="s">
        <v>56</v>
      </c>
    </row>
    <row r="72" spans="1:11" ht="67.5" customHeight="1" x14ac:dyDescent="0.25">
      <c r="A72" s="41">
        <v>71</v>
      </c>
      <c r="B72" s="42">
        <v>0.6</v>
      </c>
      <c r="C72" s="43" t="s">
        <v>256</v>
      </c>
      <c r="D72" s="44" t="s">
        <v>257</v>
      </c>
      <c r="E72" s="129" t="s">
        <v>258</v>
      </c>
      <c r="F72" s="130"/>
      <c r="G72" s="131">
        <v>0</v>
      </c>
      <c r="H72" s="130"/>
      <c r="I72" s="132"/>
      <c r="J72" s="132"/>
      <c r="K72" s="45" t="s">
        <v>56</v>
      </c>
    </row>
    <row r="73" spans="1:11" ht="67.5" customHeight="1" x14ac:dyDescent="0.25">
      <c r="A73" s="124">
        <v>72</v>
      </c>
      <c r="B73" s="125">
        <v>0.6</v>
      </c>
      <c r="C73" s="126" t="s">
        <v>259</v>
      </c>
      <c r="D73" s="127" t="s">
        <v>260</v>
      </c>
      <c r="E73" s="133" t="s">
        <v>261</v>
      </c>
      <c r="F73" s="134"/>
      <c r="G73" s="135">
        <v>0</v>
      </c>
      <c r="H73" s="134"/>
      <c r="I73" s="136"/>
      <c r="J73" s="136">
        <v>1</v>
      </c>
      <c r="K73" s="128" t="s">
        <v>56</v>
      </c>
    </row>
    <row r="74" spans="1:11" ht="67.5" customHeight="1" x14ac:dyDescent="0.25">
      <c r="A74" s="41">
        <v>73</v>
      </c>
      <c r="B74" s="42">
        <v>0.6</v>
      </c>
      <c r="C74" s="43" t="s">
        <v>262</v>
      </c>
      <c r="D74" s="44" t="s">
        <v>263</v>
      </c>
      <c r="E74" s="129" t="s">
        <v>249</v>
      </c>
      <c r="F74" s="130"/>
      <c r="G74" s="131">
        <v>0</v>
      </c>
      <c r="H74" s="130"/>
      <c r="I74" s="132">
        <v>1</v>
      </c>
      <c r="J74" s="132">
        <v>1</v>
      </c>
      <c r="K74" s="45" t="s">
        <v>56</v>
      </c>
    </row>
    <row r="75" spans="1:11" ht="67.5" customHeight="1" x14ac:dyDescent="0.25">
      <c r="A75" s="124">
        <v>74</v>
      </c>
      <c r="B75" s="125">
        <v>0.6</v>
      </c>
      <c r="C75" s="126" t="s">
        <v>264</v>
      </c>
      <c r="D75" s="127" t="s">
        <v>265</v>
      </c>
      <c r="E75" s="133" t="s">
        <v>266</v>
      </c>
      <c r="F75" s="134"/>
      <c r="G75" s="135">
        <v>0</v>
      </c>
      <c r="H75" s="134"/>
      <c r="I75" s="136"/>
      <c r="J75" s="136"/>
      <c r="K75" s="128" t="s">
        <v>56</v>
      </c>
    </row>
    <row r="76" spans="1:11" ht="67.5" customHeight="1" x14ac:dyDescent="0.25">
      <c r="A76" s="41">
        <v>75</v>
      </c>
      <c r="B76" s="42">
        <v>0.6</v>
      </c>
      <c r="C76" s="43" t="s">
        <v>267</v>
      </c>
      <c r="D76" s="44" t="s">
        <v>268</v>
      </c>
      <c r="E76" s="129" t="s">
        <v>269</v>
      </c>
      <c r="F76" s="130"/>
      <c r="G76" s="131">
        <v>0</v>
      </c>
      <c r="H76" s="130"/>
      <c r="I76" s="132"/>
      <c r="J76" s="132"/>
      <c r="K76" s="45" t="s">
        <v>56</v>
      </c>
    </row>
    <row r="77" spans="1:11" ht="67.5" customHeight="1" x14ac:dyDescent="0.25">
      <c r="A77" s="124">
        <v>76</v>
      </c>
      <c r="B77" s="125">
        <v>0.6</v>
      </c>
      <c r="C77" s="126" t="s">
        <v>270</v>
      </c>
      <c r="D77" s="127" t="s">
        <v>271</v>
      </c>
      <c r="E77" s="133" t="s">
        <v>272</v>
      </c>
      <c r="F77" s="134"/>
      <c r="G77" s="135">
        <v>0</v>
      </c>
      <c r="H77" s="134"/>
      <c r="I77" s="136"/>
      <c r="J77" s="136"/>
      <c r="K77" s="128" t="s">
        <v>56</v>
      </c>
    </row>
    <row r="78" spans="1:11" ht="67.5" customHeight="1" x14ac:dyDescent="0.25">
      <c r="A78" s="41">
        <v>77</v>
      </c>
      <c r="B78" s="42">
        <v>0.6</v>
      </c>
      <c r="C78" s="43" t="s">
        <v>273</v>
      </c>
      <c r="D78" s="44" t="s">
        <v>274</v>
      </c>
      <c r="E78" s="129" t="s">
        <v>275</v>
      </c>
      <c r="F78" s="130"/>
      <c r="G78" s="131">
        <v>0</v>
      </c>
      <c r="H78" s="130"/>
      <c r="I78" s="132"/>
      <c r="J78" s="132"/>
      <c r="K78" s="45" t="s">
        <v>56</v>
      </c>
    </row>
    <row r="79" spans="1:11" ht="67.5" customHeight="1" x14ac:dyDescent="0.25">
      <c r="A79" s="124">
        <v>78</v>
      </c>
      <c r="B79" s="125">
        <v>0.6</v>
      </c>
      <c r="C79" s="126" t="s">
        <v>276</v>
      </c>
      <c r="D79" s="127" t="s">
        <v>277</v>
      </c>
      <c r="E79" s="133" t="s">
        <v>278</v>
      </c>
      <c r="F79" s="134"/>
      <c r="G79" s="135">
        <v>0</v>
      </c>
      <c r="H79" s="134"/>
      <c r="I79" s="136"/>
      <c r="J79" s="136"/>
      <c r="K79" s="128" t="s">
        <v>56</v>
      </c>
    </row>
    <row r="80" spans="1:11" ht="67.5" customHeight="1" x14ac:dyDescent="0.25">
      <c r="A80" s="41">
        <v>79</v>
      </c>
      <c r="B80" s="42">
        <v>0.7</v>
      </c>
      <c r="C80" s="43" t="s">
        <v>279</v>
      </c>
      <c r="D80" s="44" t="s">
        <v>280</v>
      </c>
      <c r="E80" s="129" t="s">
        <v>281</v>
      </c>
      <c r="F80" s="130"/>
      <c r="G80" s="131">
        <v>0</v>
      </c>
      <c r="H80" s="130"/>
      <c r="I80" s="132"/>
      <c r="J80" s="132"/>
      <c r="K80" s="45" t="s">
        <v>56</v>
      </c>
    </row>
    <row r="81" spans="1:11" ht="67.5" customHeight="1" x14ac:dyDescent="0.25">
      <c r="A81" s="124">
        <v>80</v>
      </c>
      <c r="B81" s="125">
        <v>0.7</v>
      </c>
      <c r="C81" s="126" t="s">
        <v>282</v>
      </c>
      <c r="D81" s="127" t="s">
        <v>283</v>
      </c>
      <c r="E81" s="133" t="s">
        <v>284</v>
      </c>
      <c r="F81" s="134"/>
      <c r="G81" s="135">
        <v>0</v>
      </c>
      <c r="H81" s="134"/>
      <c r="I81" s="136"/>
      <c r="J81" s="136"/>
      <c r="K81" s="128" t="s">
        <v>56</v>
      </c>
    </row>
    <row r="82" spans="1:11" ht="67.5" customHeight="1" x14ac:dyDescent="0.25">
      <c r="A82" s="41">
        <v>81</v>
      </c>
      <c r="B82" s="42">
        <v>0.7</v>
      </c>
      <c r="C82" s="43" t="s">
        <v>285</v>
      </c>
      <c r="D82" s="44" t="s">
        <v>286</v>
      </c>
      <c r="E82" s="129" t="s">
        <v>287</v>
      </c>
      <c r="F82" s="130"/>
      <c r="G82" s="131">
        <v>0</v>
      </c>
      <c r="H82" s="130"/>
      <c r="I82" s="132"/>
      <c r="J82" s="132"/>
      <c r="K82" s="45" t="s">
        <v>56</v>
      </c>
    </row>
    <row r="83" spans="1:11" ht="67.5" customHeight="1" x14ac:dyDescent="0.25">
      <c r="A83" s="124">
        <v>82</v>
      </c>
      <c r="B83" s="125">
        <v>0.7</v>
      </c>
      <c r="C83" s="126" t="s">
        <v>288</v>
      </c>
      <c r="D83" s="127" t="s">
        <v>289</v>
      </c>
      <c r="E83" s="133" t="s">
        <v>290</v>
      </c>
      <c r="F83" s="134"/>
      <c r="G83" s="135">
        <v>0</v>
      </c>
      <c r="H83" s="134"/>
      <c r="I83" s="136"/>
      <c r="J83" s="136"/>
      <c r="K83" s="128" t="s">
        <v>56</v>
      </c>
    </row>
    <row r="84" spans="1:11" ht="67.5" customHeight="1" x14ac:dyDescent="0.25">
      <c r="A84" s="41">
        <v>83</v>
      </c>
      <c r="B84" s="42">
        <v>0.7</v>
      </c>
      <c r="C84" s="43" t="s">
        <v>291</v>
      </c>
      <c r="D84" s="44" t="s">
        <v>292</v>
      </c>
      <c r="E84" s="129" t="s">
        <v>293</v>
      </c>
      <c r="F84" s="130"/>
      <c r="G84" s="131">
        <v>0</v>
      </c>
      <c r="H84" s="130"/>
      <c r="I84" s="132"/>
      <c r="J84" s="132"/>
      <c r="K84" s="45" t="s">
        <v>56</v>
      </c>
    </row>
    <row r="85" spans="1:11" ht="67.5" customHeight="1" x14ac:dyDescent="0.25">
      <c r="A85" s="124">
        <v>84</v>
      </c>
      <c r="B85" s="125">
        <v>0.7</v>
      </c>
      <c r="C85" s="126" t="s">
        <v>294</v>
      </c>
      <c r="D85" s="127" t="s">
        <v>295</v>
      </c>
      <c r="E85" s="133" t="s">
        <v>196</v>
      </c>
      <c r="F85" s="134"/>
      <c r="G85" s="135">
        <v>0</v>
      </c>
      <c r="H85" s="134"/>
      <c r="I85" s="136"/>
      <c r="J85" s="136">
        <v>1</v>
      </c>
      <c r="K85" s="128" t="s">
        <v>56</v>
      </c>
    </row>
    <row r="86" spans="1:11" ht="67.5" customHeight="1" x14ac:dyDescent="0.25">
      <c r="A86" s="41">
        <v>85</v>
      </c>
      <c r="B86" s="42">
        <v>0.7</v>
      </c>
      <c r="C86" s="43" t="s">
        <v>296</v>
      </c>
      <c r="D86" s="44" t="s">
        <v>297</v>
      </c>
      <c r="E86" s="129" t="s">
        <v>298</v>
      </c>
      <c r="F86" s="130"/>
      <c r="G86" s="131">
        <v>0</v>
      </c>
      <c r="H86" s="130"/>
      <c r="I86" s="132"/>
      <c r="J86" s="132">
        <v>1</v>
      </c>
      <c r="K86" s="45" t="s">
        <v>56</v>
      </c>
    </row>
    <row r="87" spans="1:11" ht="67.5" customHeight="1" x14ac:dyDescent="0.25">
      <c r="A87" s="124">
        <v>86</v>
      </c>
      <c r="B87" s="125">
        <v>0.7</v>
      </c>
      <c r="C87" s="126" t="s">
        <v>299</v>
      </c>
      <c r="D87" s="127" t="s">
        <v>300</v>
      </c>
      <c r="E87" s="133" t="s">
        <v>301</v>
      </c>
      <c r="F87" s="134"/>
      <c r="G87" s="135">
        <v>0</v>
      </c>
      <c r="H87" s="134"/>
      <c r="I87" s="136"/>
      <c r="J87" s="136">
        <v>1</v>
      </c>
      <c r="K87" s="128" t="s">
        <v>56</v>
      </c>
    </row>
    <row r="88" spans="1:11" ht="67.5" customHeight="1" x14ac:dyDescent="0.25">
      <c r="A88" s="41">
        <v>87</v>
      </c>
      <c r="B88" s="42">
        <v>0.7</v>
      </c>
      <c r="C88" s="43" t="s">
        <v>302</v>
      </c>
      <c r="D88" s="44" t="s">
        <v>303</v>
      </c>
      <c r="E88" s="129" t="s">
        <v>304</v>
      </c>
      <c r="F88" s="130"/>
      <c r="G88" s="131">
        <v>0</v>
      </c>
      <c r="H88" s="130"/>
      <c r="I88" s="132">
        <v>1</v>
      </c>
      <c r="J88" s="132">
        <v>1</v>
      </c>
      <c r="K88" s="45" t="s">
        <v>56</v>
      </c>
    </row>
    <row r="89" spans="1:11" ht="67.5" customHeight="1" x14ac:dyDescent="0.25">
      <c r="A89" s="124">
        <v>88</v>
      </c>
      <c r="B89" s="125">
        <v>0.7</v>
      </c>
      <c r="C89" s="126" t="s">
        <v>305</v>
      </c>
      <c r="D89" s="127" t="s">
        <v>306</v>
      </c>
      <c r="E89" s="133" t="s">
        <v>307</v>
      </c>
      <c r="F89" s="134"/>
      <c r="G89" s="135">
        <v>0</v>
      </c>
      <c r="H89" s="134"/>
      <c r="I89" s="136"/>
      <c r="J89" s="136">
        <v>1</v>
      </c>
      <c r="K89" s="128" t="s">
        <v>56</v>
      </c>
    </row>
    <row r="90" spans="1:11" ht="67.5" customHeight="1" x14ac:dyDescent="0.25">
      <c r="A90" s="41">
        <v>89</v>
      </c>
      <c r="B90" s="42">
        <v>0.7</v>
      </c>
      <c r="C90" s="43" t="s">
        <v>308</v>
      </c>
      <c r="D90" s="44" t="s">
        <v>309</v>
      </c>
      <c r="E90" s="129" t="s">
        <v>243</v>
      </c>
      <c r="F90" s="130"/>
      <c r="G90" s="131">
        <v>0</v>
      </c>
      <c r="H90" s="130"/>
      <c r="I90" s="132"/>
      <c r="J90" s="132"/>
      <c r="K90" s="45" t="s">
        <v>56</v>
      </c>
    </row>
    <row r="91" spans="1:11" ht="67.5" customHeight="1" x14ac:dyDescent="0.25">
      <c r="A91" s="124">
        <v>90</v>
      </c>
      <c r="B91" s="125">
        <v>0.7</v>
      </c>
      <c r="C91" s="126" t="s">
        <v>310</v>
      </c>
      <c r="D91" s="127" t="s">
        <v>311</v>
      </c>
      <c r="E91" s="133" t="s">
        <v>312</v>
      </c>
      <c r="F91" s="134"/>
      <c r="G91" s="135">
        <v>0</v>
      </c>
      <c r="H91" s="134"/>
      <c r="I91" s="136"/>
      <c r="J91" s="136"/>
      <c r="K91" s="128" t="s">
        <v>56</v>
      </c>
    </row>
    <row r="92" spans="1:11" ht="67.5" customHeight="1" x14ac:dyDescent="0.25">
      <c r="A92" s="41">
        <v>91</v>
      </c>
      <c r="B92" s="42">
        <v>0.7</v>
      </c>
      <c r="C92" s="43" t="s">
        <v>313</v>
      </c>
      <c r="D92" s="44" t="s">
        <v>314</v>
      </c>
      <c r="E92" s="129" t="s">
        <v>315</v>
      </c>
      <c r="F92" s="130"/>
      <c r="G92" s="131">
        <v>0</v>
      </c>
      <c r="H92" s="130"/>
      <c r="I92" s="132"/>
      <c r="J92" s="132">
        <v>1</v>
      </c>
      <c r="K92" s="45" t="s">
        <v>56</v>
      </c>
    </row>
    <row r="93" spans="1:11" ht="67.5" customHeight="1" x14ac:dyDescent="0.25">
      <c r="A93" s="124">
        <v>92</v>
      </c>
      <c r="B93" s="125">
        <v>0.7</v>
      </c>
      <c r="C93" s="126" t="s">
        <v>316</v>
      </c>
      <c r="D93" s="127" t="s">
        <v>317</v>
      </c>
      <c r="E93" s="133" t="s">
        <v>252</v>
      </c>
      <c r="F93" s="134"/>
      <c r="G93" s="135">
        <v>0</v>
      </c>
      <c r="H93" s="134"/>
      <c r="I93" s="136"/>
      <c r="J93" s="136">
        <v>1</v>
      </c>
      <c r="K93" s="128" t="s">
        <v>56</v>
      </c>
    </row>
    <row r="94" spans="1:11" ht="67.5" customHeight="1" x14ac:dyDescent="0.25">
      <c r="A94" s="41">
        <v>93</v>
      </c>
      <c r="B94" s="42">
        <v>0.7</v>
      </c>
      <c r="C94" s="43" t="s">
        <v>318</v>
      </c>
      <c r="D94" s="44" t="s">
        <v>319</v>
      </c>
      <c r="E94" s="129" t="s">
        <v>252</v>
      </c>
      <c r="F94" s="130"/>
      <c r="G94" s="131">
        <v>0</v>
      </c>
      <c r="H94" s="130"/>
      <c r="I94" s="132"/>
      <c r="J94" s="132">
        <v>1</v>
      </c>
      <c r="K94" s="45" t="s">
        <v>56</v>
      </c>
    </row>
    <row r="95" spans="1:11" ht="67.5" customHeight="1" x14ac:dyDescent="0.25">
      <c r="A95" s="124">
        <v>94</v>
      </c>
      <c r="B95" s="125">
        <v>0.7</v>
      </c>
      <c r="C95" s="126" t="s">
        <v>320</v>
      </c>
      <c r="D95" s="127" t="s">
        <v>321</v>
      </c>
      <c r="E95" s="133" t="s">
        <v>322</v>
      </c>
      <c r="F95" s="134"/>
      <c r="G95" s="135">
        <v>0</v>
      </c>
      <c r="H95" s="134"/>
      <c r="I95" s="136"/>
      <c r="J95" s="136">
        <v>1</v>
      </c>
      <c r="K95" s="128" t="s">
        <v>56</v>
      </c>
    </row>
    <row r="96" spans="1:11" ht="67.5" customHeight="1" x14ac:dyDescent="0.25">
      <c r="A96" s="41">
        <v>95</v>
      </c>
      <c r="B96" s="42">
        <v>0.7</v>
      </c>
      <c r="C96" s="43" t="s">
        <v>323</v>
      </c>
      <c r="D96" s="44" t="s">
        <v>324</v>
      </c>
      <c r="E96" s="129" t="s">
        <v>325</v>
      </c>
      <c r="F96" s="130"/>
      <c r="G96" s="131">
        <v>0</v>
      </c>
      <c r="H96" s="130"/>
      <c r="I96" s="132"/>
      <c r="J96" s="132">
        <v>1</v>
      </c>
      <c r="K96" s="45" t="s">
        <v>56</v>
      </c>
    </row>
    <row r="97" spans="1:11" ht="67.5" customHeight="1" x14ac:dyDescent="0.25">
      <c r="A97" s="124">
        <v>96</v>
      </c>
      <c r="B97" s="125">
        <v>0.7</v>
      </c>
      <c r="C97" s="126" t="s">
        <v>326</v>
      </c>
      <c r="D97" s="127" t="s">
        <v>327</v>
      </c>
      <c r="E97" s="133" t="s">
        <v>328</v>
      </c>
      <c r="F97" s="134"/>
      <c r="G97" s="135">
        <v>0</v>
      </c>
      <c r="H97" s="134"/>
      <c r="I97" s="136"/>
      <c r="J97" s="136">
        <v>1</v>
      </c>
      <c r="K97" s="128" t="s">
        <v>56</v>
      </c>
    </row>
    <row r="98" spans="1:11" ht="67.5" customHeight="1" x14ac:dyDescent="0.25">
      <c r="A98" s="41">
        <v>97</v>
      </c>
      <c r="B98" s="42">
        <v>0.7</v>
      </c>
      <c r="C98" s="43" t="s">
        <v>329</v>
      </c>
      <c r="D98" s="44" t="s">
        <v>330</v>
      </c>
      <c r="E98" s="129" t="s">
        <v>331</v>
      </c>
      <c r="F98" s="130"/>
      <c r="G98" s="131">
        <v>0</v>
      </c>
      <c r="H98" s="130"/>
      <c r="I98" s="132"/>
      <c r="J98" s="132"/>
      <c r="K98" s="45" t="s">
        <v>56</v>
      </c>
    </row>
    <row r="99" spans="1:11" ht="67.5" customHeight="1" x14ac:dyDescent="0.25">
      <c r="A99" s="124">
        <v>98</v>
      </c>
      <c r="B99" s="125">
        <v>0.7</v>
      </c>
      <c r="C99" s="126" t="s">
        <v>332</v>
      </c>
      <c r="D99" s="127" t="s">
        <v>333</v>
      </c>
      <c r="E99" s="133" t="s">
        <v>334</v>
      </c>
      <c r="F99" s="134"/>
      <c r="G99" s="135">
        <v>0</v>
      </c>
      <c r="H99" s="134"/>
      <c r="I99" s="136"/>
      <c r="J99" s="136">
        <v>1</v>
      </c>
      <c r="K99" s="128" t="s">
        <v>56</v>
      </c>
    </row>
    <row r="100" spans="1:11" ht="67.5" customHeight="1" x14ac:dyDescent="0.25">
      <c r="A100" s="41">
        <v>99</v>
      </c>
      <c r="B100" s="42">
        <v>0.7</v>
      </c>
      <c r="C100" s="43" t="s">
        <v>335</v>
      </c>
      <c r="D100" s="44" t="s">
        <v>336</v>
      </c>
      <c r="E100" s="129" t="s">
        <v>334</v>
      </c>
      <c r="F100" s="130"/>
      <c r="G100" s="131">
        <v>0</v>
      </c>
      <c r="H100" s="130"/>
      <c r="I100" s="132"/>
      <c r="J100" s="132">
        <v>1</v>
      </c>
      <c r="K100" s="45" t="s">
        <v>56</v>
      </c>
    </row>
    <row r="101" spans="1:11" ht="67.5" customHeight="1" x14ac:dyDescent="0.25">
      <c r="A101" s="124">
        <v>100</v>
      </c>
      <c r="B101" s="125">
        <v>0.7</v>
      </c>
      <c r="C101" s="126" t="s">
        <v>337</v>
      </c>
      <c r="D101" s="127" t="s">
        <v>338</v>
      </c>
      <c r="E101" s="133" t="s">
        <v>339</v>
      </c>
      <c r="F101" s="134"/>
      <c r="G101" s="135">
        <v>0</v>
      </c>
      <c r="H101" s="134"/>
      <c r="I101" s="136"/>
      <c r="J101" s="136">
        <v>1</v>
      </c>
      <c r="K101" s="128" t="s">
        <v>56</v>
      </c>
    </row>
    <row r="102" spans="1:11" ht="67.5" customHeight="1" x14ac:dyDescent="0.25">
      <c r="A102" s="41">
        <v>101</v>
      </c>
      <c r="B102" s="42">
        <v>0.7</v>
      </c>
      <c r="C102" s="43" t="s">
        <v>340</v>
      </c>
      <c r="D102" s="44" t="s">
        <v>341</v>
      </c>
      <c r="E102" s="129" t="s">
        <v>342</v>
      </c>
      <c r="F102" s="130"/>
      <c r="G102" s="131">
        <v>0</v>
      </c>
      <c r="H102" s="130"/>
      <c r="I102" s="132">
        <v>1</v>
      </c>
      <c r="J102" s="132"/>
      <c r="K102" s="45" t="s">
        <v>56</v>
      </c>
    </row>
    <row r="103" spans="1:11" ht="67.5" customHeight="1" x14ac:dyDescent="0.25">
      <c r="A103" s="124">
        <v>102</v>
      </c>
      <c r="B103" s="125">
        <v>0.7</v>
      </c>
      <c r="C103" s="126" t="s">
        <v>343</v>
      </c>
      <c r="D103" s="127" t="s">
        <v>344</v>
      </c>
      <c r="E103" s="133" t="s">
        <v>345</v>
      </c>
      <c r="F103" s="134"/>
      <c r="G103" s="135">
        <v>0</v>
      </c>
      <c r="H103" s="134"/>
      <c r="I103" s="136"/>
      <c r="J103" s="136">
        <v>1</v>
      </c>
      <c r="K103" s="128" t="s">
        <v>56</v>
      </c>
    </row>
    <row r="104" spans="1:11" ht="67.5" customHeight="1" x14ac:dyDescent="0.25">
      <c r="A104" s="41">
        <v>103</v>
      </c>
      <c r="B104" s="42">
        <v>0.7</v>
      </c>
      <c r="C104" s="43" t="s">
        <v>346</v>
      </c>
      <c r="D104" s="44" t="s">
        <v>347</v>
      </c>
      <c r="E104" s="129" t="s">
        <v>348</v>
      </c>
      <c r="F104" s="130"/>
      <c r="G104" s="131">
        <v>0</v>
      </c>
      <c r="H104" s="130"/>
      <c r="I104" s="132"/>
      <c r="J104" s="132">
        <v>1</v>
      </c>
      <c r="K104" s="45" t="s">
        <v>56</v>
      </c>
    </row>
    <row r="105" spans="1:11" ht="67.5" customHeight="1" x14ac:dyDescent="0.25">
      <c r="A105" s="124">
        <v>104</v>
      </c>
      <c r="B105" s="125">
        <v>0.7</v>
      </c>
      <c r="C105" s="126" t="s">
        <v>349</v>
      </c>
      <c r="D105" s="127" t="s">
        <v>350</v>
      </c>
      <c r="E105" s="133" t="s">
        <v>351</v>
      </c>
      <c r="F105" s="134"/>
      <c r="G105" s="135">
        <v>0</v>
      </c>
      <c r="H105" s="134"/>
      <c r="I105" s="136"/>
      <c r="J105" s="136"/>
      <c r="K105" s="128" t="s">
        <v>56</v>
      </c>
    </row>
    <row r="106" spans="1:11" ht="67.5" customHeight="1" x14ac:dyDescent="0.25">
      <c r="A106" s="41">
        <v>105</v>
      </c>
      <c r="B106" s="42">
        <v>0.7</v>
      </c>
      <c r="C106" s="43" t="s">
        <v>352</v>
      </c>
      <c r="D106" s="44" t="s">
        <v>353</v>
      </c>
      <c r="E106" s="129" t="s">
        <v>354</v>
      </c>
      <c r="F106" s="130"/>
      <c r="G106" s="131">
        <v>0</v>
      </c>
      <c r="H106" s="130"/>
      <c r="I106" s="132"/>
      <c r="J106" s="132">
        <v>1</v>
      </c>
      <c r="K106" s="45" t="s">
        <v>56</v>
      </c>
    </row>
    <row r="107" spans="1:11" ht="67.5" customHeight="1" x14ac:dyDescent="0.25">
      <c r="A107" s="124">
        <v>106</v>
      </c>
      <c r="B107" s="125">
        <v>0.7</v>
      </c>
      <c r="C107" s="126" t="s">
        <v>355</v>
      </c>
      <c r="D107" s="127" t="s">
        <v>356</v>
      </c>
      <c r="E107" s="133" t="s">
        <v>357</v>
      </c>
      <c r="F107" s="134"/>
      <c r="G107" s="135">
        <v>0</v>
      </c>
      <c r="H107" s="134"/>
      <c r="I107" s="136">
        <v>1</v>
      </c>
      <c r="J107" s="136">
        <v>1</v>
      </c>
      <c r="K107" s="128" t="s">
        <v>56</v>
      </c>
    </row>
    <row r="108" spans="1:11" ht="67.5" customHeight="1" x14ac:dyDescent="0.25">
      <c r="A108" s="41">
        <v>107</v>
      </c>
      <c r="B108" s="42">
        <v>0.7</v>
      </c>
      <c r="C108" s="43" t="s">
        <v>358</v>
      </c>
      <c r="D108" s="44" t="s">
        <v>359</v>
      </c>
      <c r="E108" s="129" t="s">
        <v>360</v>
      </c>
      <c r="F108" s="130"/>
      <c r="G108" s="131">
        <v>0</v>
      </c>
      <c r="H108" s="130"/>
      <c r="I108" s="132">
        <v>1</v>
      </c>
      <c r="J108" s="132">
        <v>1</v>
      </c>
      <c r="K108" s="45" t="s">
        <v>56</v>
      </c>
    </row>
    <row r="109" spans="1:11" ht="67.5" customHeight="1" x14ac:dyDescent="0.25">
      <c r="A109" s="124">
        <v>108</v>
      </c>
      <c r="B109" s="125">
        <v>0.7</v>
      </c>
      <c r="C109" s="126" t="s">
        <v>361</v>
      </c>
      <c r="D109" s="127" t="s">
        <v>362</v>
      </c>
      <c r="E109" s="133" t="s">
        <v>363</v>
      </c>
      <c r="F109" s="134"/>
      <c r="G109" s="135">
        <v>0</v>
      </c>
      <c r="H109" s="134"/>
      <c r="I109" s="136"/>
      <c r="J109" s="136">
        <v>1</v>
      </c>
      <c r="K109" s="128" t="s">
        <v>56</v>
      </c>
    </row>
    <row r="110" spans="1:11" ht="67.5" customHeight="1" x14ac:dyDescent="0.25">
      <c r="A110" s="41">
        <v>109</v>
      </c>
      <c r="B110" s="42">
        <v>0.7</v>
      </c>
      <c r="C110" s="43" t="s">
        <v>364</v>
      </c>
      <c r="D110" s="44" t="s">
        <v>365</v>
      </c>
      <c r="E110" s="129" t="s">
        <v>366</v>
      </c>
      <c r="F110" s="130"/>
      <c r="G110" s="131">
        <v>0</v>
      </c>
      <c r="H110" s="130"/>
      <c r="I110" s="132">
        <v>1</v>
      </c>
      <c r="J110" s="132">
        <v>1</v>
      </c>
      <c r="K110" s="45" t="s">
        <v>56</v>
      </c>
    </row>
    <row r="111" spans="1:11" ht="67.5" customHeight="1" x14ac:dyDescent="0.25">
      <c r="A111" s="124">
        <v>110</v>
      </c>
      <c r="B111" s="125">
        <v>0.7</v>
      </c>
      <c r="C111" s="126" t="s">
        <v>367</v>
      </c>
      <c r="D111" s="127" t="s">
        <v>368</v>
      </c>
      <c r="E111" s="133" t="s">
        <v>369</v>
      </c>
      <c r="F111" s="134"/>
      <c r="G111" s="135">
        <v>0</v>
      </c>
      <c r="H111" s="134"/>
      <c r="I111" s="136"/>
      <c r="J111" s="136"/>
      <c r="K111" s="128" t="s">
        <v>56</v>
      </c>
    </row>
    <row r="112" spans="1:11" ht="67.5" customHeight="1" x14ac:dyDescent="0.25">
      <c r="A112" s="41">
        <v>111</v>
      </c>
      <c r="B112" s="42">
        <v>0.7</v>
      </c>
      <c r="C112" s="43" t="s">
        <v>370</v>
      </c>
      <c r="D112" s="44" t="s">
        <v>371</v>
      </c>
      <c r="E112" s="129" t="s">
        <v>372</v>
      </c>
      <c r="F112" s="130"/>
      <c r="G112" s="131">
        <v>0</v>
      </c>
      <c r="H112" s="130"/>
      <c r="I112" s="132"/>
      <c r="J112" s="132">
        <v>1</v>
      </c>
      <c r="K112" s="45" t="s">
        <v>56</v>
      </c>
    </row>
    <row r="113" spans="1:11" ht="67.5" customHeight="1" x14ac:dyDescent="0.25">
      <c r="A113" s="124">
        <v>112</v>
      </c>
      <c r="B113" s="125">
        <v>0.7</v>
      </c>
      <c r="C113" s="126" t="s">
        <v>373</v>
      </c>
      <c r="D113" s="127" t="s">
        <v>374</v>
      </c>
      <c r="E113" s="133" t="s">
        <v>375</v>
      </c>
      <c r="F113" s="134"/>
      <c r="G113" s="135">
        <v>0</v>
      </c>
      <c r="H113" s="134"/>
      <c r="I113" s="136"/>
      <c r="J113" s="136"/>
      <c r="K113" s="128" t="s">
        <v>56</v>
      </c>
    </row>
    <row r="114" spans="1:11" ht="67.5" customHeight="1" x14ac:dyDescent="0.25">
      <c r="A114" s="41">
        <v>113</v>
      </c>
      <c r="B114" s="42">
        <v>0.7</v>
      </c>
      <c r="C114" s="43" t="s">
        <v>376</v>
      </c>
      <c r="D114" s="44" t="s">
        <v>377</v>
      </c>
      <c r="E114" s="129" t="s">
        <v>378</v>
      </c>
      <c r="F114" s="130"/>
      <c r="G114" s="131">
        <v>0</v>
      </c>
      <c r="H114" s="130"/>
      <c r="I114" s="132"/>
      <c r="J114" s="132"/>
      <c r="K114" s="45" t="s">
        <v>56</v>
      </c>
    </row>
    <row r="115" spans="1:11" ht="67.5" customHeight="1" x14ac:dyDescent="0.25">
      <c r="A115" s="124">
        <v>114</v>
      </c>
      <c r="B115" s="125">
        <v>0.7</v>
      </c>
      <c r="C115" s="126" t="s">
        <v>379</v>
      </c>
      <c r="D115" s="127" t="s">
        <v>380</v>
      </c>
      <c r="E115" s="133" t="s">
        <v>381</v>
      </c>
      <c r="F115" s="134"/>
      <c r="G115" s="135">
        <v>0</v>
      </c>
      <c r="H115" s="134"/>
      <c r="I115" s="136"/>
      <c r="J115" s="136"/>
      <c r="K115" s="128" t="s">
        <v>56</v>
      </c>
    </row>
    <row r="116" spans="1:11" ht="67.5" customHeight="1" x14ac:dyDescent="0.25">
      <c r="A116" s="41">
        <v>115</v>
      </c>
      <c r="B116" s="42">
        <v>0.7</v>
      </c>
      <c r="C116" s="43" t="s">
        <v>382</v>
      </c>
      <c r="D116" s="44" t="s">
        <v>383</v>
      </c>
      <c r="E116" s="129" t="s">
        <v>384</v>
      </c>
      <c r="F116" s="130"/>
      <c r="G116" s="131">
        <v>0</v>
      </c>
      <c r="H116" s="130"/>
      <c r="I116" s="132"/>
      <c r="J116" s="132"/>
      <c r="K116" s="45" t="s">
        <v>56</v>
      </c>
    </row>
    <row r="117" spans="1:11" ht="67.5" customHeight="1" x14ac:dyDescent="0.25">
      <c r="A117" s="124">
        <v>116</v>
      </c>
      <c r="B117" s="125">
        <v>0.7</v>
      </c>
      <c r="C117" s="126" t="s">
        <v>385</v>
      </c>
      <c r="D117" s="127" t="s">
        <v>386</v>
      </c>
      <c r="E117" s="133" t="s">
        <v>387</v>
      </c>
      <c r="F117" s="134"/>
      <c r="G117" s="135">
        <v>0</v>
      </c>
      <c r="H117" s="134"/>
      <c r="I117" s="136"/>
      <c r="J117" s="136"/>
      <c r="K117" s="128" t="s">
        <v>56</v>
      </c>
    </row>
    <row r="118" spans="1:11" ht="67.5" customHeight="1" x14ac:dyDescent="0.25">
      <c r="A118" s="41">
        <v>117</v>
      </c>
      <c r="B118" s="42">
        <v>0.7</v>
      </c>
      <c r="C118" s="43" t="s">
        <v>388</v>
      </c>
      <c r="D118" s="44" t="s">
        <v>389</v>
      </c>
      <c r="E118" s="129" t="s">
        <v>390</v>
      </c>
      <c r="F118" s="130"/>
      <c r="G118" s="131">
        <v>0</v>
      </c>
      <c r="H118" s="130"/>
      <c r="I118" s="132"/>
      <c r="J118" s="132"/>
      <c r="K118" s="45" t="s">
        <v>56</v>
      </c>
    </row>
    <row r="119" spans="1:11" ht="67.5" customHeight="1" x14ac:dyDescent="0.25">
      <c r="A119" s="124">
        <v>118</v>
      </c>
      <c r="B119" s="125">
        <v>0.7</v>
      </c>
      <c r="C119" s="126" t="s">
        <v>391</v>
      </c>
      <c r="D119" s="127" t="s">
        <v>392</v>
      </c>
      <c r="E119" s="133" t="s">
        <v>393</v>
      </c>
      <c r="F119" s="134"/>
      <c r="G119" s="135">
        <v>0</v>
      </c>
      <c r="H119" s="134"/>
      <c r="I119" s="136"/>
      <c r="J119" s="136"/>
      <c r="K119" s="128" t="s">
        <v>56</v>
      </c>
    </row>
    <row r="120" spans="1:11" ht="67.5" customHeight="1" x14ac:dyDescent="0.25">
      <c r="A120" s="41">
        <v>119</v>
      </c>
      <c r="B120" s="42">
        <v>0.7</v>
      </c>
      <c r="C120" s="43" t="s">
        <v>394</v>
      </c>
      <c r="D120" s="44" t="s">
        <v>395</v>
      </c>
      <c r="E120" s="129" t="s">
        <v>396</v>
      </c>
      <c r="F120" s="130"/>
      <c r="G120" s="131">
        <v>0</v>
      </c>
      <c r="H120" s="130"/>
      <c r="I120" s="132"/>
      <c r="J120" s="132"/>
      <c r="K120" s="45" t="s">
        <v>56</v>
      </c>
    </row>
    <row r="121" spans="1:11" ht="67.5" customHeight="1" x14ac:dyDescent="0.25">
      <c r="A121" s="124">
        <v>120</v>
      </c>
      <c r="B121" s="125">
        <v>0.7</v>
      </c>
      <c r="C121" s="126" t="s">
        <v>397</v>
      </c>
      <c r="D121" s="127" t="s">
        <v>398</v>
      </c>
      <c r="E121" s="133" t="s">
        <v>399</v>
      </c>
      <c r="F121" s="134"/>
      <c r="G121" s="135">
        <v>0</v>
      </c>
      <c r="H121" s="134"/>
      <c r="I121" s="136"/>
      <c r="J121" s="136"/>
      <c r="K121" s="128" t="s">
        <v>56</v>
      </c>
    </row>
    <row r="122" spans="1:11" ht="67.5" customHeight="1" x14ac:dyDescent="0.25">
      <c r="A122" s="41">
        <v>121</v>
      </c>
      <c r="B122" s="42">
        <v>0.7</v>
      </c>
      <c r="C122" s="43" t="s">
        <v>400</v>
      </c>
      <c r="D122" s="44" t="s">
        <v>401</v>
      </c>
      <c r="E122" s="129" t="s">
        <v>402</v>
      </c>
      <c r="F122" s="130"/>
      <c r="G122" s="131">
        <v>0</v>
      </c>
      <c r="H122" s="130"/>
      <c r="I122" s="132"/>
      <c r="J122" s="132"/>
      <c r="K122" s="45" t="s">
        <v>56</v>
      </c>
    </row>
    <row r="123" spans="1:11" ht="67.5" customHeight="1" x14ac:dyDescent="0.25">
      <c r="A123" s="124">
        <v>122</v>
      </c>
      <c r="B123" s="125">
        <v>0.8</v>
      </c>
      <c r="C123" s="126" t="s">
        <v>403</v>
      </c>
      <c r="D123" s="127" t="s">
        <v>404</v>
      </c>
      <c r="E123" s="133" t="s">
        <v>405</v>
      </c>
      <c r="F123" s="134"/>
      <c r="G123" s="135">
        <v>0</v>
      </c>
      <c r="H123" s="134"/>
      <c r="I123" s="136"/>
      <c r="J123" s="136"/>
      <c r="K123" s="128" t="s">
        <v>56</v>
      </c>
    </row>
    <row r="124" spans="1:11" ht="67.5" customHeight="1" x14ac:dyDescent="0.25">
      <c r="A124" s="41">
        <v>123</v>
      </c>
      <c r="B124" s="42">
        <v>0.8</v>
      </c>
      <c r="C124" s="43" t="s">
        <v>406</v>
      </c>
      <c r="D124" s="44" t="s">
        <v>407</v>
      </c>
      <c r="E124" s="129" t="s">
        <v>408</v>
      </c>
      <c r="F124" s="130"/>
      <c r="G124" s="131">
        <v>0</v>
      </c>
      <c r="H124" s="130"/>
      <c r="I124" s="132"/>
      <c r="J124" s="132"/>
      <c r="K124" s="45" t="s">
        <v>56</v>
      </c>
    </row>
    <row r="125" spans="1:11" ht="67.5" customHeight="1" x14ac:dyDescent="0.25">
      <c r="A125" s="124">
        <v>124</v>
      </c>
      <c r="B125" s="125">
        <v>0.8</v>
      </c>
      <c r="C125" s="126" t="s">
        <v>409</v>
      </c>
      <c r="D125" s="127" t="s">
        <v>410</v>
      </c>
      <c r="E125" s="133" t="s">
        <v>411</v>
      </c>
      <c r="F125" s="134"/>
      <c r="G125" s="135">
        <v>0</v>
      </c>
      <c r="H125" s="134"/>
      <c r="I125" s="136"/>
      <c r="J125" s="136"/>
      <c r="K125" s="128" t="s">
        <v>56</v>
      </c>
    </row>
    <row r="126" spans="1:11" ht="67.5" customHeight="1" x14ac:dyDescent="0.25">
      <c r="A126" s="41">
        <v>125</v>
      </c>
      <c r="B126" s="42">
        <v>0.8</v>
      </c>
      <c r="C126" s="43" t="s">
        <v>412</v>
      </c>
      <c r="D126" s="44" t="s">
        <v>413</v>
      </c>
      <c r="E126" s="129" t="s">
        <v>414</v>
      </c>
      <c r="F126" s="130"/>
      <c r="G126" s="131">
        <v>0</v>
      </c>
      <c r="H126" s="130"/>
      <c r="I126" s="132"/>
      <c r="J126" s="132"/>
      <c r="K126" s="45" t="s">
        <v>56</v>
      </c>
    </row>
    <row r="127" spans="1:11" ht="67.5" customHeight="1" x14ac:dyDescent="0.25">
      <c r="A127" s="124">
        <v>126</v>
      </c>
      <c r="B127" s="125">
        <v>0.8</v>
      </c>
      <c r="C127" s="126" t="s">
        <v>415</v>
      </c>
      <c r="D127" s="127" t="s">
        <v>416</v>
      </c>
      <c r="E127" s="133" t="s">
        <v>417</v>
      </c>
      <c r="F127" s="134"/>
      <c r="G127" s="135">
        <v>0</v>
      </c>
      <c r="H127" s="134"/>
      <c r="I127" s="136"/>
      <c r="J127" s="136"/>
      <c r="K127" s="128" t="s">
        <v>56</v>
      </c>
    </row>
    <row r="128" spans="1:11" ht="67.5" customHeight="1" x14ac:dyDescent="0.25">
      <c r="A128" s="41">
        <v>127</v>
      </c>
      <c r="B128" s="42">
        <v>0.8</v>
      </c>
      <c r="C128" s="43" t="s">
        <v>418</v>
      </c>
      <c r="D128" s="44" t="s">
        <v>419</v>
      </c>
      <c r="E128" s="129" t="s">
        <v>420</v>
      </c>
      <c r="F128" s="130"/>
      <c r="G128" s="131">
        <v>0</v>
      </c>
      <c r="H128" s="130"/>
      <c r="I128" s="132"/>
      <c r="J128" s="132"/>
      <c r="K128" s="45" t="s">
        <v>56</v>
      </c>
    </row>
    <row r="129" spans="1:11" ht="67.5" customHeight="1" x14ac:dyDescent="0.25">
      <c r="A129" s="124">
        <v>128</v>
      </c>
      <c r="B129" s="125">
        <v>0.8</v>
      </c>
      <c r="C129" s="126" t="s">
        <v>421</v>
      </c>
      <c r="D129" s="127" t="s">
        <v>422</v>
      </c>
      <c r="E129" s="133" t="s">
        <v>423</v>
      </c>
      <c r="F129" s="134"/>
      <c r="G129" s="135">
        <v>0</v>
      </c>
      <c r="H129" s="134"/>
      <c r="I129" s="136"/>
      <c r="J129" s="136"/>
      <c r="K129" s="128" t="s">
        <v>56</v>
      </c>
    </row>
    <row r="130" spans="1:11" ht="67.5" customHeight="1" x14ac:dyDescent="0.25">
      <c r="A130" s="41">
        <v>129</v>
      </c>
      <c r="B130" s="42">
        <v>0.8</v>
      </c>
      <c r="C130" s="43" t="s">
        <v>424</v>
      </c>
      <c r="D130" s="44" t="s">
        <v>425</v>
      </c>
      <c r="E130" s="129" t="s">
        <v>426</v>
      </c>
      <c r="F130" s="130"/>
      <c r="G130" s="131">
        <v>0</v>
      </c>
      <c r="H130" s="130"/>
      <c r="I130" s="132"/>
      <c r="J130" s="132"/>
      <c r="K130" s="45" t="s">
        <v>56</v>
      </c>
    </row>
    <row r="131" spans="1:11" ht="67.5" customHeight="1" x14ac:dyDescent="0.25">
      <c r="A131" s="124">
        <v>130</v>
      </c>
      <c r="B131" s="125">
        <v>0.8</v>
      </c>
      <c r="C131" s="126" t="s">
        <v>427</v>
      </c>
      <c r="D131" s="127" t="s">
        <v>428</v>
      </c>
      <c r="E131" s="133" t="s">
        <v>429</v>
      </c>
      <c r="F131" s="134"/>
      <c r="G131" s="135">
        <v>0</v>
      </c>
      <c r="H131" s="134"/>
      <c r="I131" s="136"/>
      <c r="J131" s="136"/>
      <c r="K131" s="128" t="s">
        <v>56</v>
      </c>
    </row>
    <row r="132" spans="1:11" ht="67.5" customHeight="1" x14ac:dyDescent="0.25">
      <c r="A132" s="41">
        <v>131</v>
      </c>
      <c r="B132" s="42">
        <v>0.8</v>
      </c>
      <c r="C132" s="43" t="s">
        <v>430</v>
      </c>
      <c r="D132" s="44" t="s">
        <v>431</v>
      </c>
      <c r="E132" s="129" t="s">
        <v>432</v>
      </c>
      <c r="F132" s="130"/>
      <c r="G132" s="131">
        <v>0</v>
      </c>
      <c r="H132" s="130"/>
      <c r="I132" s="132"/>
      <c r="J132" s="132"/>
      <c r="K132" s="45" t="s">
        <v>56</v>
      </c>
    </row>
    <row r="133" spans="1:11" ht="67.5" customHeight="1" x14ac:dyDescent="0.25">
      <c r="A133" s="124">
        <v>132</v>
      </c>
      <c r="B133" s="125">
        <v>0.8</v>
      </c>
      <c r="C133" s="126" t="s">
        <v>433</v>
      </c>
      <c r="D133" s="127" t="s">
        <v>434</v>
      </c>
      <c r="E133" s="133" t="s">
        <v>435</v>
      </c>
      <c r="F133" s="134"/>
      <c r="G133" s="135"/>
      <c r="H133" s="134"/>
      <c r="I133" s="136"/>
      <c r="J133" s="136"/>
      <c r="K133" s="128" t="s">
        <v>56</v>
      </c>
    </row>
    <row r="134" spans="1:11" ht="67.5" customHeight="1" x14ac:dyDescent="0.25">
      <c r="A134" s="41">
        <v>133</v>
      </c>
      <c r="B134" s="42">
        <v>0.8</v>
      </c>
      <c r="C134" s="43" t="s">
        <v>436</v>
      </c>
      <c r="D134" s="44" t="s">
        <v>437</v>
      </c>
      <c r="E134" s="129" t="s">
        <v>252</v>
      </c>
      <c r="F134" s="130"/>
      <c r="G134" s="131">
        <v>0</v>
      </c>
      <c r="H134" s="130"/>
      <c r="I134" s="132"/>
      <c r="J134" s="132">
        <v>1</v>
      </c>
      <c r="K134" s="45" t="s">
        <v>56</v>
      </c>
    </row>
    <row r="135" spans="1:11" ht="67.5" customHeight="1" x14ac:dyDescent="0.25">
      <c r="A135" s="124">
        <v>134</v>
      </c>
      <c r="B135" s="125">
        <v>0.8</v>
      </c>
      <c r="C135" s="126" t="s">
        <v>438</v>
      </c>
      <c r="D135" s="127" t="s">
        <v>439</v>
      </c>
      <c r="E135" s="133" t="s">
        <v>167</v>
      </c>
      <c r="F135" s="134"/>
      <c r="G135" s="135">
        <v>0</v>
      </c>
      <c r="H135" s="134"/>
      <c r="I135" s="136">
        <v>1</v>
      </c>
      <c r="J135" s="136">
        <v>1</v>
      </c>
      <c r="K135" s="128" t="s">
        <v>56</v>
      </c>
    </row>
    <row r="136" spans="1:11" ht="67.5" customHeight="1" x14ac:dyDescent="0.25">
      <c r="A136" s="41">
        <v>135</v>
      </c>
      <c r="B136" s="42">
        <v>0.8</v>
      </c>
      <c r="C136" s="43" t="s">
        <v>440</v>
      </c>
      <c r="D136" s="44" t="s">
        <v>441</v>
      </c>
      <c r="E136" s="129" t="s">
        <v>442</v>
      </c>
      <c r="F136" s="130"/>
      <c r="G136" s="131">
        <v>0</v>
      </c>
      <c r="H136" s="130"/>
      <c r="I136" s="132">
        <v>1</v>
      </c>
      <c r="J136" s="132">
        <v>1</v>
      </c>
      <c r="K136" s="45" t="s">
        <v>56</v>
      </c>
    </row>
    <row r="137" spans="1:11" ht="67.5" customHeight="1" x14ac:dyDescent="0.25">
      <c r="A137" s="124">
        <v>136</v>
      </c>
      <c r="B137" s="125">
        <v>0.8</v>
      </c>
      <c r="C137" s="126" t="s">
        <v>443</v>
      </c>
      <c r="D137" s="127" t="s">
        <v>444</v>
      </c>
      <c r="E137" s="133" t="s">
        <v>445</v>
      </c>
      <c r="F137" s="134"/>
      <c r="G137" s="135">
        <v>0</v>
      </c>
      <c r="H137" s="134"/>
      <c r="I137" s="136"/>
      <c r="J137" s="136">
        <v>1</v>
      </c>
      <c r="K137" s="128" t="s">
        <v>56</v>
      </c>
    </row>
    <row r="138" spans="1:11" ht="67.5" customHeight="1" x14ac:dyDescent="0.25">
      <c r="A138" s="41">
        <v>137</v>
      </c>
      <c r="B138" s="42">
        <v>0.8</v>
      </c>
      <c r="C138" s="43" t="s">
        <v>446</v>
      </c>
      <c r="D138" s="44" t="s">
        <v>447</v>
      </c>
      <c r="E138" s="129" t="s">
        <v>196</v>
      </c>
      <c r="F138" s="130"/>
      <c r="G138" s="131">
        <v>0</v>
      </c>
      <c r="H138" s="130"/>
      <c r="I138" s="132"/>
      <c r="J138" s="132">
        <v>1</v>
      </c>
      <c r="K138" s="45" t="s">
        <v>56</v>
      </c>
    </row>
    <row r="139" spans="1:11" ht="67.5" customHeight="1" x14ac:dyDescent="0.25">
      <c r="A139" s="124">
        <v>138</v>
      </c>
      <c r="B139" s="125">
        <v>0.8</v>
      </c>
      <c r="C139" s="126" t="s">
        <v>448</v>
      </c>
      <c r="D139" s="127" t="s">
        <v>449</v>
      </c>
      <c r="E139" s="133" t="s">
        <v>252</v>
      </c>
      <c r="F139" s="134"/>
      <c r="G139" s="135">
        <v>0</v>
      </c>
      <c r="H139" s="134"/>
      <c r="I139" s="136"/>
      <c r="J139" s="136">
        <v>1</v>
      </c>
      <c r="K139" s="128" t="s">
        <v>56</v>
      </c>
    </row>
    <row r="140" spans="1:11" ht="67.5" customHeight="1" x14ac:dyDescent="0.25">
      <c r="A140" s="41">
        <v>139</v>
      </c>
      <c r="B140" s="42">
        <v>0.8</v>
      </c>
      <c r="C140" s="43" t="s">
        <v>450</v>
      </c>
      <c r="D140" s="44" t="s">
        <v>451</v>
      </c>
      <c r="E140" s="129" t="s">
        <v>452</v>
      </c>
      <c r="F140" s="130"/>
      <c r="G140" s="131">
        <v>0</v>
      </c>
      <c r="H140" s="130"/>
      <c r="I140" s="132"/>
      <c r="J140" s="132">
        <v>1</v>
      </c>
      <c r="K140" s="45" t="s">
        <v>56</v>
      </c>
    </row>
    <row r="141" spans="1:11" ht="67.5" customHeight="1" x14ac:dyDescent="0.25">
      <c r="A141" s="124">
        <v>140</v>
      </c>
      <c r="B141" s="125">
        <v>0.8</v>
      </c>
      <c r="C141" s="126" t="s">
        <v>453</v>
      </c>
      <c r="D141" s="127" t="s">
        <v>454</v>
      </c>
      <c r="E141" s="133" t="s">
        <v>196</v>
      </c>
      <c r="F141" s="134"/>
      <c r="G141" s="135">
        <v>0</v>
      </c>
      <c r="H141" s="134"/>
      <c r="I141" s="136"/>
      <c r="J141" s="136">
        <v>1</v>
      </c>
      <c r="K141" s="128" t="s">
        <v>56</v>
      </c>
    </row>
    <row r="142" spans="1:11" ht="67.5" customHeight="1" x14ac:dyDescent="0.25">
      <c r="A142" s="41">
        <v>141</v>
      </c>
      <c r="B142" s="42">
        <v>0.8</v>
      </c>
      <c r="C142" s="43" t="s">
        <v>455</v>
      </c>
      <c r="D142" s="44" t="s">
        <v>456</v>
      </c>
      <c r="E142" s="129" t="s">
        <v>457</v>
      </c>
      <c r="F142" s="130"/>
      <c r="G142" s="131">
        <v>0</v>
      </c>
      <c r="H142" s="130"/>
      <c r="I142" s="132"/>
      <c r="J142" s="132">
        <v>1</v>
      </c>
      <c r="K142" s="45" t="s">
        <v>56</v>
      </c>
    </row>
    <row r="143" spans="1:11" ht="67.5" customHeight="1" x14ac:dyDescent="0.25">
      <c r="A143" s="124">
        <v>142</v>
      </c>
      <c r="B143" s="125">
        <v>0.8</v>
      </c>
      <c r="C143" s="126" t="s">
        <v>458</v>
      </c>
      <c r="D143" s="127" t="s">
        <v>459</v>
      </c>
      <c r="E143" s="133" t="s">
        <v>460</v>
      </c>
      <c r="F143" s="134"/>
      <c r="G143" s="135">
        <v>0</v>
      </c>
      <c r="H143" s="134"/>
      <c r="I143" s="136"/>
      <c r="J143" s="136">
        <v>1</v>
      </c>
      <c r="K143" s="128" t="s">
        <v>56</v>
      </c>
    </row>
    <row r="144" spans="1:11" ht="67.5" customHeight="1" x14ac:dyDescent="0.25">
      <c r="A144" s="41">
        <v>143</v>
      </c>
      <c r="B144" s="42">
        <v>0.8</v>
      </c>
      <c r="C144" s="43" t="s">
        <v>461</v>
      </c>
      <c r="D144" s="44" t="s">
        <v>462</v>
      </c>
      <c r="E144" s="129" t="s">
        <v>463</v>
      </c>
      <c r="F144" s="130"/>
      <c r="G144" s="131">
        <v>0</v>
      </c>
      <c r="H144" s="130"/>
      <c r="I144" s="132"/>
      <c r="J144" s="132">
        <v>1</v>
      </c>
      <c r="K144" s="45" t="s">
        <v>56</v>
      </c>
    </row>
    <row r="145" spans="1:11" ht="67.5" customHeight="1" x14ac:dyDescent="0.25">
      <c r="A145" s="124">
        <v>144</v>
      </c>
      <c r="B145" s="125">
        <v>0.8</v>
      </c>
      <c r="C145" s="126" t="s">
        <v>464</v>
      </c>
      <c r="D145" s="127" t="s">
        <v>465</v>
      </c>
      <c r="E145" s="133" t="s">
        <v>466</v>
      </c>
      <c r="F145" s="134"/>
      <c r="G145" s="135">
        <v>0</v>
      </c>
      <c r="H145" s="134"/>
      <c r="I145" s="136">
        <v>1</v>
      </c>
      <c r="J145" s="136">
        <v>1</v>
      </c>
      <c r="K145" s="128" t="s">
        <v>56</v>
      </c>
    </row>
    <row r="146" spans="1:11" ht="67.5" customHeight="1" x14ac:dyDescent="0.25">
      <c r="A146" s="41">
        <v>145</v>
      </c>
      <c r="B146" s="42">
        <v>0.8</v>
      </c>
      <c r="C146" s="43" t="s">
        <v>467</v>
      </c>
      <c r="D146" s="44" t="s">
        <v>468</v>
      </c>
      <c r="E146" s="129" t="s">
        <v>469</v>
      </c>
      <c r="F146" s="130"/>
      <c r="G146" s="131">
        <v>0</v>
      </c>
      <c r="H146" s="130"/>
      <c r="I146" s="132">
        <v>1</v>
      </c>
      <c r="J146" s="132">
        <v>1</v>
      </c>
      <c r="K146" s="45" t="s">
        <v>56</v>
      </c>
    </row>
    <row r="147" spans="1:11" ht="67.5" customHeight="1" x14ac:dyDescent="0.25">
      <c r="A147" s="124">
        <v>146</v>
      </c>
      <c r="B147" s="125">
        <v>0.8</v>
      </c>
      <c r="C147" s="126" t="s">
        <v>470</v>
      </c>
      <c r="D147" s="127" t="s">
        <v>471</v>
      </c>
      <c r="E147" s="133" t="s">
        <v>472</v>
      </c>
      <c r="F147" s="134"/>
      <c r="G147" s="135">
        <v>0</v>
      </c>
      <c r="H147" s="134"/>
      <c r="I147" s="136"/>
      <c r="J147" s="136">
        <v>1</v>
      </c>
      <c r="K147" s="128" t="s">
        <v>56</v>
      </c>
    </row>
    <row r="148" spans="1:11" ht="67.5" customHeight="1" x14ac:dyDescent="0.25">
      <c r="A148" s="41">
        <v>147</v>
      </c>
      <c r="B148" s="42">
        <v>0.8</v>
      </c>
      <c r="C148" s="43" t="s">
        <v>473</v>
      </c>
      <c r="D148" s="44" t="s">
        <v>474</v>
      </c>
      <c r="E148" s="129" t="s">
        <v>167</v>
      </c>
      <c r="F148" s="130"/>
      <c r="G148" s="131">
        <v>0</v>
      </c>
      <c r="H148" s="130"/>
      <c r="I148" s="132">
        <v>1</v>
      </c>
      <c r="J148" s="132">
        <v>1</v>
      </c>
      <c r="K148" s="45" t="s">
        <v>56</v>
      </c>
    </row>
    <row r="149" spans="1:11" ht="67.5" customHeight="1" x14ac:dyDescent="0.25">
      <c r="A149" s="124">
        <v>148</v>
      </c>
      <c r="B149" s="125">
        <v>0.8</v>
      </c>
      <c r="C149" s="126" t="s">
        <v>475</v>
      </c>
      <c r="D149" s="127" t="s">
        <v>476</v>
      </c>
      <c r="E149" s="133" t="s">
        <v>477</v>
      </c>
      <c r="F149" s="134"/>
      <c r="G149" s="135">
        <v>0</v>
      </c>
      <c r="H149" s="134"/>
      <c r="I149" s="136"/>
      <c r="J149" s="136">
        <v>1</v>
      </c>
      <c r="K149" s="128" t="s">
        <v>56</v>
      </c>
    </row>
    <row r="150" spans="1:11" ht="67.5" customHeight="1" x14ac:dyDescent="0.25">
      <c r="A150" s="41">
        <v>149</v>
      </c>
      <c r="B150" s="42">
        <v>0.8</v>
      </c>
      <c r="C150" s="43" t="s">
        <v>478</v>
      </c>
      <c r="D150" s="44" t="s">
        <v>479</v>
      </c>
      <c r="E150" s="129" t="s">
        <v>480</v>
      </c>
      <c r="F150" s="130"/>
      <c r="G150" s="131">
        <v>0</v>
      </c>
      <c r="H150" s="130"/>
      <c r="I150" s="132">
        <v>1</v>
      </c>
      <c r="J150" s="132"/>
      <c r="K150" s="45" t="s">
        <v>56</v>
      </c>
    </row>
    <row r="151" spans="1:11" ht="67.5" customHeight="1" x14ac:dyDescent="0.25">
      <c r="A151" s="124">
        <v>150</v>
      </c>
      <c r="B151" s="125">
        <v>0.8</v>
      </c>
      <c r="C151" s="126" t="s">
        <v>481</v>
      </c>
      <c r="D151" s="127" t="s">
        <v>482</v>
      </c>
      <c r="E151" s="133" t="s">
        <v>331</v>
      </c>
      <c r="F151" s="134"/>
      <c r="G151" s="135">
        <v>0</v>
      </c>
      <c r="H151" s="134"/>
      <c r="I151" s="136"/>
      <c r="J151" s="136"/>
      <c r="K151" s="128" t="s">
        <v>56</v>
      </c>
    </row>
    <row r="152" spans="1:11" ht="67.5" customHeight="1" x14ac:dyDescent="0.25">
      <c r="A152" s="41">
        <v>151</v>
      </c>
      <c r="B152" s="42">
        <v>0.8</v>
      </c>
      <c r="C152" s="43" t="s">
        <v>483</v>
      </c>
      <c r="D152" s="44" t="s">
        <v>484</v>
      </c>
      <c r="E152" s="129" t="s">
        <v>485</v>
      </c>
      <c r="F152" s="130"/>
      <c r="G152" s="131">
        <v>0</v>
      </c>
      <c r="H152" s="130"/>
      <c r="I152" s="132"/>
      <c r="J152" s="132">
        <v>1</v>
      </c>
      <c r="K152" s="45" t="s">
        <v>56</v>
      </c>
    </row>
    <row r="153" spans="1:11" ht="67.5" customHeight="1" x14ac:dyDescent="0.25">
      <c r="A153" s="124">
        <v>152</v>
      </c>
      <c r="B153" s="125">
        <v>0.8</v>
      </c>
      <c r="C153" s="126" t="s">
        <v>486</v>
      </c>
      <c r="D153" s="127" t="s">
        <v>487</v>
      </c>
      <c r="E153" s="133" t="s">
        <v>488</v>
      </c>
      <c r="F153" s="134"/>
      <c r="G153" s="135">
        <v>0</v>
      </c>
      <c r="H153" s="134"/>
      <c r="I153" s="136"/>
      <c r="J153" s="136">
        <v>1</v>
      </c>
      <c r="K153" s="128" t="s">
        <v>56</v>
      </c>
    </row>
    <row r="154" spans="1:11" ht="67.5" customHeight="1" x14ac:dyDescent="0.25">
      <c r="A154" s="41">
        <v>153</v>
      </c>
      <c r="B154" s="42">
        <v>0.8</v>
      </c>
      <c r="C154" s="43" t="s">
        <v>489</v>
      </c>
      <c r="D154" s="44" t="s">
        <v>490</v>
      </c>
      <c r="E154" s="129" t="s">
        <v>491</v>
      </c>
      <c r="F154" s="130"/>
      <c r="G154" s="131">
        <v>0</v>
      </c>
      <c r="H154" s="130"/>
      <c r="I154" s="132"/>
      <c r="J154" s="132">
        <v>1</v>
      </c>
      <c r="K154" s="45" t="s">
        <v>56</v>
      </c>
    </row>
    <row r="155" spans="1:11" ht="67.5" customHeight="1" x14ac:dyDescent="0.25">
      <c r="A155" s="124">
        <v>154</v>
      </c>
      <c r="B155" s="125">
        <v>0.8</v>
      </c>
      <c r="C155" s="126" t="s">
        <v>492</v>
      </c>
      <c r="D155" s="127" t="s">
        <v>493</v>
      </c>
      <c r="E155" s="133" t="s">
        <v>494</v>
      </c>
      <c r="F155" s="134"/>
      <c r="G155" s="135">
        <v>0</v>
      </c>
      <c r="H155" s="134"/>
      <c r="I155" s="136"/>
      <c r="J155" s="136">
        <v>1</v>
      </c>
      <c r="K155" s="128" t="s">
        <v>56</v>
      </c>
    </row>
    <row r="156" spans="1:11" ht="67.5" customHeight="1" x14ac:dyDescent="0.25">
      <c r="A156" s="41">
        <v>155</v>
      </c>
      <c r="B156" s="42">
        <v>0.8</v>
      </c>
      <c r="C156" s="43" t="s">
        <v>495</v>
      </c>
      <c r="D156" s="44" t="s">
        <v>496</v>
      </c>
      <c r="E156" s="129" t="s">
        <v>497</v>
      </c>
      <c r="F156" s="130"/>
      <c r="G156" s="131">
        <v>0</v>
      </c>
      <c r="H156" s="130"/>
      <c r="I156" s="132"/>
      <c r="J156" s="132">
        <v>1</v>
      </c>
      <c r="K156" s="45" t="s">
        <v>56</v>
      </c>
    </row>
    <row r="157" spans="1:11" ht="67.5" customHeight="1" x14ac:dyDescent="0.25">
      <c r="A157" s="124">
        <v>156</v>
      </c>
      <c r="B157" s="125">
        <v>0.8</v>
      </c>
      <c r="C157" s="126" t="s">
        <v>498</v>
      </c>
      <c r="D157" s="127" t="s">
        <v>499</v>
      </c>
      <c r="E157" s="133" t="s">
        <v>500</v>
      </c>
      <c r="F157" s="134"/>
      <c r="G157" s="135">
        <v>0</v>
      </c>
      <c r="H157" s="134"/>
      <c r="I157" s="136">
        <v>1</v>
      </c>
      <c r="J157" s="136">
        <v>1</v>
      </c>
      <c r="K157" s="128" t="s">
        <v>56</v>
      </c>
    </row>
    <row r="158" spans="1:11" ht="67.5" customHeight="1" x14ac:dyDescent="0.25">
      <c r="A158" s="41">
        <v>157</v>
      </c>
      <c r="B158" s="42">
        <v>0.8</v>
      </c>
      <c r="C158" s="43" t="s">
        <v>501</v>
      </c>
      <c r="D158" s="44" t="s">
        <v>502</v>
      </c>
      <c r="E158" s="129" t="s">
        <v>503</v>
      </c>
      <c r="F158" s="130"/>
      <c r="G158" s="131">
        <v>0</v>
      </c>
      <c r="H158" s="130"/>
      <c r="I158" s="132"/>
      <c r="J158" s="132">
        <v>1</v>
      </c>
      <c r="K158" s="45" t="s">
        <v>56</v>
      </c>
    </row>
    <row r="159" spans="1:11" ht="67.5" customHeight="1" x14ac:dyDescent="0.25">
      <c r="A159" s="124">
        <v>158</v>
      </c>
      <c r="B159" s="125">
        <v>0.8</v>
      </c>
      <c r="C159" s="126" t="s">
        <v>504</v>
      </c>
      <c r="D159" s="127" t="s">
        <v>505</v>
      </c>
      <c r="E159" s="133" t="s">
        <v>506</v>
      </c>
      <c r="F159" s="134"/>
      <c r="G159" s="135">
        <v>0</v>
      </c>
      <c r="H159" s="134"/>
      <c r="I159" s="136"/>
      <c r="J159" s="136">
        <v>1</v>
      </c>
      <c r="K159" s="128" t="s">
        <v>56</v>
      </c>
    </row>
    <row r="160" spans="1:11" ht="67.5" customHeight="1" x14ac:dyDescent="0.25">
      <c r="A160" s="41">
        <v>159</v>
      </c>
      <c r="B160" s="42">
        <v>0.8</v>
      </c>
      <c r="C160" s="43" t="s">
        <v>507</v>
      </c>
      <c r="D160" s="44" t="s">
        <v>508</v>
      </c>
      <c r="E160" s="129" t="s">
        <v>509</v>
      </c>
      <c r="F160" s="130"/>
      <c r="G160" s="131">
        <v>0</v>
      </c>
      <c r="H160" s="130"/>
      <c r="I160" s="132"/>
      <c r="J160" s="132">
        <v>1</v>
      </c>
      <c r="K160" s="45" t="s">
        <v>56</v>
      </c>
    </row>
    <row r="161" spans="1:11" ht="67.5" customHeight="1" x14ac:dyDescent="0.25">
      <c r="A161" s="124">
        <v>160</v>
      </c>
      <c r="B161" s="125">
        <v>0.8</v>
      </c>
      <c r="C161" s="126" t="s">
        <v>510</v>
      </c>
      <c r="D161" s="127" t="s">
        <v>511</v>
      </c>
      <c r="E161" s="133" t="s">
        <v>512</v>
      </c>
      <c r="F161" s="134"/>
      <c r="G161" s="135">
        <v>0</v>
      </c>
      <c r="H161" s="134"/>
      <c r="I161" s="136">
        <v>1</v>
      </c>
      <c r="J161" s="136">
        <v>1</v>
      </c>
      <c r="K161" s="128" t="s">
        <v>56</v>
      </c>
    </row>
    <row r="162" spans="1:11" ht="67.5" customHeight="1" x14ac:dyDescent="0.25">
      <c r="A162" s="41">
        <v>161</v>
      </c>
      <c r="B162" s="42">
        <v>0.8</v>
      </c>
      <c r="C162" s="43" t="s">
        <v>513</v>
      </c>
      <c r="D162" s="44" t="s">
        <v>514</v>
      </c>
      <c r="E162" s="129" t="s">
        <v>515</v>
      </c>
      <c r="F162" s="130"/>
      <c r="G162" s="131">
        <v>0</v>
      </c>
      <c r="H162" s="130"/>
      <c r="I162" s="132">
        <v>1</v>
      </c>
      <c r="J162" s="132">
        <v>1</v>
      </c>
      <c r="K162" s="45" t="s">
        <v>56</v>
      </c>
    </row>
    <row r="163" spans="1:11" ht="67.5" customHeight="1" x14ac:dyDescent="0.25">
      <c r="A163" s="124">
        <v>162</v>
      </c>
      <c r="B163" s="125">
        <v>0.8</v>
      </c>
      <c r="C163" s="126" t="s">
        <v>516</v>
      </c>
      <c r="D163" s="127" t="s">
        <v>517</v>
      </c>
      <c r="E163" s="133" t="s">
        <v>518</v>
      </c>
      <c r="F163" s="134"/>
      <c r="G163" s="135">
        <v>0</v>
      </c>
      <c r="H163" s="134"/>
      <c r="I163" s="136">
        <v>1</v>
      </c>
      <c r="J163" s="136">
        <v>1</v>
      </c>
      <c r="K163" s="128" t="s">
        <v>56</v>
      </c>
    </row>
    <row r="164" spans="1:11" ht="67.5" customHeight="1" x14ac:dyDescent="0.25">
      <c r="A164" s="41">
        <v>163</v>
      </c>
      <c r="B164" s="42">
        <v>0.8</v>
      </c>
      <c r="C164" s="43" t="s">
        <v>519</v>
      </c>
      <c r="D164" s="44" t="s">
        <v>520</v>
      </c>
      <c r="E164" s="129" t="s">
        <v>518</v>
      </c>
      <c r="F164" s="130"/>
      <c r="G164" s="131">
        <v>0</v>
      </c>
      <c r="H164" s="130"/>
      <c r="I164" s="132">
        <v>1</v>
      </c>
      <c r="J164" s="132">
        <v>1</v>
      </c>
      <c r="K164" s="45" t="s">
        <v>56</v>
      </c>
    </row>
    <row r="165" spans="1:11" ht="67.5" customHeight="1" x14ac:dyDescent="0.25">
      <c r="A165" s="124">
        <v>164</v>
      </c>
      <c r="B165" s="125">
        <v>0.8</v>
      </c>
      <c r="C165" s="126" t="s">
        <v>521</v>
      </c>
      <c r="D165" s="127" t="s">
        <v>522</v>
      </c>
      <c r="E165" s="133" t="s">
        <v>523</v>
      </c>
      <c r="F165" s="134"/>
      <c r="G165" s="135">
        <v>0</v>
      </c>
      <c r="H165" s="134"/>
      <c r="I165" s="136"/>
      <c r="J165" s="136">
        <v>1</v>
      </c>
      <c r="K165" s="128" t="s">
        <v>56</v>
      </c>
    </row>
    <row r="166" spans="1:11" ht="67.5" customHeight="1" x14ac:dyDescent="0.25">
      <c r="A166" s="41">
        <v>165</v>
      </c>
      <c r="B166" s="42">
        <v>0.8</v>
      </c>
      <c r="C166" s="43" t="s">
        <v>524</v>
      </c>
      <c r="D166" s="44" t="s">
        <v>525</v>
      </c>
      <c r="E166" s="129" t="s">
        <v>526</v>
      </c>
      <c r="F166" s="130"/>
      <c r="G166" s="131">
        <v>0</v>
      </c>
      <c r="H166" s="130"/>
      <c r="I166" s="132"/>
      <c r="J166" s="132">
        <v>1</v>
      </c>
      <c r="K166" s="45" t="s">
        <v>56</v>
      </c>
    </row>
    <row r="167" spans="1:11" ht="67.5" customHeight="1" x14ac:dyDescent="0.25">
      <c r="A167" s="124">
        <v>166</v>
      </c>
      <c r="B167" s="125">
        <v>0.8</v>
      </c>
      <c r="C167" s="126" t="s">
        <v>527</v>
      </c>
      <c r="D167" s="127" t="s">
        <v>528</v>
      </c>
      <c r="E167" s="133" t="s">
        <v>529</v>
      </c>
      <c r="F167" s="134"/>
      <c r="G167" s="135">
        <v>0</v>
      </c>
      <c r="H167" s="134"/>
      <c r="I167" s="136">
        <v>1</v>
      </c>
      <c r="J167" s="136">
        <v>1</v>
      </c>
      <c r="K167" s="128" t="s">
        <v>56</v>
      </c>
    </row>
    <row r="168" spans="1:11" ht="67.5" customHeight="1" x14ac:dyDescent="0.25">
      <c r="A168" s="41">
        <v>167</v>
      </c>
      <c r="B168" s="42">
        <v>0.8</v>
      </c>
      <c r="C168" s="43" t="s">
        <v>530</v>
      </c>
      <c r="D168" s="44" t="s">
        <v>531</v>
      </c>
      <c r="E168" s="129" t="s">
        <v>532</v>
      </c>
      <c r="F168" s="130"/>
      <c r="G168" s="131">
        <v>0</v>
      </c>
      <c r="H168" s="130"/>
      <c r="I168" s="132"/>
      <c r="J168" s="132">
        <v>1</v>
      </c>
      <c r="K168" s="45" t="s">
        <v>56</v>
      </c>
    </row>
    <row r="169" spans="1:11" ht="67.5" customHeight="1" x14ac:dyDescent="0.25">
      <c r="A169" s="124">
        <v>168</v>
      </c>
      <c r="B169" s="125">
        <v>0.8</v>
      </c>
      <c r="C169" s="126" t="s">
        <v>533</v>
      </c>
      <c r="D169" s="127" t="s">
        <v>534</v>
      </c>
      <c r="E169" s="133" t="s">
        <v>535</v>
      </c>
      <c r="F169" s="134"/>
      <c r="G169" s="135">
        <v>0</v>
      </c>
      <c r="H169" s="134"/>
      <c r="I169" s="136">
        <v>1</v>
      </c>
      <c r="J169" s="136">
        <v>1</v>
      </c>
      <c r="K169" s="128" t="s">
        <v>56</v>
      </c>
    </row>
    <row r="170" spans="1:11" ht="67.5" customHeight="1" x14ac:dyDescent="0.25">
      <c r="A170" s="41">
        <v>169</v>
      </c>
      <c r="B170" s="42">
        <v>0.8</v>
      </c>
      <c r="C170" s="43" t="s">
        <v>536</v>
      </c>
      <c r="D170" s="44" t="s">
        <v>537</v>
      </c>
      <c r="E170" s="129" t="s">
        <v>538</v>
      </c>
      <c r="F170" s="130"/>
      <c r="G170" s="131">
        <v>0</v>
      </c>
      <c r="H170" s="130"/>
      <c r="I170" s="132">
        <v>1</v>
      </c>
      <c r="J170" s="132">
        <v>1</v>
      </c>
      <c r="K170" s="45" t="s">
        <v>56</v>
      </c>
    </row>
    <row r="171" spans="1:11" ht="67.5" customHeight="1" x14ac:dyDescent="0.25">
      <c r="A171" s="124">
        <v>170</v>
      </c>
      <c r="B171" s="125">
        <v>0.8</v>
      </c>
      <c r="C171" s="126" t="s">
        <v>539</v>
      </c>
      <c r="D171" s="127" t="s">
        <v>540</v>
      </c>
      <c r="E171" s="133" t="s">
        <v>541</v>
      </c>
      <c r="F171" s="134"/>
      <c r="G171" s="135">
        <v>0</v>
      </c>
      <c r="H171" s="134"/>
      <c r="I171" s="136">
        <v>1</v>
      </c>
      <c r="J171" s="136">
        <v>1</v>
      </c>
      <c r="K171" s="128" t="s">
        <v>56</v>
      </c>
    </row>
    <row r="172" spans="1:11" ht="67.5" customHeight="1" x14ac:dyDescent="0.25">
      <c r="A172" s="41">
        <v>171</v>
      </c>
      <c r="B172" s="42">
        <v>0.8</v>
      </c>
      <c r="C172" s="43" t="s">
        <v>542</v>
      </c>
      <c r="D172" s="44" t="s">
        <v>543</v>
      </c>
      <c r="E172" s="129" t="s">
        <v>544</v>
      </c>
      <c r="F172" s="130"/>
      <c r="G172" s="131">
        <v>0</v>
      </c>
      <c r="H172" s="130"/>
      <c r="I172" s="132">
        <v>1</v>
      </c>
      <c r="J172" s="132">
        <v>1</v>
      </c>
      <c r="K172" s="45" t="s">
        <v>56</v>
      </c>
    </row>
    <row r="173" spans="1:11" ht="67.5" customHeight="1" x14ac:dyDescent="0.25">
      <c r="A173" s="124">
        <v>172</v>
      </c>
      <c r="B173" s="125">
        <v>0.8</v>
      </c>
      <c r="C173" s="126" t="s">
        <v>545</v>
      </c>
      <c r="D173" s="127" t="s">
        <v>546</v>
      </c>
      <c r="E173" s="133" t="s">
        <v>547</v>
      </c>
      <c r="F173" s="134"/>
      <c r="G173" s="135">
        <v>0</v>
      </c>
      <c r="H173" s="134"/>
      <c r="I173" s="136">
        <v>1</v>
      </c>
      <c r="J173" s="136">
        <v>1</v>
      </c>
      <c r="K173" s="128" t="s">
        <v>56</v>
      </c>
    </row>
    <row r="174" spans="1:11" ht="67.5" customHeight="1" x14ac:dyDescent="0.25">
      <c r="A174" s="41">
        <v>173</v>
      </c>
      <c r="B174" s="42">
        <v>0.8</v>
      </c>
      <c r="C174" s="43" t="s">
        <v>548</v>
      </c>
      <c r="D174" s="44" t="s">
        <v>549</v>
      </c>
      <c r="E174" s="129" t="s">
        <v>550</v>
      </c>
      <c r="F174" s="130"/>
      <c r="G174" s="131">
        <v>0</v>
      </c>
      <c r="H174" s="130"/>
      <c r="I174" s="132"/>
      <c r="J174" s="132">
        <v>1</v>
      </c>
      <c r="K174" s="45" t="s">
        <v>56</v>
      </c>
    </row>
    <row r="175" spans="1:11" ht="67.5" customHeight="1" x14ac:dyDescent="0.25">
      <c r="A175" s="124">
        <v>174</v>
      </c>
      <c r="B175" s="125">
        <v>0.8</v>
      </c>
      <c r="C175" s="126" t="s">
        <v>551</v>
      </c>
      <c r="D175" s="127" t="s">
        <v>552</v>
      </c>
      <c r="E175" s="133" t="s">
        <v>553</v>
      </c>
      <c r="F175" s="134"/>
      <c r="G175" s="135">
        <v>0</v>
      </c>
      <c r="H175" s="134"/>
      <c r="I175" s="136"/>
      <c r="J175" s="136">
        <v>1</v>
      </c>
      <c r="K175" s="128" t="s">
        <v>56</v>
      </c>
    </row>
    <row r="176" spans="1:11" ht="67.5" customHeight="1" x14ac:dyDescent="0.25">
      <c r="A176" s="41">
        <v>175</v>
      </c>
      <c r="B176" s="42">
        <v>0.8</v>
      </c>
      <c r="C176" s="43" t="s">
        <v>554</v>
      </c>
      <c r="D176" s="44" t="s">
        <v>555</v>
      </c>
      <c r="E176" s="129" t="s">
        <v>556</v>
      </c>
      <c r="F176" s="130"/>
      <c r="G176" s="131">
        <v>0.1</v>
      </c>
      <c r="H176" s="130" t="s">
        <v>557</v>
      </c>
      <c r="I176" s="132">
        <v>1</v>
      </c>
      <c r="J176" s="132"/>
      <c r="K176" s="45" t="s">
        <v>56</v>
      </c>
    </row>
    <row r="177" spans="1:11" ht="67.5" customHeight="1" x14ac:dyDescent="0.25">
      <c r="A177" s="124">
        <v>176</v>
      </c>
      <c r="B177" s="125">
        <v>0.9</v>
      </c>
      <c r="C177" s="126" t="s">
        <v>558</v>
      </c>
      <c r="D177" s="127" t="s">
        <v>559</v>
      </c>
      <c r="E177" s="133" t="s">
        <v>560</v>
      </c>
      <c r="F177" s="134"/>
      <c r="G177" s="135"/>
      <c r="H177" s="134"/>
      <c r="I177" s="136">
        <v>1</v>
      </c>
      <c r="J177" s="136"/>
      <c r="K177" s="128" t="s">
        <v>56</v>
      </c>
    </row>
    <row r="178" spans="1:11" ht="67.5" customHeight="1" x14ac:dyDescent="0.25">
      <c r="A178" s="41">
        <v>177</v>
      </c>
      <c r="B178" s="42">
        <v>0.8</v>
      </c>
      <c r="C178" s="43" t="s">
        <v>561</v>
      </c>
      <c r="D178" s="44" t="s">
        <v>562</v>
      </c>
      <c r="E178" s="129" t="s">
        <v>563</v>
      </c>
      <c r="F178" s="130"/>
      <c r="G178" s="131">
        <v>0</v>
      </c>
      <c r="H178" s="130"/>
      <c r="I178" s="132"/>
      <c r="J178" s="132"/>
      <c r="K178" s="45" t="s">
        <v>56</v>
      </c>
    </row>
    <row r="179" spans="1:11" ht="67.5" customHeight="1" x14ac:dyDescent="0.25">
      <c r="A179" s="124">
        <v>178</v>
      </c>
      <c r="B179" s="125">
        <v>0.8</v>
      </c>
      <c r="C179" s="126" t="s">
        <v>564</v>
      </c>
      <c r="D179" s="127" t="s">
        <v>565</v>
      </c>
      <c r="E179" s="133" t="s">
        <v>3457</v>
      </c>
      <c r="F179" s="134"/>
      <c r="G179" s="135">
        <v>0</v>
      </c>
      <c r="H179" s="134"/>
      <c r="I179" s="136"/>
      <c r="J179" s="136"/>
      <c r="K179" s="128" t="s">
        <v>56</v>
      </c>
    </row>
    <row r="180" spans="1:11" ht="67.5" customHeight="1" x14ac:dyDescent="0.25">
      <c r="A180" s="41">
        <v>179</v>
      </c>
      <c r="B180" s="42">
        <v>0.8</v>
      </c>
      <c r="C180" s="43" t="s">
        <v>566</v>
      </c>
      <c r="D180" s="44" t="s">
        <v>567</v>
      </c>
      <c r="E180" s="129" t="s">
        <v>568</v>
      </c>
      <c r="F180" s="130"/>
      <c r="G180" s="131">
        <v>0</v>
      </c>
      <c r="H180" s="130"/>
      <c r="I180" s="132"/>
      <c r="J180" s="132"/>
      <c r="K180" s="45" t="s">
        <v>56</v>
      </c>
    </row>
    <row r="181" spans="1:11" ht="67.5" customHeight="1" x14ac:dyDescent="0.25">
      <c r="A181" s="124">
        <v>180</v>
      </c>
      <c r="B181" s="125">
        <v>0.8</v>
      </c>
      <c r="C181" s="126" t="s">
        <v>569</v>
      </c>
      <c r="D181" s="127" t="s">
        <v>570</v>
      </c>
      <c r="E181" s="133" t="s">
        <v>571</v>
      </c>
      <c r="F181" s="134"/>
      <c r="G181" s="135">
        <v>0</v>
      </c>
      <c r="H181" s="134"/>
      <c r="I181" s="136"/>
      <c r="J181" s="136"/>
      <c r="K181" s="128" t="s">
        <v>56</v>
      </c>
    </row>
    <row r="182" spans="1:11" ht="67.5" customHeight="1" x14ac:dyDescent="0.25">
      <c r="A182" s="41">
        <v>181</v>
      </c>
      <c r="B182" s="42">
        <v>0.8</v>
      </c>
      <c r="C182" s="43" t="s">
        <v>572</v>
      </c>
      <c r="D182" s="44" t="s">
        <v>573</v>
      </c>
      <c r="E182" s="129" t="s">
        <v>574</v>
      </c>
      <c r="F182" s="130"/>
      <c r="G182" s="131">
        <v>0</v>
      </c>
      <c r="H182" s="130"/>
      <c r="I182" s="132"/>
      <c r="J182" s="132"/>
      <c r="K182" s="45" t="s">
        <v>56</v>
      </c>
    </row>
    <row r="183" spans="1:11" ht="67.5" customHeight="1" x14ac:dyDescent="0.25">
      <c r="A183" s="124">
        <v>182</v>
      </c>
      <c r="B183" s="125">
        <v>0.9</v>
      </c>
      <c r="C183" s="126" t="s">
        <v>575</v>
      </c>
      <c r="D183" s="127" t="s">
        <v>576</v>
      </c>
      <c r="E183" s="133" t="s">
        <v>577</v>
      </c>
      <c r="F183" s="134"/>
      <c r="G183" s="135">
        <v>0</v>
      </c>
      <c r="H183" s="134"/>
      <c r="I183" s="136"/>
      <c r="J183" s="136"/>
      <c r="K183" s="128" t="s">
        <v>56</v>
      </c>
    </row>
    <row r="184" spans="1:11" ht="67.5" customHeight="1" x14ac:dyDescent="0.25">
      <c r="A184" s="41">
        <v>183</v>
      </c>
      <c r="B184" s="42">
        <v>0.9</v>
      </c>
      <c r="C184" s="43" t="s">
        <v>578</v>
      </c>
      <c r="D184" s="44" t="s">
        <v>579</v>
      </c>
      <c r="E184" s="129" t="s">
        <v>580</v>
      </c>
      <c r="F184" s="130"/>
      <c r="G184" s="131">
        <v>0</v>
      </c>
      <c r="H184" s="130"/>
      <c r="I184" s="132"/>
      <c r="J184" s="132"/>
      <c r="K184" s="45" t="s">
        <v>56</v>
      </c>
    </row>
    <row r="185" spans="1:11" ht="67.5" customHeight="1" x14ac:dyDescent="0.25">
      <c r="A185" s="124">
        <v>184</v>
      </c>
      <c r="B185" s="125">
        <v>0.9</v>
      </c>
      <c r="C185" s="126" t="s">
        <v>581</v>
      </c>
      <c r="D185" s="127" t="s">
        <v>582</v>
      </c>
      <c r="E185" s="133" t="s">
        <v>583</v>
      </c>
      <c r="F185" s="134"/>
      <c r="G185" s="135">
        <v>0</v>
      </c>
      <c r="H185" s="134"/>
      <c r="I185" s="136"/>
      <c r="J185" s="136"/>
      <c r="K185" s="128" t="s">
        <v>56</v>
      </c>
    </row>
    <row r="186" spans="1:11" ht="67.5" customHeight="1" x14ac:dyDescent="0.25">
      <c r="A186" s="41">
        <v>185</v>
      </c>
      <c r="B186" s="42">
        <v>0.9</v>
      </c>
      <c r="C186" s="43" t="s">
        <v>584</v>
      </c>
      <c r="D186" s="44" t="s">
        <v>585</v>
      </c>
      <c r="E186" s="129" t="s">
        <v>586</v>
      </c>
      <c r="F186" s="130"/>
      <c r="G186" s="131">
        <v>0</v>
      </c>
      <c r="H186" s="130"/>
      <c r="I186" s="132"/>
      <c r="J186" s="132">
        <v>1</v>
      </c>
      <c r="K186" s="45" t="s">
        <v>56</v>
      </c>
    </row>
    <row r="187" spans="1:11" ht="67.5" customHeight="1" x14ac:dyDescent="0.25">
      <c r="A187" s="124">
        <v>186</v>
      </c>
      <c r="B187" s="125">
        <v>0.9</v>
      </c>
      <c r="C187" s="126" t="s">
        <v>587</v>
      </c>
      <c r="D187" s="127" t="s">
        <v>588</v>
      </c>
      <c r="E187" s="133" t="s">
        <v>589</v>
      </c>
      <c r="F187" s="134"/>
      <c r="G187" s="135">
        <v>0</v>
      </c>
      <c r="H187" s="134"/>
      <c r="I187" s="136">
        <v>1</v>
      </c>
      <c r="J187" s="136">
        <v>1</v>
      </c>
      <c r="K187" s="128" t="s">
        <v>56</v>
      </c>
    </row>
    <row r="188" spans="1:11" ht="67.5" customHeight="1" x14ac:dyDescent="0.25">
      <c r="A188" s="41">
        <v>187</v>
      </c>
      <c r="B188" s="42">
        <v>0.9</v>
      </c>
      <c r="C188" s="43" t="s">
        <v>590</v>
      </c>
      <c r="D188" s="44" t="s">
        <v>591</v>
      </c>
      <c r="E188" s="129" t="s">
        <v>592</v>
      </c>
      <c r="F188" s="130"/>
      <c r="G188" s="131">
        <v>0</v>
      </c>
      <c r="H188" s="130"/>
      <c r="I188" s="132"/>
      <c r="J188" s="132">
        <v>1</v>
      </c>
      <c r="K188" s="45" t="s">
        <v>56</v>
      </c>
    </row>
    <row r="189" spans="1:11" ht="67.5" customHeight="1" x14ac:dyDescent="0.25">
      <c r="A189" s="124">
        <v>188</v>
      </c>
      <c r="B189" s="125">
        <v>0.9</v>
      </c>
      <c r="C189" s="126" t="s">
        <v>593</v>
      </c>
      <c r="D189" s="127" t="s">
        <v>594</v>
      </c>
      <c r="E189" s="133" t="s">
        <v>595</v>
      </c>
      <c r="F189" s="134"/>
      <c r="G189" s="135">
        <v>0</v>
      </c>
      <c r="H189" s="134"/>
      <c r="I189" s="136">
        <v>1</v>
      </c>
      <c r="J189" s="136">
        <v>1</v>
      </c>
      <c r="K189" s="128" t="s">
        <v>56</v>
      </c>
    </row>
    <row r="190" spans="1:11" ht="67.5" customHeight="1" x14ac:dyDescent="0.25">
      <c r="A190" s="41">
        <v>189</v>
      </c>
      <c r="B190" s="42">
        <v>0.9</v>
      </c>
      <c r="C190" s="43" t="s">
        <v>596</v>
      </c>
      <c r="D190" s="44" t="s">
        <v>597</v>
      </c>
      <c r="E190" s="129" t="s">
        <v>598</v>
      </c>
      <c r="F190" s="130">
        <v>1</v>
      </c>
      <c r="G190" s="131">
        <v>0</v>
      </c>
      <c r="H190" s="130"/>
      <c r="I190" s="132"/>
      <c r="J190" s="132">
        <v>1</v>
      </c>
      <c r="K190" s="45" t="s">
        <v>56</v>
      </c>
    </row>
    <row r="191" spans="1:11" ht="67.5" customHeight="1" x14ac:dyDescent="0.25">
      <c r="A191" s="124">
        <v>190</v>
      </c>
      <c r="B191" s="125">
        <v>0.9</v>
      </c>
      <c r="C191" s="126" t="s">
        <v>599</v>
      </c>
      <c r="D191" s="127" t="s">
        <v>600</v>
      </c>
      <c r="E191" s="133" t="s">
        <v>601</v>
      </c>
      <c r="F191" s="134"/>
      <c r="G191" s="135">
        <v>0</v>
      </c>
      <c r="H191" s="134"/>
      <c r="I191" s="136">
        <v>1</v>
      </c>
      <c r="J191" s="136">
        <v>1</v>
      </c>
      <c r="K191" s="128" t="s">
        <v>56</v>
      </c>
    </row>
    <row r="192" spans="1:11" ht="67.5" customHeight="1" x14ac:dyDescent="0.25">
      <c r="A192" s="41">
        <v>191</v>
      </c>
      <c r="B192" s="42">
        <v>0.9</v>
      </c>
      <c r="C192" s="43" t="s">
        <v>602</v>
      </c>
      <c r="D192" s="44" t="s">
        <v>603</v>
      </c>
      <c r="E192" s="129" t="s">
        <v>604</v>
      </c>
      <c r="F192" s="130"/>
      <c r="G192" s="131">
        <v>0</v>
      </c>
      <c r="H192" s="130"/>
      <c r="I192" s="132"/>
      <c r="J192" s="132">
        <v>1</v>
      </c>
      <c r="K192" s="45" t="s">
        <v>56</v>
      </c>
    </row>
    <row r="193" spans="1:11" ht="67.5" customHeight="1" x14ac:dyDescent="0.25">
      <c r="A193" s="124">
        <v>192</v>
      </c>
      <c r="B193" s="125">
        <v>0.9</v>
      </c>
      <c r="C193" s="126" t="s">
        <v>605</v>
      </c>
      <c r="D193" s="127" t="s">
        <v>606</v>
      </c>
      <c r="E193" s="133" t="s">
        <v>607</v>
      </c>
      <c r="F193" s="134"/>
      <c r="G193" s="135">
        <v>0</v>
      </c>
      <c r="H193" s="134"/>
      <c r="I193" s="136">
        <v>1</v>
      </c>
      <c r="J193" s="136">
        <v>1</v>
      </c>
      <c r="K193" s="128" t="s">
        <v>56</v>
      </c>
    </row>
    <row r="194" spans="1:11" ht="67.5" customHeight="1" x14ac:dyDescent="0.25">
      <c r="A194" s="41">
        <v>193</v>
      </c>
      <c r="B194" s="42">
        <v>0.9</v>
      </c>
      <c r="C194" s="43" t="s">
        <v>608</v>
      </c>
      <c r="D194" s="44" t="s">
        <v>609</v>
      </c>
      <c r="E194" s="129" t="s">
        <v>610</v>
      </c>
      <c r="F194" s="130"/>
      <c r="G194" s="131">
        <v>0</v>
      </c>
      <c r="H194" s="130"/>
      <c r="I194" s="132"/>
      <c r="J194" s="132"/>
      <c r="K194" s="45" t="s">
        <v>56</v>
      </c>
    </row>
    <row r="195" spans="1:11" ht="67.5" customHeight="1" x14ac:dyDescent="0.25">
      <c r="A195" s="124">
        <v>194</v>
      </c>
      <c r="B195" s="125">
        <v>0.9</v>
      </c>
      <c r="C195" s="126" t="s">
        <v>611</v>
      </c>
      <c r="D195" s="127" t="s">
        <v>612</v>
      </c>
      <c r="E195" s="133" t="s">
        <v>613</v>
      </c>
      <c r="F195" s="134"/>
      <c r="G195" s="135">
        <v>0</v>
      </c>
      <c r="H195" s="134"/>
      <c r="I195" s="136"/>
      <c r="J195" s="136">
        <v>1</v>
      </c>
      <c r="K195" s="128" t="s">
        <v>56</v>
      </c>
    </row>
    <row r="196" spans="1:11" ht="67.5" customHeight="1" x14ac:dyDescent="0.25">
      <c r="A196" s="41">
        <v>195</v>
      </c>
      <c r="B196" s="42">
        <v>0.9</v>
      </c>
      <c r="C196" s="43" t="s">
        <v>614</v>
      </c>
      <c r="D196" s="44" t="s">
        <v>615</v>
      </c>
      <c r="E196" s="129" t="s">
        <v>290</v>
      </c>
      <c r="F196" s="130"/>
      <c r="G196" s="131">
        <v>0</v>
      </c>
      <c r="H196" s="130"/>
      <c r="I196" s="132"/>
      <c r="J196" s="132">
        <v>1</v>
      </c>
      <c r="K196" s="45" t="s">
        <v>56</v>
      </c>
    </row>
    <row r="197" spans="1:11" ht="67.5" customHeight="1" x14ac:dyDescent="0.25">
      <c r="A197" s="124">
        <v>196</v>
      </c>
      <c r="B197" s="125">
        <v>0.9</v>
      </c>
      <c r="C197" s="126" t="s">
        <v>616</v>
      </c>
      <c r="D197" s="127" t="s">
        <v>617</v>
      </c>
      <c r="E197" s="133" t="s">
        <v>618</v>
      </c>
      <c r="F197" s="134"/>
      <c r="G197" s="135">
        <v>0</v>
      </c>
      <c r="H197" s="134"/>
      <c r="I197" s="136">
        <v>1</v>
      </c>
      <c r="J197" s="136">
        <v>1</v>
      </c>
      <c r="K197" s="128" t="s">
        <v>56</v>
      </c>
    </row>
    <row r="198" spans="1:11" ht="67.5" customHeight="1" x14ac:dyDescent="0.25">
      <c r="A198" s="41">
        <v>197</v>
      </c>
      <c r="B198" s="42">
        <v>0.9</v>
      </c>
      <c r="C198" s="43" t="s">
        <v>619</v>
      </c>
      <c r="D198" s="44" t="s">
        <v>620</v>
      </c>
      <c r="E198" s="129" t="s">
        <v>621</v>
      </c>
      <c r="F198" s="130"/>
      <c r="G198" s="131">
        <v>0</v>
      </c>
      <c r="H198" s="130"/>
      <c r="I198" s="132"/>
      <c r="J198" s="132"/>
      <c r="K198" s="45" t="s">
        <v>56</v>
      </c>
    </row>
    <row r="199" spans="1:11" ht="67.5" customHeight="1" x14ac:dyDescent="0.25">
      <c r="A199" s="124">
        <v>198</v>
      </c>
      <c r="B199" s="125">
        <v>0.9</v>
      </c>
      <c r="C199" s="126" t="s">
        <v>622</v>
      </c>
      <c r="D199" s="127" t="s">
        <v>623</v>
      </c>
      <c r="E199" s="133" t="s">
        <v>624</v>
      </c>
      <c r="F199" s="134"/>
      <c r="G199" s="135">
        <v>0</v>
      </c>
      <c r="H199" s="134"/>
      <c r="I199" s="136"/>
      <c r="J199" s="136">
        <v>1</v>
      </c>
      <c r="K199" s="128" t="s">
        <v>56</v>
      </c>
    </row>
    <row r="200" spans="1:11" ht="67.5" customHeight="1" x14ac:dyDescent="0.25">
      <c r="A200" s="41">
        <v>199</v>
      </c>
      <c r="B200" s="42">
        <v>0.9</v>
      </c>
      <c r="C200" s="43" t="s">
        <v>625</v>
      </c>
      <c r="D200" s="44" t="s">
        <v>626</v>
      </c>
      <c r="E200" s="129" t="s">
        <v>627</v>
      </c>
      <c r="F200" s="130"/>
      <c r="G200" s="131">
        <v>0</v>
      </c>
      <c r="H200" s="130"/>
      <c r="I200" s="132"/>
      <c r="J200" s="132">
        <v>1</v>
      </c>
      <c r="K200" s="45" t="s">
        <v>56</v>
      </c>
    </row>
    <row r="201" spans="1:11" ht="67.5" customHeight="1" x14ac:dyDescent="0.25">
      <c r="A201" s="124">
        <v>200</v>
      </c>
      <c r="B201" s="125">
        <v>0.9</v>
      </c>
      <c r="C201" s="126" t="s">
        <v>628</v>
      </c>
      <c r="D201" s="127" t="s">
        <v>629</v>
      </c>
      <c r="E201" s="133" t="s">
        <v>630</v>
      </c>
      <c r="F201" s="134"/>
      <c r="G201" s="135">
        <v>0</v>
      </c>
      <c r="H201" s="134"/>
      <c r="I201" s="136">
        <v>1</v>
      </c>
      <c r="J201" s="136"/>
      <c r="K201" s="128" t="s">
        <v>56</v>
      </c>
    </row>
    <row r="202" spans="1:11" ht="67.5" customHeight="1" x14ac:dyDescent="0.25">
      <c r="A202" s="41">
        <v>201</v>
      </c>
      <c r="B202" s="42">
        <v>0.9</v>
      </c>
      <c r="C202" s="43" t="s">
        <v>631</v>
      </c>
      <c r="D202" s="44" t="s">
        <v>632</v>
      </c>
      <c r="E202" s="129" t="s">
        <v>633</v>
      </c>
      <c r="F202" s="130"/>
      <c r="G202" s="131">
        <v>0</v>
      </c>
      <c r="H202" s="130"/>
      <c r="I202" s="132"/>
      <c r="J202" s="132">
        <v>1</v>
      </c>
      <c r="K202" s="45" t="s">
        <v>56</v>
      </c>
    </row>
    <row r="203" spans="1:11" ht="67.5" customHeight="1" x14ac:dyDescent="0.25">
      <c r="A203" s="124">
        <v>202</v>
      </c>
      <c r="B203" s="125">
        <v>0.9</v>
      </c>
      <c r="C203" s="126" t="s">
        <v>634</v>
      </c>
      <c r="D203" s="127" t="s">
        <v>635</v>
      </c>
      <c r="E203" s="133" t="s">
        <v>167</v>
      </c>
      <c r="F203" s="134"/>
      <c r="G203" s="135">
        <v>0</v>
      </c>
      <c r="H203" s="134"/>
      <c r="I203" s="136">
        <v>1</v>
      </c>
      <c r="J203" s="136">
        <v>1</v>
      </c>
      <c r="K203" s="128" t="s">
        <v>56</v>
      </c>
    </row>
    <row r="204" spans="1:11" ht="67.5" customHeight="1" x14ac:dyDescent="0.25">
      <c r="A204" s="41">
        <v>203</v>
      </c>
      <c r="B204" s="42">
        <v>0.9</v>
      </c>
      <c r="C204" s="43" t="s">
        <v>636</v>
      </c>
      <c r="D204" s="44" t="s">
        <v>637</v>
      </c>
      <c r="E204" s="129" t="s">
        <v>638</v>
      </c>
      <c r="F204" s="130"/>
      <c r="G204" s="131">
        <v>0</v>
      </c>
      <c r="H204" s="130"/>
      <c r="I204" s="132">
        <v>1</v>
      </c>
      <c r="J204" s="132">
        <v>1</v>
      </c>
      <c r="K204" s="45" t="s">
        <v>56</v>
      </c>
    </row>
    <row r="205" spans="1:11" ht="67.5" customHeight="1" x14ac:dyDescent="0.25">
      <c r="A205" s="124">
        <v>204</v>
      </c>
      <c r="B205" s="125">
        <v>0.9</v>
      </c>
      <c r="C205" s="126" t="s">
        <v>639</v>
      </c>
      <c r="D205" s="127" t="s">
        <v>640</v>
      </c>
      <c r="E205" s="133" t="s">
        <v>641</v>
      </c>
      <c r="F205" s="134"/>
      <c r="G205" s="135">
        <v>0</v>
      </c>
      <c r="H205" s="134"/>
      <c r="I205" s="136"/>
      <c r="J205" s="136">
        <v>1</v>
      </c>
      <c r="K205" s="128" t="s">
        <v>56</v>
      </c>
    </row>
    <row r="206" spans="1:11" ht="67.5" customHeight="1" x14ac:dyDescent="0.25">
      <c r="A206" s="41">
        <v>205</v>
      </c>
      <c r="B206" s="42">
        <v>0.9</v>
      </c>
      <c r="C206" s="43" t="s">
        <v>642</v>
      </c>
      <c r="D206" s="44" t="s">
        <v>643</v>
      </c>
      <c r="E206" s="129" t="s">
        <v>644</v>
      </c>
      <c r="F206" s="130"/>
      <c r="G206" s="131">
        <v>0</v>
      </c>
      <c r="H206" s="130"/>
      <c r="I206" s="132"/>
      <c r="J206" s="132">
        <v>1</v>
      </c>
      <c r="K206" s="45" t="s">
        <v>56</v>
      </c>
    </row>
    <row r="207" spans="1:11" ht="67.5" customHeight="1" x14ac:dyDescent="0.25">
      <c r="A207" s="124">
        <v>206</v>
      </c>
      <c r="B207" s="125">
        <v>0.9</v>
      </c>
      <c r="C207" s="126" t="s">
        <v>645</v>
      </c>
      <c r="D207" s="127" t="s">
        <v>646</v>
      </c>
      <c r="E207" s="133" t="s">
        <v>647</v>
      </c>
      <c r="F207" s="134"/>
      <c r="G207" s="135">
        <v>0</v>
      </c>
      <c r="H207" s="134"/>
      <c r="I207" s="136">
        <v>1</v>
      </c>
      <c r="J207" s="136">
        <v>1</v>
      </c>
      <c r="K207" s="128" t="s">
        <v>56</v>
      </c>
    </row>
    <row r="208" spans="1:11" ht="67.5" customHeight="1" x14ac:dyDescent="0.25">
      <c r="A208" s="41">
        <v>207</v>
      </c>
      <c r="B208" s="42">
        <v>0.9</v>
      </c>
      <c r="C208" s="43" t="s">
        <v>648</v>
      </c>
      <c r="D208" s="44" t="s">
        <v>649</v>
      </c>
      <c r="E208" s="129" t="s">
        <v>650</v>
      </c>
      <c r="F208" s="130"/>
      <c r="G208" s="131">
        <v>0</v>
      </c>
      <c r="H208" s="130"/>
      <c r="I208" s="132"/>
      <c r="J208" s="132">
        <v>1</v>
      </c>
      <c r="K208" s="45" t="s">
        <v>56</v>
      </c>
    </row>
    <row r="209" spans="1:11" ht="67.5" customHeight="1" x14ac:dyDescent="0.25">
      <c r="A209" s="124">
        <v>208</v>
      </c>
      <c r="B209" s="125">
        <v>0.9</v>
      </c>
      <c r="C209" s="126" t="s">
        <v>651</v>
      </c>
      <c r="D209" s="127" t="s">
        <v>652</v>
      </c>
      <c r="E209" s="133" t="s">
        <v>653</v>
      </c>
      <c r="F209" s="134"/>
      <c r="G209" s="135">
        <v>0</v>
      </c>
      <c r="H209" s="134"/>
      <c r="I209" s="136"/>
      <c r="J209" s="136">
        <v>1</v>
      </c>
      <c r="K209" s="128" t="s">
        <v>56</v>
      </c>
    </row>
    <row r="210" spans="1:11" ht="67.5" customHeight="1" x14ac:dyDescent="0.25">
      <c r="A210" s="41">
        <v>209</v>
      </c>
      <c r="B210" s="42">
        <v>0.9</v>
      </c>
      <c r="C210" s="43" t="s">
        <v>654</v>
      </c>
      <c r="D210" s="44" t="s">
        <v>655</v>
      </c>
      <c r="E210" s="129" t="s">
        <v>656</v>
      </c>
      <c r="F210" s="130"/>
      <c r="G210" s="131">
        <v>0</v>
      </c>
      <c r="H210" s="130"/>
      <c r="I210" s="132">
        <v>1</v>
      </c>
      <c r="J210" s="132">
        <v>1</v>
      </c>
      <c r="K210" s="45" t="s">
        <v>56</v>
      </c>
    </row>
    <row r="211" spans="1:11" ht="67.5" customHeight="1" x14ac:dyDescent="0.25">
      <c r="A211" s="124">
        <v>210</v>
      </c>
      <c r="B211" s="125">
        <v>0.9</v>
      </c>
      <c r="C211" s="126" t="s">
        <v>657</v>
      </c>
      <c r="D211" s="127" t="s">
        <v>658</v>
      </c>
      <c r="E211" s="133" t="s">
        <v>659</v>
      </c>
      <c r="F211" s="134"/>
      <c r="G211" s="135">
        <v>0.1</v>
      </c>
      <c r="H211" s="134" t="s">
        <v>660</v>
      </c>
      <c r="I211" s="136">
        <v>1</v>
      </c>
      <c r="J211" s="136"/>
      <c r="K211" s="128" t="s">
        <v>56</v>
      </c>
    </row>
    <row r="212" spans="1:11" ht="67.5" customHeight="1" x14ac:dyDescent="0.25">
      <c r="A212" s="41">
        <v>211</v>
      </c>
      <c r="B212" s="42">
        <v>1</v>
      </c>
      <c r="C212" s="43" t="s">
        <v>661</v>
      </c>
      <c r="D212" s="44" t="s">
        <v>662</v>
      </c>
      <c r="E212" s="129" t="s">
        <v>663</v>
      </c>
      <c r="F212" s="130"/>
      <c r="G212" s="131"/>
      <c r="H212" s="130"/>
      <c r="I212" s="132">
        <v>1</v>
      </c>
      <c r="J212" s="132"/>
      <c r="K212" s="45" t="s">
        <v>56</v>
      </c>
    </row>
    <row r="213" spans="1:11" ht="67.5" customHeight="1" x14ac:dyDescent="0.25">
      <c r="A213" s="124">
        <v>212</v>
      </c>
      <c r="B213" s="125">
        <v>0.9</v>
      </c>
      <c r="C213" s="126" t="s">
        <v>664</v>
      </c>
      <c r="D213" s="127" t="s">
        <v>665</v>
      </c>
      <c r="E213" s="133" t="s">
        <v>290</v>
      </c>
      <c r="F213" s="134"/>
      <c r="G213" s="135">
        <v>0</v>
      </c>
      <c r="H213" s="134"/>
      <c r="I213" s="136"/>
      <c r="J213" s="136">
        <v>1</v>
      </c>
      <c r="K213" s="128" t="s">
        <v>56</v>
      </c>
    </row>
    <row r="214" spans="1:11" ht="67.5" customHeight="1" x14ac:dyDescent="0.25">
      <c r="A214" s="41">
        <v>213</v>
      </c>
      <c r="B214" s="42">
        <v>0.9</v>
      </c>
      <c r="C214" s="43" t="s">
        <v>666</v>
      </c>
      <c r="D214" s="44" t="s">
        <v>667</v>
      </c>
      <c r="E214" s="129" t="s">
        <v>668</v>
      </c>
      <c r="F214" s="130"/>
      <c r="G214" s="131">
        <v>0</v>
      </c>
      <c r="H214" s="130"/>
      <c r="I214" s="132"/>
      <c r="J214" s="132">
        <v>1</v>
      </c>
      <c r="K214" s="45" t="s">
        <v>56</v>
      </c>
    </row>
    <row r="215" spans="1:11" ht="67.5" customHeight="1" x14ac:dyDescent="0.25">
      <c r="A215" s="124">
        <v>214</v>
      </c>
      <c r="B215" s="125">
        <v>0.9</v>
      </c>
      <c r="C215" s="126" t="s">
        <v>669</v>
      </c>
      <c r="D215" s="127" t="s">
        <v>670</v>
      </c>
      <c r="E215" s="133" t="s">
        <v>249</v>
      </c>
      <c r="F215" s="134"/>
      <c r="G215" s="135">
        <v>0</v>
      </c>
      <c r="H215" s="134"/>
      <c r="I215" s="136"/>
      <c r="J215" s="136"/>
      <c r="K215" s="128" t="s">
        <v>56</v>
      </c>
    </row>
    <row r="216" spans="1:11" ht="67.5" customHeight="1" x14ac:dyDescent="0.25">
      <c r="A216" s="41">
        <v>215</v>
      </c>
      <c r="B216" s="42">
        <v>0.9</v>
      </c>
      <c r="C216" s="43" t="s">
        <v>671</v>
      </c>
      <c r="D216" s="44" t="s">
        <v>672</v>
      </c>
      <c r="E216" s="129" t="s">
        <v>673</v>
      </c>
      <c r="F216" s="130"/>
      <c r="G216" s="131"/>
      <c r="H216" s="130"/>
      <c r="I216" s="132"/>
      <c r="J216" s="132"/>
      <c r="K216" s="45" t="s">
        <v>56</v>
      </c>
    </row>
    <row r="217" spans="1:11" ht="67.5" customHeight="1" x14ac:dyDescent="0.25">
      <c r="A217" s="124">
        <v>216</v>
      </c>
      <c r="B217" s="125">
        <v>0.9</v>
      </c>
      <c r="C217" s="126" t="s">
        <v>674</v>
      </c>
      <c r="D217" s="127" t="s">
        <v>675</v>
      </c>
      <c r="E217" s="133" t="s">
        <v>676</v>
      </c>
      <c r="F217" s="134"/>
      <c r="G217" s="135"/>
      <c r="H217" s="134"/>
      <c r="I217" s="136"/>
      <c r="J217" s="136"/>
      <c r="K217" s="128" t="s">
        <v>56</v>
      </c>
    </row>
    <row r="218" spans="1:11" ht="67.5" customHeight="1" x14ac:dyDescent="0.25">
      <c r="A218" s="41">
        <v>217</v>
      </c>
      <c r="B218" s="42">
        <v>0.9</v>
      </c>
      <c r="C218" s="43" t="s">
        <v>677</v>
      </c>
      <c r="D218" s="44" t="s">
        <v>678</v>
      </c>
      <c r="E218" s="129" t="s">
        <v>679</v>
      </c>
      <c r="F218" s="130"/>
      <c r="G218" s="131"/>
      <c r="H218" s="130"/>
      <c r="I218" s="132"/>
      <c r="J218" s="132"/>
      <c r="K218" s="45" t="s">
        <v>56</v>
      </c>
    </row>
    <row r="219" spans="1:11" ht="67.5" customHeight="1" x14ac:dyDescent="0.25">
      <c r="A219" s="124">
        <v>218</v>
      </c>
      <c r="B219" s="125">
        <v>1</v>
      </c>
      <c r="C219" s="126" t="s">
        <v>680</v>
      </c>
      <c r="D219" s="127" t="s">
        <v>681</v>
      </c>
      <c r="E219" s="133" t="s">
        <v>682</v>
      </c>
      <c r="F219" s="134"/>
      <c r="G219" s="135">
        <v>0</v>
      </c>
      <c r="H219" s="134"/>
      <c r="I219" s="136"/>
      <c r="J219" s="136"/>
      <c r="K219" s="128" t="s">
        <v>56</v>
      </c>
    </row>
    <row r="220" spans="1:11" ht="67.5" customHeight="1" x14ac:dyDescent="0.25">
      <c r="A220" s="41">
        <v>219</v>
      </c>
      <c r="B220" s="42">
        <v>1</v>
      </c>
      <c r="C220" s="43" t="s">
        <v>683</v>
      </c>
      <c r="D220" s="44" t="s">
        <v>684</v>
      </c>
      <c r="E220" s="129" t="s">
        <v>685</v>
      </c>
      <c r="F220" s="130"/>
      <c r="G220" s="131">
        <v>0</v>
      </c>
      <c r="H220" s="130"/>
      <c r="I220" s="132"/>
      <c r="J220" s="132">
        <v>1</v>
      </c>
      <c r="K220" s="45" t="s">
        <v>56</v>
      </c>
    </row>
    <row r="221" spans="1:11" ht="67.5" customHeight="1" x14ac:dyDescent="0.25">
      <c r="A221" s="124">
        <v>220</v>
      </c>
      <c r="B221" s="125">
        <v>1</v>
      </c>
      <c r="C221" s="126" t="s">
        <v>686</v>
      </c>
      <c r="D221" s="127" t="s">
        <v>687</v>
      </c>
      <c r="E221" s="133" t="s">
        <v>688</v>
      </c>
      <c r="F221" s="134"/>
      <c r="G221" s="135">
        <v>0</v>
      </c>
      <c r="H221" s="134"/>
      <c r="I221" s="136"/>
      <c r="J221" s="136"/>
      <c r="K221" s="128" t="s">
        <v>56</v>
      </c>
    </row>
    <row r="222" spans="1:11" ht="67.5" customHeight="1" x14ac:dyDescent="0.25">
      <c r="A222" s="41">
        <v>221</v>
      </c>
      <c r="B222" s="42">
        <v>1</v>
      </c>
      <c r="C222" s="43" t="s">
        <v>689</v>
      </c>
      <c r="D222" s="44" t="s">
        <v>690</v>
      </c>
      <c r="E222" s="129" t="s">
        <v>691</v>
      </c>
      <c r="F222" s="130"/>
      <c r="G222" s="131">
        <v>0</v>
      </c>
      <c r="H222" s="130"/>
      <c r="I222" s="132"/>
      <c r="J222" s="132"/>
      <c r="K222" s="45" t="s">
        <v>56</v>
      </c>
    </row>
    <row r="223" spans="1:11" ht="67.5" customHeight="1" x14ac:dyDescent="0.25">
      <c r="A223" s="124">
        <v>222</v>
      </c>
      <c r="B223" s="125">
        <v>1</v>
      </c>
      <c r="C223" s="126" t="s">
        <v>692</v>
      </c>
      <c r="D223" s="127" t="s">
        <v>693</v>
      </c>
      <c r="E223" s="133" t="s">
        <v>694</v>
      </c>
      <c r="F223" s="134"/>
      <c r="G223" s="135">
        <v>0</v>
      </c>
      <c r="H223" s="134"/>
      <c r="I223" s="136"/>
      <c r="J223" s="136"/>
      <c r="K223" s="128" t="s">
        <v>56</v>
      </c>
    </row>
    <row r="224" spans="1:11" ht="67.5" customHeight="1" x14ac:dyDescent="0.25">
      <c r="A224" s="41">
        <v>223</v>
      </c>
      <c r="B224" s="42">
        <v>1</v>
      </c>
      <c r="C224" s="43" t="s">
        <v>695</v>
      </c>
      <c r="D224" s="44" t="s">
        <v>696</v>
      </c>
      <c r="E224" s="129" t="s">
        <v>697</v>
      </c>
      <c r="F224" s="130"/>
      <c r="G224" s="131">
        <v>0</v>
      </c>
      <c r="H224" s="130"/>
      <c r="I224" s="132"/>
      <c r="J224" s="132"/>
      <c r="K224" s="45" t="s">
        <v>56</v>
      </c>
    </row>
    <row r="225" spans="1:11" ht="67.5" customHeight="1" x14ac:dyDescent="0.25">
      <c r="A225" s="124">
        <v>224</v>
      </c>
      <c r="B225" s="125">
        <v>1</v>
      </c>
      <c r="C225" s="126" t="s">
        <v>698</v>
      </c>
      <c r="D225" s="127" t="s">
        <v>699</v>
      </c>
      <c r="E225" s="133" t="s">
        <v>700</v>
      </c>
      <c r="F225" s="134"/>
      <c r="G225" s="135">
        <v>0</v>
      </c>
      <c r="H225" s="134"/>
      <c r="I225" s="136"/>
      <c r="J225" s="136">
        <v>1</v>
      </c>
      <c r="K225" s="128" t="s">
        <v>56</v>
      </c>
    </row>
    <row r="226" spans="1:11" ht="67.5" customHeight="1" x14ac:dyDescent="0.25">
      <c r="A226" s="41">
        <v>225</v>
      </c>
      <c r="B226" s="42">
        <v>1</v>
      </c>
      <c r="C226" s="43" t="s">
        <v>701</v>
      </c>
      <c r="D226" s="44" t="s">
        <v>702</v>
      </c>
      <c r="E226" s="129" t="s">
        <v>703</v>
      </c>
      <c r="F226" s="130"/>
      <c r="G226" s="131">
        <v>0</v>
      </c>
      <c r="H226" s="130"/>
      <c r="I226" s="132"/>
      <c r="J226" s="132">
        <v>1</v>
      </c>
      <c r="K226" s="45" t="s">
        <v>56</v>
      </c>
    </row>
    <row r="227" spans="1:11" ht="67.5" customHeight="1" x14ac:dyDescent="0.25">
      <c r="A227" s="124">
        <v>226</v>
      </c>
      <c r="B227" s="125">
        <v>1</v>
      </c>
      <c r="C227" s="126" t="s">
        <v>704</v>
      </c>
      <c r="D227" s="127" t="s">
        <v>705</v>
      </c>
      <c r="E227" s="133" t="s">
        <v>706</v>
      </c>
      <c r="F227" s="134"/>
      <c r="G227" s="135">
        <v>0</v>
      </c>
      <c r="H227" s="134"/>
      <c r="I227" s="136"/>
      <c r="J227" s="136"/>
      <c r="K227" s="128" t="s">
        <v>56</v>
      </c>
    </row>
    <row r="228" spans="1:11" ht="67.5" customHeight="1" x14ac:dyDescent="0.25">
      <c r="A228" s="41">
        <v>227</v>
      </c>
      <c r="B228" s="42">
        <v>1</v>
      </c>
      <c r="C228" s="43" t="s">
        <v>707</v>
      </c>
      <c r="D228" s="44" t="s">
        <v>708</v>
      </c>
      <c r="E228" s="129" t="s">
        <v>709</v>
      </c>
      <c r="F228" s="130">
        <v>1</v>
      </c>
      <c r="G228" s="131">
        <v>0</v>
      </c>
      <c r="H228" s="130"/>
      <c r="I228" s="132"/>
      <c r="J228" s="132">
        <v>1</v>
      </c>
      <c r="K228" s="45" t="s">
        <v>56</v>
      </c>
    </row>
    <row r="229" spans="1:11" ht="67.5" customHeight="1" x14ac:dyDescent="0.25">
      <c r="A229" s="124">
        <v>228</v>
      </c>
      <c r="B229" s="125">
        <v>1</v>
      </c>
      <c r="C229" s="126" t="s">
        <v>710</v>
      </c>
      <c r="D229" s="127" t="s">
        <v>711</v>
      </c>
      <c r="E229" s="133" t="s">
        <v>712</v>
      </c>
      <c r="F229" s="134"/>
      <c r="G229" s="135">
        <v>0</v>
      </c>
      <c r="H229" s="134"/>
      <c r="I229" s="136"/>
      <c r="J229" s="136"/>
      <c r="K229" s="128" t="s">
        <v>56</v>
      </c>
    </row>
    <row r="230" spans="1:11" ht="67.5" customHeight="1" x14ac:dyDescent="0.25">
      <c r="A230" s="41">
        <v>229</v>
      </c>
      <c r="B230" s="42">
        <v>1</v>
      </c>
      <c r="C230" s="43" t="s">
        <v>713</v>
      </c>
      <c r="D230" s="44" t="s">
        <v>714</v>
      </c>
      <c r="E230" s="129" t="s">
        <v>715</v>
      </c>
      <c r="F230" s="130"/>
      <c r="G230" s="131">
        <v>0</v>
      </c>
      <c r="H230" s="130"/>
      <c r="I230" s="132"/>
      <c r="J230" s="132"/>
      <c r="K230" s="45" t="s">
        <v>56</v>
      </c>
    </row>
    <row r="231" spans="1:11" ht="67.5" customHeight="1" x14ac:dyDescent="0.25">
      <c r="A231" s="124">
        <v>230</v>
      </c>
      <c r="B231" s="125">
        <v>1</v>
      </c>
      <c r="C231" s="126" t="s">
        <v>716</v>
      </c>
      <c r="D231" s="127" t="s">
        <v>717</v>
      </c>
      <c r="E231" s="133" t="s">
        <v>718</v>
      </c>
      <c r="F231" s="134"/>
      <c r="G231" s="135">
        <v>0</v>
      </c>
      <c r="H231" s="134"/>
      <c r="I231" s="136"/>
      <c r="J231" s="136"/>
      <c r="K231" s="128" t="s">
        <v>56</v>
      </c>
    </row>
    <row r="232" spans="1:11" ht="67.5" customHeight="1" x14ac:dyDescent="0.25">
      <c r="A232" s="41">
        <v>231</v>
      </c>
      <c r="B232" s="42">
        <v>1</v>
      </c>
      <c r="C232" s="43" t="s">
        <v>719</v>
      </c>
      <c r="D232" s="44" t="s">
        <v>720</v>
      </c>
      <c r="E232" s="129" t="s">
        <v>721</v>
      </c>
      <c r="F232" s="130"/>
      <c r="G232" s="131">
        <v>0</v>
      </c>
      <c r="H232" s="130"/>
      <c r="I232" s="132">
        <v>1</v>
      </c>
      <c r="J232" s="132">
        <v>1</v>
      </c>
      <c r="K232" s="45" t="s">
        <v>56</v>
      </c>
    </row>
    <row r="233" spans="1:11" ht="67.5" customHeight="1" x14ac:dyDescent="0.25">
      <c r="A233" s="124">
        <v>232</v>
      </c>
      <c r="B233" s="125">
        <v>1</v>
      </c>
      <c r="C233" s="126" t="s">
        <v>722</v>
      </c>
      <c r="D233" s="127" t="s">
        <v>723</v>
      </c>
      <c r="E233" s="133" t="s">
        <v>724</v>
      </c>
      <c r="F233" s="134"/>
      <c r="G233" s="135">
        <v>0</v>
      </c>
      <c r="H233" s="134"/>
      <c r="I233" s="136">
        <v>1</v>
      </c>
      <c r="J233" s="136"/>
      <c r="K233" s="128" t="s">
        <v>56</v>
      </c>
    </row>
    <row r="234" spans="1:11" ht="67.5" customHeight="1" x14ac:dyDescent="0.25">
      <c r="A234" s="41">
        <v>233</v>
      </c>
      <c r="B234" s="42">
        <v>1</v>
      </c>
      <c r="C234" s="43" t="s">
        <v>725</v>
      </c>
      <c r="D234" s="44" t="s">
        <v>726</v>
      </c>
      <c r="E234" s="129" t="s">
        <v>727</v>
      </c>
      <c r="F234" s="130"/>
      <c r="G234" s="131">
        <v>0</v>
      </c>
      <c r="H234" s="130"/>
      <c r="I234" s="132">
        <v>1</v>
      </c>
      <c r="J234" s="132">
        <v>1</v>
      </c>
      <c r="K234" s="45" t="s">
        <v>56</v>
      </c>
    </row>
    <row r="235" spans="1:11" ht="67.5" customHeight="1" x14ac:dyDescent="0.25">
      <c r="A235" s="124">
        <v>234</v>
      </c>
      <c r="B235" s="125">
        <v>1</v>
      </c>
      <c r="C235" s="126" t="s">
        <v>728</v>
      </c>
      <c r="D235" s="127" t="s">
        <v>729</v>
      </c>
      <c r="E235" s="133" t="s">
        <v>730</v>
      </c>
      <c r="F235" s="134"/>
      <c r="G235" s="135">
        <v>0</v>
      </c>
      <c r="H235" s="134"/>
      <c r="I235" s="136">
        <v>1</v>
      </c>
      <c r="J235" s="136">
        <v>1</v>
      </c>
      <c r="K235" s="128" t="s">
        <v>56</v>
      </c>
    </row>
    <row r="236" spans="1:11" ht="67.5" customHeight="1" x14ac:dyDescent="0.25">
      <c r="A236" s="41">
        <v>235</v>
      </c>
      <c r="B236" s="42">
        <v>1</v>
      </c>
      <c r="C236" s="43" t="s">
        <v>731</v>
      </c>
      <c r="D236" s="44" t="s">
        <v>732</v>
      </c>
      <c r="E236" s="129" t="s">
        <v>733</v>
      </c>
      <c r="F236" s="130"/>
      <c r="G236" s="131"/>
      <c r="H236" s="130"/>
      <c r="I236" s="132"/>
      <c r="J236" s="132"/>
      <c r="K236" s="45" t="s">
        <v>56</v>
      </c>
    </row>
    <row r="237" spans="1:11" ht="67.5" customHeight="1" x14ac:dyDescent="0.25">
      <c r="A237" s="124">
        <v>236</v>
      </c>
      <c r="B237" s="125">
        <v>1</v>
      </c>
      <c r="C237" s="126" t="s">
        <v>734</v>
      </c>
      <c r="D237" s="127" t="s">
        <v>735</v>
      </c>
      <c r="E237" s="133" t="s">
        <v>736</v>
      </c>
      <c r="F237" s="134"/>
      <c r="G237" s="135">
        <v>0</v>
      </c>
      <c r="H237" s="134"/>
      <c r="I237" s="136"/>
      <c r="J237" s="136"/>
      <c r="K237" s="128" t="s">
        <v>56</v>
      </c>
    </row>
    <row r="238" spans="1:11" ht="67.5" customHeight="1" x14ac:dyDescent="0.25">
      <c r="A238" s="41">
        <v>237</v>
      </c>
      <c r="B238" s="42">
        <v>1</v>
      </c>
      <c r="C238" s="43" t="s">
        <v>737</v>
      </c>
      <c r="D238" s="44" t="s">
        <v>738</v>
      </c>
      <c r="E238" s="129" t="s">
        <v>74</v>
      </c>
      <c r="F238" s="130"/>
      <c r="G238" s="131">
        <v>0</v>
      </c>
      <c r="H238" s="130"/>
      <c r="I238" s="132"/>
      <c r="J238" s="132">
        <v>1</v>
      </c>
      <c r="K238" s="45" t="s">
        <v>56</v>
      </c>
    </row>
    <row r="239" spans="1:11" ht="67.5" customHeight="1" x14ac:dyDescent="0.25">
      <c r="A239" s="124">
        <v>238</v>
      </c>
      <c r="B239" s="125">
        <v>1</v>
      </c>
      <c r="C239" s="126" t="s">
        <v>739</v>
      </c>
      <c r="D239" s="127" t="s">
        <v>740</v>
      </c>
      <c r="E239" s="133" t="s">
        <v>741</v>
      </c>
      <c r="F239" s="134"/>
      <c r="G239" s="135">
        <v>0</v>
      </c>
      <c r="H239" s="134"/>
      <c r="I239" s="136"/>
      <c r="J239" s="136"/>
      <c r="K239" s="128" t="s">
        <v>56</v>
      </c>
    </row>
    <row r="240" spans="1:11" ht="67.5" customHeight="1" x14ac:dyDescent="0.25">
      <c r="A240" s="41">
        <v>239</v>
      </c>
      <c r="B240" s="42">
        <v>1</v>
      </c>
      <c r="C240" s="43" t="s">
        <v>742</v>
      </c>
      <c r="D240" s="44" t="s">
        <v>743</v>
      </c>
      <c r="E240" s="129" t="s">
        <v>744</v>
      </c>
      <c r="F240" s="130"/>
      <c r="G240" s="131">
        <v>0</v>
      </c>
      <c r="H240" s="130"/>
      <c r="I240" s="132"/>
      <c r="J240" s="132"/>
      <c r="K240" s="45" t="s">
        <v>56</v>
      </c>
    </row>
    <row r="241" spans="1:11" ht="67.5" customHeight="1" x14ac:dyDescent="0.25">
      <c r="A241" s="124">
        <v>240</v>
      </c>
      <c r="B241" s="125">
        <v>1</v>
      </c>
      <c r="C241" s="126" t="s">
        <v>745</v>
      </c>
      <c r="D241" s="127" t="s">
        <v>746</v>
      </c>
      <c r="E241" s="133" t="s">
        <v>747</v>
      </c>
      <c r="F241" s="134"/>
      <c r="G241" s="135">
        <v>0</v>
      </c>
      <c r="H241" s="134"/>
      <c r="I241" s="136"/>
      <c r="J241" s="136">
        <v>1</v>
      </c>
      <c r="K241" s="128" t="s">
        <v>56</v>
      </c>
    </row>
    <row r="242" spans="1:11" ht="67.5" customHeight="1" x14ac:dyDescent="0.25">
      <c r="A242" s="41">
        <v>241</v>
      </c>
      <c r="B242" s="42">
        <v>1</v>
      </c>
      <c r="C242" s="43" t="s">
        <v>748</v>
      </c>
      <c r="D242" s="44" t="s">
        <v>749</v>
      </c>
      <c r="E242" s="129" t="s">
        <v>750</v>
      </c>
      <c r="F242" s="130"/>
      <c r="G242" s="131">
        <v>0</v>
      </c>
      <c r="H242" s="130"/>
      <c r="I242" s="132">
        <v>1</v>
      </c>
      <c r="J242" s="132">
        <v>1</v>
      </c>
      <c r="K242" s="45" t="s">
        <v>56</v>
      </c>
    </row>
    <row r="243" spans="1:11" ht="67.5" customHeight="1" x14ac:dyDescent="0.25">
      <c r="A243" s="124">
        <v>242</v>
      </c>
      <c r="B243" s="125">
        <v>1</v>
      </c>
      <c r="C243" s="126" t="s">
        <v>751</v>
      </c>
      <c r="D243" s="127" t="s">
        <v>752</v>
      </c>
      <c r="E243" s="133" t="s">
        <v>753</v>
      </c>
      <c r="F243" s="134"/>
      <c r="G243" s="135">
        <v>0</v>
      </c>
      <c r="H243" s="134"/>
      <c r="I243" s="136"/>
      <c r="J243" s="136">
        <v>1</v>
      </c>
      <c r="K243" s="128" t="s">
        <v>56</v>
      </c>
    </row>
    <row r="244" spans="1:11" ht="67.5" customHeight="1" x14ac:dyDescent="0.25">
      <c r="A244" s="41">
        <v>243</v>
      </c>
      <c r="B244" s="42">
        <v>1</v>
      </c>
      <c r="C244" s="43" t="s">
        <v>754</v>
      </c>
      <c r="D244" s="44" t="s">
        <v>755</v>
      </c>
      <c r="E244" s="129" t="s">
        <v>756</v>
      </c>
      <c r="F244" s="130"/>
      <c r="G244" s="131">
        <v>0</v>
      </c>
      <c r="H244" s="130"/>
      <c r="I244" s="132"/>
      <c r="J244" s="132"/>
      <c r="K244" s="45" t="s">
        <v>56</v>
      </c>
    </row>
    <row r="245" spans="1:11" ht="67.5" customHeight="1" x14ac:dyDescent="0.25">
      <c r="A245" s="124">
        <v>244</v>
      </c>
      <c r="B245" s="125">
        <v>1</v>
      </c>
      <c r="C245" s="126" t="s">
        <v>757</v>
      </c>
      <c r="D245" s="127" t="s">
        <v>758</v>
      </c>
      <c r="E245" s="133" t="s">
        <v>759</v>
      </c>
      <c r="F245" s="134"/>
      <c r="G245" s="135">
        <v>0</v>
      </c>
      <c r="H245" s="134"/>
      <c r="I245" s="136"/>
      <c r="J245" s="136">
        <v>1</v>
      </c>
      <c r="K245" s="128" t="s">
        <v>56</v>
      </c>
    </row>
    <row r="246" spans="1:11" ht="67.5" customHeight="1" x14ac:dyDescent="0.25">
      <c r="A246" s="41">
        <v>245</v>
      </c>
      <c r="B246" s="42">
        <v>1</v>
      </c>
      <c r="C246" s="43" t="s">
        <v>760</v>
      </c>
      <c r="D246" s="44" t="s">
        <v>761</v>
      </c>
      <c r="E246" s="129" t="s">
        <v>249</v>
      </c>
      <c r="F246" s="130"/>
      <c r="G246" s="131">
        <v>0</v>
      </c>
      <c r="H246" s="130"/>
      <c r="I246" s="132">
        <v>1</v>
      </c>
      <c r="J246" s="132">
        <v>1</v>
      </c>
      <c r="K246" s="45" t="s">
        <v>56</v>
      </c>
    </row>
    <row r="247" spans="1:11" ht="67.5" customHeight="1" x14ac:dyDescent="0.25">
      <c r="A247" s="124">
        <v>246</v>
      </c>
      <c r="B247" s="125">
        <v>1</v>
      </c>
      <c r="C247" s="126" t="s">
        <v>762</v>
      </c>
      <c r="D247" s="127" t="s">
        <v>763</v>
      </c>
      <c r="E247" s="133" t="s">
        <v>764</v>
      </c>
      <c r="F247" s="134"/>
      <c r="G247" s="135">
        <v>0</v>
      </c>
      <c r="H247" s="134"/>
      <c r="I247" s="136"/>
      <c r="J247" s="136"/>
      <c r="K247" s="128" t="s">
        <v>56</v>
      </c>
    </row>
    <row r="248" spans="1:11" ht="67.5" customHeight="1" x14ac:dyDescent="0.25">
      <c r="A248" s="41">
        <v>247</v>
      </c>
      <c r="B248" s="42">
        <v>1</v>
      </c>
      <c r="C248" s="43" t="s">
        <v>765</v>
      </c>
      <c r="D248" s="44" t="s">
        <v>766</v>
      </c>
      <c r="E248" s="129" t="s">
        <v>767</v>
      </c>
      <c r="F248" s="130">
        <v>1</v>
      </c>
      <c r="G248" s="131">
        <v>0</v>
      </c>
      <c r="H248" s="130"/>
      <c r="I248" s="132"/>
      <c r="J248" s="132"/>
      <c r="K248" s="45" t="s">
        <v>56</v>
      </c>
    </row>
    <row r="249" spans="1:11" ht="67.5" customHeight="1" x14ac:dyDescent="0.25">
      <c r="A249" s="124">
        <v>248</v>
      </c>
      <c r="B249" s="125">
        <v>1</v>
      </c>
      <c r="C249" s="126" t="s">
        <v>768</v>
      </c>
      <c r="D249" s="127" t="s">
        <v>769</v>
      </c>
      <c r="E249" s="133" t="s">
        <v>3444</v>
      </c>
      <c r="F249" s="134"/>
      <c r="G249" s="135">
        <v>0</v>
      </c>
      <c r="H249" s="134"/>
      <c r="I249" s="136"/>
      <c r="J249" s="136">
        <v>1</v>
      </c>
      <c r="K249" s="128" t="s">
        <v>56</v>
      </c>
    </row>
    <row r="250" spans="1:11" ht="67.5" customHeight="1" x14ac:dyDescent="0.25">
      <c r="A250" s="41">
        <v>249</v>
      </c>
      <c r="B250" s="42">
        <v>1</v>
      </c>
      <c r="C250" s="43" t="s">
        <v>770</v>
      </c>
      <c r="D250" s="44" t="s">
        <v>771</v>
      </c>
      <c r="E250" s="129" t="s">
        <v>772</v>
      </c>
      <c r="F250" s="130"/>
      <c r="G250" s="131">
        <v>0</v>
      </c>
      <c r="H250" s="130"/>
      <c r="I250" s="132"/>
      <c r="J250" s="132"/>
      <c r="K250" s="45" t="s">
        <v>56</v>
      </c>
    </row>
    <row r="251" spans="1:11" ht="67.5" customHeight="1" x14ac:dyDescent="0.25">
      <c r="A251" s="124">
        <v>250</v>
      </c>
      <c r="B251" s="125">
        <v>1</v>
      </c>
      <c r="C251" s="126" t="s">
        <v>773</v>
      </c>
      <c r="D251" s="127" t="s">
        <v>774</v>
      </c>
      <c r="E251" s="133" t="s">
        <v>775</v>
      </c>
      <c r="F251" s="134"/>
      <c r="G251" s="135">
        <v>0</v>
      </c>
      <c r="H251" s="134"/>
      <c r="I251" s="136"/>
      <c r="J251" s="136">
        <v>1</v>
      </c>
      <c r="K251" s="128" t="s">
        <v>56</v>
      </c>
    </row>
    <row r="252" spans="1:11" ht="67.5" customHeight="1" x14ac:dyDescent="0.25">
      <c r="A252" s="41">
        <v>251</v>
      </c>
      <c r="B252" s="42">
        <v>1</v>
      </c>
      <c r="C252" s="43" t="s">
        <v>776</v>
      </c>
      <c r="D252" s="44" t="s">
        <v>777</v>
      </c>
      <c r="E252" s="129" t="s">
        <v>778</v>
      </c>
      <c r="F252" s="130"/>
      <c r="G252" s="131">
        <v>0</v>
      </c>
      <c r="H252" s="130"/>
      <c r="I252" s="132"/>
      <c r="J252" s="132">
        <v>1</v>
      </c>
      <c r="K252" s="45" t="s">
        <v>56</v>
      </c>
    </row>
    <row r="253" spans="1:11" ht="67.5" customHeight="1" x14ac:dyDescent="0.25">
      <c r="A253" s="124">
        <v>252</v>
      </c>
      <c r="B253" s="125">
        <v>1</v>
      </c>
      <c r="C253" s="126" t="s">
        <v>779</v>
      </c>
      <c r="D253" s="127" t="s">
        <v>780</v>
      </c>
      <c r="E253" s="133" t="s">
        <v>781</v>
      </c>
      <c r="F253" s="134"/>
      <c r="G253" s="135">
        <v>0</v>
      </c>
      <c r="H253" s="134"/>
      <c r="I253" s="136">
        <v>1</v>
      </c>
      <c r="J253" s="136"/>
      <c r="K253" s="128" t="s">
        <v>56</v>
      </c>
    </row>
    <row r="254" spans="1:11" ht="67.5" customHeight="1" x14ac:dyDescent="0.25">
      <c r="A254" s="41">
        <v>253</v>
      </c>
      <c r="B254" s="42">
        <v>1</v>
      </c>
      <c r="C254" s="43" t="s">
        <v>782</v>
      </c>
      <c r="D254" s="44" t="s">
        <v>783</v>
      </c>
      <c r="E254" s="129" t="s">
        <v>784</v>
      </c>
      <c r="F254" s="130"/>
      <c r="G254" s="131">
        <v>0</v>
      </c>
      <c r="H254" s="130"/>
      <c r="I254" s="132"/>
      <c r="J254" s="132">
        <v>1</v>
      </c>
      <c r="K254" s="45" t="s">
        <v>56</v>
      </c>
    </row>
    <row r="255" spans="1:11" ht="67.5" customHeight="1" x14ac:dyDescent="0.25">
      <c r="A255" s="124">
        <v>254</v>
      </c>
      <c r="B255" s="125">
        <v>1</v>
      </c>
      <c r="C255" s="126" t="s">
        <v>785</v>
      </c>
      <c r="D255" s="127" t="s">
        <v>786</v>
      </c>
      <c r="E255" s="133" t="s">
        <v>787</v>
      </c>
      <c r="F255" s="134"/>
      <c r="G255" s="135">
        <v>0</v>
      </c>
      <c r="H255" s="134"/>
      <c r="I255" s="136"/>
      <c r="J255" s="136"/>
      <c r="K255" s="128" t="s">
        <v>56</v>
      </c>
    </row>
    <row r="256" spans="1:11" ht="67.5" customHeight="1" x14ac:dyDescent="0.25">
      <c r="A256" s="41">
        <v>255</v>
      </c>
      <c r="B256" s="42">
        <v>1</v>
      </c>
      <c r="C256" s="43" t="s">
        <v>788</v>
      </c>
      <c r="D256" s="44" t="s">
        <v>789</v>
      </c>
      <c r="E256" s="129" t="s">
        <v>790</v>
      </c>
      <c r="F256" s="130"/>
      <c r="G256" s="131">
        <v>0</v>
      </c>
      <c r="H256" s="130"/>
      <c r="I256" s="132"/>
      <c r="J256" s="132"/>
      <c r="K256" s="45" t="s">
        <v>56</v>
      </c>
    </row>
    <row r="257" spans="1:11" ht="67.5" customHeight="1" x14ac:dyDescent="0.25">
      <c r="A257" s="124">
        <v>256</v>
      </c>
      <c r="B257" s="125">
        <v>1</v>
      </c>
      <c r="C257" s="126" t="s">
        <v>791</v>
      </c>
      <c r="D257" s="127" t="s">
        <v>792</v>
      </c>
      <c r="E257" s="133" t="s">
        <v>793</v>
      </c>
      <c r="F257" s="134"/>
      <c r="G257" s="135">
        <v>0</v>
      </c>
      <c r="H257" s="134"/>
      <c r="I257" s="136"/>
      <c r="J257" s="136">
        <v>1</v>
      </c>
      <c r="K257" s="128" t="s">
        <v>56</v>
      </c>
    </row>
    <row r="258" spans="1:11" ht="67.5" customHeight="1" x14ac:dyDescent="0.25">
      <c r="A258" s="41">
        <v>257</v>
      </c>
      <c r="B258" s="42">
        <v>1</v>
      </c>
      <c r="C258" s="43" t="s">
        <v>794</v>
      </c>
      <c r="D258" s="44" t="s">
        <v>795</v>
      </c>
      <c r="E258" s="129" t="s">
        <v>796</v>
      </c>
      <c r="F258" s="130"/>
      <c r="G258" s="131">
        <v>0</v>
      </c>
      <c r="H258" s="130"/>
      <c r="I258" s="132"/>
      <c r="J258" s="132"/>
      <c r="K258" s="45" t="s">
        <v>56</v>
      </c>
    </row>
    <row r="259" spans="1:11" ht="67.5" customHeight="1" x14ac:dyDescent="0.25">
      <c r="A259" s="124">
        <v>258</v>
      </c>
      <c r="B259" s="125">
        <v>1</v>
      </c>
      <c r="C259" s="126" t="s">
        <v>797</v>
      </c>
      <c r="D259" s="127" t="s">
        <v>798</v>
      </c>
      <c r="E259" s="133" t="s">
        <v>799</v>
      </c>
      <c r="F259" s="134"/>
      <c r="G259" s="135">
        <v>0</v>
      </c>
      <c r="H259" s="134"/>
      <c r="I259" s="136"/>
      <c r="J259" s="136"/>
      <c r="K259" s="128" t="s">
        <v>56</v>
      </c>
    </row>
    <row r="260" spans="1:11" ht="67.5" customHeight="1" x14ac:dyDescent="0.25">
      <c r="A260" s="41">
        <v>259</v>
      </c>
      <c r="B260" s="42">
        <v>1</v>
      </c>
      <c r="C260" s="43" t="s">
        <v>800</v>
      </c>
      <c r="D260" s="44" t="s">
        <v>801</v>
      </c>
      <c r="E260" s="129" t="s">
        <v>802</v>
      </c>
      <c r="F260" s="130"/>
      <c r="G260" s="131">
        <v>0</v>
      </c>
      <c r="H260" s="130"/>
      <c r="I260" s="132"/>
      <c r="J260" s="132"/>
      <c r="K260" s="45" t="s">
        <v>56</v>
      </c>
    </row>
    <row r="261" spans="1:11" ht="67.5" customHeight="1" x14ac:dyDescent="0.25">
      <c r="A261" s="124">
        <v>260</v>
      </c>
      <c r="B261" s="125">
        <v>1</v>
      </c>
      <c r="C261" s="126" t="s">
        <v>803</v>
      </c>
      <c r="D261" s="127" t="s">
        <v>804</v>
      </c>
      <c r="E261" s="133" t="s">
        <v>805</v>
      </c>
      <c r="F261" s="134"/>
      <c r="G261" s="135">
        <v>0</v>
      </c>
      <c r="H261" s="134"/>
      <c r="I261" s="136"/>
      <c r="J261" s="136"/>
      <c r="K261" s="128" t="s">
        <v>56</v>
      </c>
    </row>
    <row r="262" spans="1:11" ht="67.5" customHeight="1" x14ac:dyDescent="0.25">
      <c r="A262" s="41">
        <v>261</v>
      </c>
      <c r="B262" s="42">
        <v>1</v>
      </c>
      <c r="C262" s="43" t="s">
        <v>806</v>
      </c>
      <c r="D262" s="44" t="s">
        <v>807</v>
      </c>
      <c r="E262" s="129" t="s">
        <v>808</v>
      </c>
      <c r="F262" s="130"/>
      <c r="G262" s="131">
        <v>0</v>
      </c>
      <c r="H262" s="130"/>
      <c r="I262" s="132"/>
      <c r="J262" s="132"/>
      <c r="K262" s="45" t="s">
        <v>56</v>
      </c>
    </row>
    <row r="263" spans="1:11" ht="67.5" customHeight="1" x14ac:dyDescent="0.25">
      <c r="A263" s="124">
        <v>262</v>
      </c>
      <c r="B263" s="125">
        <v>1</v>
      </c>
      <c r="C263" s="126" t="s">
        <v>809</v>
      </c>
      <c r="D263" s="127" t="s">
        <v>810</v>
      </c>
      <c r="E263" s="133" t="s">
        <v>811</v>
      </c>
      <c r="F263" s="134"/>
      <c r="G263" s="135">
        <v>0</v>
      </c>
      <c r="H263" s="134"/>
      <c r="I263" s="136"/>
      <c r="J263" s="136"/>
      <c r="K263" s="128" t="s">
        <v>56</v>
      </c>
    </row>
    <row r="264" spans="1:11" ht="67.5" customHeight="1" x14ac:dyDescent="0.25">
      <c r="A264" s="41">
        <v>263</v>
      </c>
      <c r="B264" s="42">
        <v>1</v>
      </c>
      <c r="C264" s="43" t="s">
        <v>812</v>
      </c>
      <c r="D264" s="44" t="s">
        <v>813</v>
      </c>
      <c r="E264" s="129" t="s">
        <v>814</v>
      </c>
      <c r="F264" s="130"/>
      <c r="G264" s="131">
        <v>0</v>
      </c>
      <c r="H264" s="130"/>
      <c r="I264" s="132"/>
      <c r="J264" s="132"/>
      <c r="K264" s="45" t="s">
        <v>56</v>
      </c>
    </row>
    <row r="265" spans="1:11" ht="67.5" customHeight="1" x14ac:dyDescent="0.25">
      <c r="A265" s="124">
        <v>264</v>
      </c>
      <c r="B265" s="125">
        <v>1</v>
      </c>
      <c r="C265" s="126" t="s">
        <v>815</v>
      </c>
      <c r="D265" s="127" t="s">
        <v>816</v>
      </c>
      <c r="E265" s="133" t="s">
        <v>817</v>
      </c>
      <c r="F265" s="134"/>
      <c r="G265" s="135">
        <v>0</v>
      </c>
      <c r="H265" s="134"/>
      <c r="I265" s="136"/>
      <c r="J265" s="136"/>
      <c r="K265" s="128" t="s">
        <v>56</v>
      </c>
    </row>
    <row r="266" spans="1:11" ht="67.5" customHeight="1" x14ac:dyDescent="0.25">
      <c r="A266" s="41">
        <v>265</v>
      </c>
      <c r="B266" s="42">
        <v>1</v>
      </c>
      <c r="C266" s="43" t="s">
        <v>818</v>
      </c>
      <c r="D266" s="44" t="s">
        <v>819</v>
      </c>
      <c r="E266" s="129" t="s">
        <v>820</v>
      </c>
      <c r="F266" s="130"/>
      <c r="G266" s="131">
        <v>0</v>
      </c>
      <c r="H266" s="130"/>
      <c r="I266" s="132"/>
      <c r="J266" s="132"/>
      <c r="K266" s="45" t="s">
        <v>56</v>
      </c>
    </row>
    <row r="267" spans="1:11" ht="67.5" customHeight="1" x14ac:dyDescent="0.25">
      <c r="A267" s="124">
        <v>266</v>
      </c>
      <c r="B267" s="125">
        <v>1</v>
      </c>
      <c r="C267" s="126" t="s">
        <v>821</v>
      </c>
      <c r="D267" s="127" t="s">
        <v>822</v>
      </c>
      <c r="E267" s="133" t="s">
        <v>823</v>
      </c>
      <c r="F267" s="134"/>
      <c r="G267" s="135">
        <v>0</v>
      </c>
      <c r="H267" s="134"/>
      <c r="I267" s="136"/>
      <c r="J267" s="136"/>
      <c r="K267" s="128" t="s">
        <v>56</v>
      </c>
    </row>
    <row r="268" spans="1:11" ht="67.5" customHeight="1" x14ac:dyDescent="0.25">
      <c r="A268" s="41">
        <v>267</v>
      </c>
      <c r="B268" s="42">
        <v>1</v>
      </c>
      <c r="C268" s="43" t="s">
        <v>824</v>
      </c>
      <c r="D268" s="44" t="s">
        <v>825</v>
      </c>
      <c r="E268" s="129" t="s">
        <v>3456</v>
      </c>
      <c r="F268" s="130"/>
      <c r="G268" s="131">
        <v>0</v>
      </c>
      <c r="H268" s="130"/>
      <c r="I268" s="132"/>
      <c r="J268" s="132"/>
      <c r="K268" s="45" t="s">
        <v>56</v>
      </c>
    </row>
    <row r="269" spans="1:11" ht="67.5" customHeight="1" x14ac:dyDescent="0.25">
      <c r="A269" s="124">
        <v>268</v>
      </c>
      <c r="B269" s="125">
        <v>1</v>
      </c>
      <c r="C269" s="126" t="s">
        <v>826</v>
      </c>
      <c r="D269" s="127" t="s">
        <v>827</v>
      </c>
      <c r="E269" s="133" t="s">
        <v>828</v>
      </c>
      <c r="F269" s="134"/>
      <c r="G269" s="135">
        <v>0</v>
      </c>
      <c r="H269" s="134"/>
      <c r="I269" s="136"/>
      <c r="J269" s="136"/>
      <c r="K269" s="128" t="s">
        <v>56</v>
      </c>
    </row>
    <row r="270" spans="1:11" ht="67.5" customHeight="1" x14ac:dyDescent="0.25">
      <c r="A270" s="41">
        <v>269</v>
      </c>
      <c r="B270" s="42">
        <v>1</v>
      </c>
      <c r="C270" s="43" t="s">
        <v>829</v>
      </c>
      <c r="D270" s="44" t="s">
        <v>830</v>
      </c>
      <c r="E270" s="129" t="s">
        <v>831</v>
      </c>
      <c r="F270" s="130"/>
      <c r="G270" s="131">
        <v>0</v>
      </c>
      <c r="H270" s="130"/>
      <c r="I270" s="132"/>
      <c r="J270" s="132"/>
      <c r="K270" s="45" t="s">
        <v>56</v>
      </c>
    </row>
    <row r="271" spans="1:11" ht="67.5" customHeight="1" x14ac:dyDescent="0.25">
      <c r="A271" s="124">
        <v>270</v>
      </c>
      <c r="B271" s="125">
        <v>1</v>
      </c>
      <c r="C271" s="126" t="s">
        <v>832</v>
      </c>
      <c r="D271" s="127" t="s">
        <v>833</v>
      </c>
      <c r="E271" s="133" t="s">
        <v>834</v>
      </c>
      <c r="F271" s="134"/>
      <c r="G271" s="135">
        <v>0</v>
      </c>
      <c r="H271" s="134"/>
      <c r="I271" s="136"/>
      <c r="J271" s="136"/>
      <c r="K271" s="128" t="s">
        <v>56</v>
      </c>
    </row>
    <row r="272" spans="1:11" ht="67.5" customHeight="1" x14ac:dyDescent="0.25">
      <c r="A272" s="41">
        <v>271</v>
      </c>
      <c r="B272" s="42">
        <v>1</v>
      </c>
      <c r="C272" s="43" t="s">
        <v>835</v>
      </c>
      <c r="D272" s="44" t="s">
        <v>836</v>
      </c>
      <c r="E272" s="129" t="s">
        <v>837</v>
      </c>
      <c r="F272" s="130"/>
      <c r="G272" s="131">
        <v>0</v>
      </c>
      <c r="H272" s="130"/>
      <c r="I272" s="132"/>
      <c r="J272" s="132"/>
      <c r="K272" s="45" t="s">
        <v>56</v>
      </c>
    </row>
    <row r="273" spans="1:11" ht="67.5" customHeight="1" x14ac:dyDescent="0.25">
      <c r="A273" s="124">
        <v>272</v>
      </c>
      <c r="B273" s="125">
        <v>0.1</v>
      </c>
      <c r="C273" s="126" t="s">
        <v>838</v>
      </c>
      <c r="D273" s="127" t="s">
        <v>839</v>
      </c>
      <c r="E273" s="133" t="s">
        <v>840</v>
      </c>
      <c r="F273" s="134"/>
      <c r="G273" s="135">
        <v>0</v>
      </c>
      <c r="H273" s="134"/>
      <c r="I273" s="136">
        <v>1</v>
      </c>
      <c r="J273" s="136"/>
      <c r="K273" s="128" t="s">
        <v>841</v>
      </c>
    </row>
    <row r="274" spans="1:11" ht="67.5" customHeight="1" x14ac:dyDescent="0.25">
      <c r="A274" s="41">
        <v>273</v>
      </c>
      <c r="B274" s="42">
        <v>0.1</v>
      </c>
      <c r="C274" s="43" t="s">
        <v>842</v>
      </c>
      <c r="D274" s="44" t="s">
        <v>843</v>
      </c>
      <c r="E274" s="129" t="s">
        <v>844</v>
      </c>
      <c r="F274" s="130"/>
      <c r="G274" s="131">
        <v>0</v>
      </c>
      <c r="H274" s="130"/>
      <c r="I274" s="132"/>
      <c r="J274" s="132"/>
      <c r="K274" s="45" t="s">
        <v>841</v>
      </c>
    </row>
    <row r="275" spans="1:11" ht="67.5" customHeight="1" x14ac:dyDescent="0.25">
      <c r="A275" s="124">
        <v>274</v>
      </c>
      <c r="B275" s="125">
        <v>0.1</v>
      </c>
      <c r="C275" s="126" t="s">
        <v>845</v>
      </c>
      <c r="D275" s="127" t="s">
        <v>846</v>
      </c>
      <c r="E275" s="133" t="s">
        <v>847</v>
      </c>
      <c r="F275" s="134"/>
      <c r="G275" s="135">
        <v>0</v>
      </c>
      <c r="H275" s="134"/>
      <c r="I275" s="136">
        <v>1</v>
      </c>
      <c r="J275" s="136"/>
      <c r="K275" s="128" t="s">
        <v>841</v>
      </c>
    </row>
    <row r="276" spans="1:11" ht="67.5" customHeight="1" x14ac:dyDescent="0.25">
      <c r="A276" s="41">
        <v>275</v>
      </c>
      <c r="B276" s="42">
        <v>0.1</v>
      </c>
      <c r="C276" s="43" t="s">
        <v>848</v>
      </c>
      <c r="D276" s="44" t="s">
        <v>849</v>
      </c>
      <c r="E276" s="129" t="s">
        <v>850</v>
      </c>
      <c r="F276" s="130"/>
      <c r="G276" s="131">
        <v>0</v>
      </c>
      <c r="H276" s="130"/>
      <c r="I276" s="132"/>
      <c r="J276" s="132"/>
      <c r="K276" s="45" t="s">
        <v>841</v>
      </c>
    </row>
    <row r="277" spans="1:11" ht="67.5" customHeight="1" x14ac:dyDescent="0.25">
      <c r="A277" s="124">
        <v>276</v>
      </c>
      <c r="B277" s="125">
        <v>0.1</v>
      </c>
      <c r="C277" s="126" t="s">
        <v>851</v>
      </c>
      <c r="D277" s="127" t="s">
        <v>852</v>
      </c>
      <c r="E277" s="133" t="s">
        <v>853</v>
      </c>
      <c r="F277" s="134"/>
      <c r="G277" s="135">
        <v>0</v>
      </c>
      <c r="H277" s="134"/>
      <c r="I277" s="136">
        <v>1</v>
      </c>
      <c r="J277" s="136"/>
      <c r="K277" s="128" t="s">
        <v>841</v>
      </c>
    </row>
    <row r="278" spans="1:11" ht="67.5" customHeight="1" x14ac:dyDescent="0.25">
      <c r="A278" s="41">
        <v>277</v>
      </c>
      <c r="B278" s="42">
        <v>0.1</v>
      </c>
      <c r="C278" s="43" t="s">
        <v>854</v>
      </c>
      <c r="D278" s="44" t="s">
        <v>855</v>
      </c>
      <c r="E278" s="129" t="s">
        <v>856</v>
      </c>
      <c r="F278" s="130"/>
      <c r="G278" s="131">
        <v>0</v>
      </c>
      <c r="H278" s="130"/>
      <c r="I278" s="132"/>
      <c r="J278" s="132"/>
      <c r="K278" s="45" t="s">
        <v>841</v>
      </c>
    </row>
    <row r="279" spans="1:11" ht="67.5" customHeight="1" x14ac:dyDescent="0.25">
      <c r="A279" s="124">
        <v>278</v>
      </c>
      <c r="B279" s="125">
        <v>0.2</v>
      </c>
      <c r="C279" s="126" t="s">
        <v>857</v>
      </c>
      <c r="D279" s="127" t="s">
        <v>858</v>
      </c>
      <c r="E279" s="133" t="s">
        <v>859</v>
      </c>
      <c r="F279" s="134"/>
      <c r="G279" s="135">
        <v>0</v>
      </c>
      <c r="H279" s="134"/>
      <c r="I279" s="136"/>
      <c r="J279" s="136"/>
      <c r="K279" s="128" t="s">
        <v>841</v>
      </c>
    </row>
    <row r="280" spans="1:11" ht="67.5" customHeight="1" x14ac:dyDescent="0.25">
      <c r="A280" s="41">
        <v>279</v>
      </c>
      <c r="B280" s="42">
        <v>0.2</v>
      </c>
      <c r="C280" s="43" t="s">
        <v>860</v>
      </c>
      <c r="D280" s="44" t="s">
        <v>861</v>
      </c>
      <c r="E280" s="129" t="s">
        <v>862</v>
      </c>
      <c r="F280" s="130"/>
      <c r="G280" s="131">
        <v>0</v>
      </c>
      <c r="H280" s="130"/>
      <c r="I280" s="132">
        <v>1</v>
      </c>
      <c r="J280" s="132"/>
      <c r="K280" s="45" t="s">
        <v>841</v>
      </c>
    </row>
    <row r="281" spans="1:11" ht="67.5" customHeight="1" x14ac:dyDescent="0.25">
      <c r="A281" s="124">
        <v>280</v>
      </c>
      <c r="B281" s="125">
        <v>0.2</v>
      </c>
      <c r="C281" s="126" t="s">
        <v>863</v>
      </c>
      <c r="D281" s="127" t="s">
        <v>864</v>
      </c>
      <c r="E281" s="133" t="s">
        <v>865</v>
      </c>
      <c r="F281" s="134"/>
      <c r="G281" s="135">
        <v>0</v>
      </c>
      <c r="H281" s="134"/>
      <c r="I281" s="136"/>
      <c r="J281" s="136"/>
      <c r="K281" s="128" t="s">
        <v>841</v>
      </c>
    </row>
    <row r="282" spans="1:11" ht="67.5" customHeight="1" x14ac:dyDescent="0.25">
      <c r="A282" s="41">
        <v>281</v>
      </c>
      <c r="B282" s="42">
        <v>0.2</v>
      </c>
      <c r="C282" s="43" t="s">
        <v>866</v>
      </c>
      <c r="D282" s="44" t="s">
        <v>867</v>
      </c>
      <c r="E282" s="129" t="s">
        <v>868</v>
      </c>
      <c r="F282" s="130"/>
      <c r="G282" s="131">
        <v>0</v>
      </c>
      <c r="H282" s="130"/>
      <c r="I282" s="132">
        <v>1</v>
      </c>
      <c r="J282" s="132"/>
      <c r="K282" s="45" t="s">
        <v>841</v>
      </c>
    </row>
    <row r="283" spans="1:11" ht="67.5" customHeight="1" x14ac:dyDescent="0.25">
      <c r="A283" s="124">
        <v>282</v>
      </c>
      <c r="B283" s="125">
        <v>0.2</v>
      </c>
      <c r="C283" s="126" t="s">
        <v>869</v>
      </c>
      <c r="D283" s="127" t="s">
        <v>870</v>
      </c>
      <c r="E283" s="133" t="s">
        <v>871</v>
      </c>
      <c r="F283" s="134"/>
      <c r="G283" s="135">
        <v>0</v>
      </c>
      <c r="H283" s="134"/>
      <c r="I283" s="136"/>
      <c r="J283" s="136"/>
      <c r="K283" s="128" t="s">
        <v>841</v>
      </c>
    </row>
    <row r="284" spans="1:11" ht="67.5" customHeight="1" x14ac:dyDescent="0.25">
      <c r="A284" s="41">
        <v>283</v>
      </c>
      <c r="B284" s="42">
        <v>0.2</v>
      </c>
      <c r="C284" s="43" t="s">
        <v>872</v>
      </c>
      <c r="D284" s="44" t="s">
        <v>873</v>
      </c>
      <c r="E284" s="129" t="s">
        <v>874</v>
      </c>
      <c r="F284" s="130"/>
      <c r="G284" s="131">
        <v>0</v>
      </c>
      <c r="H284" s="130"/>
      <c r="I284" s="132"/>
      <c r="J284" s="132"/>
      <c r="K284" s="45" t="s">
        <v>841</v>
      </c>
    </row>
    <row r="285" spans="1:11" ht="67.5" customHeight="1" x14ac:dyDescent="0.25">
      <c r="A285" s="124">
        <v>284</v>
      </c>
      <c r="B285" s="125">
        <v>0.2</v>
      </c>
      <c r="C285" s="126" t="s">
        <v>875</v>
      </c>
      <c r="D285" s="127" t="s">
        <v>876</v>
      </c>
      <c r="E285" s="133" t="s">
        <v>877</v>
      </c>
      <c r="F285" s="134"/>
      <c r="G285" s="135">
        <v>0</v>
      </c>
      <c r="H285" s="134"/>
      <c r="I285" s="136">
        <v>1</v>
      </c>
      <c r="J285" s="136"/>
      <c r="K285" s="128" t="s">
        <v>841</v>
      </c>
    </row>
    <row r="286" spans="1:11" ht="67.5" customHeight="1" x14ac:dyDescent="0.25">
      <c r="A286" s="41">
        <v>285</v>
      </c>
      <c r="B286" s="42">
        <v>0.2</v>
      </c>
      <c r="C286" s="43" t="s">
        <v>878</v>
      </c>
      <c r="D286" s="44" t="s">
        <v>879</v>
      </c>
      <c r="E286" s="129" t="s">
        <v>880</v>
      </c>
      <c r="F286" s="130"/>
      <c r="G286" s="131">
        <v>0</v>
      </c>
      <c r="H286" s="130"/>
      <c r="I286" s="132">
        <v>1</v>
      </c>
      <c r="J286" s="132"/>
      <c r="K286" s="45" t="s">
        <v>841</v>
      </c>
    </row>
    <row r="287" spans="1:11" ht="67.5" customHeight="1" x14ac:dyDescent="0.25">
      <c r="A287" s="124">
        <v>286</v>
      </c>
      <c r="B287" s="125">
        <v>0.2</v>
      </c>
      <c r="C287" s="126" t="s">
        <v>881</v>
      </c>
      <c r="D287" s="127" t="s">
        <v>882</v>
      </c>
      <c r="E287" s="133" t="s">
        <v>883</v>
      </c>
      <c r="F287" s="134"/>
      <c r="G287" s="135">
        <v>0</v>
      </c>
      <c r="H287" s="134"/>
      <c r="I287" s="136"/>
      <c r="J287" s="136"/>
      <c r="K287" s="128" t="s">
        <v>841</v>
      </c>
    </row>
    <row r="288" spans="1:11" ht="67.5" customHeight="1" x14ac:dyDescent="0.25">
      <c r="A288" s="41">
        <v>287</v>
      </c>
      <c r="B288" s="42">
        <v>0.2</v>
      </c>
      <c r="C288" s="43" t="s">
        <v>884</v>
      </c>
      <c r="D288" s="44" t="s">
        <v>885</v>
      </c>
      <c r="E288" s="129" t="s">
        <v>886</v>
      </c>
      <c r="F288" s="130"/>
      <c r="G288" s="131">
        <v>0</v>
      </c>
      <c r="H288" s="130"/>
      <c r="I288" s="132"/>
      <c r="J288" s="132"/>
      <c r="K288" s="45" t="s">
        <v>841</v>
      </c>
    </row>
    <row r="289" spans="1:11" ht="67.5" customHeight="1" x14ac:dyDescent="0.25">
      <c r="A289" s="124">
        <v>288</v>
      </c>
      <c r="B289" s="125">
        <v>0.2</v>
      </c>
      <c r="C289" s="126" t="s">
        <v>887</v>
      </c>
      <c r="D289" s="127" t="s">
        <v>888</v>
      </c>
      <c r="E289" s="133" t="s">
        <v>889</v>
      </c>
      <c r="F289" s="134"/>
      <c r="G289" s="135">
        <v>0</v>
      </c>
      <c r="H289" s="134"/>
      <c r="I289" s="136">
        <v>1</v>
      </c>
      <c r="J289" s="136"/>
      <c r="K289" s="128" t="s">
        <v>841</v>
      </c>
    </row>
    <row r="290" spans="1:11" ht="67.5" customHeight="1" x14ac:dyDescent="0.25">
      <c r="A290" s="41">
        <v>289</v>
      </c>
      <c r="B290" s="42">
        <v>0.2</v>
      </c>
      <c r="C290" s="43" t="s">
        <v>890</v>
      </c>
      <c r="D290" s="44" t="s">
        <v>891</v>
      </c>
      <c r="E290" s="129" t="s">
        <v>892</v>
      </c>
      <c r="F290" s="130"/>
      <c r="G290" s="131">
        <v>0</v>
      </c>
      <c r="H290" s="130"/>
      <c r="I290" s="132"/>
      <c r="J290" s="132"/>
      <c r="K290" s="45" t="s">
        <v>841</v>
      </c>
    </row>
    <row r="291" spans="1:11" ht="67.5" customHeight="1" x14ac:dyDescent="0.25">
      <c r="A291" s="124">
        <v>290</v>
      </c>
      <c r="B291" s="125">
        <v>0.2</v>
      </c>
      <c r="C291" s="126" t="s">
        <v>893</v>
      </c>
      <c r="D291" s="127" t="s">
        <v>894</v>
      </c>
      <c r="E291" s="133" t="s">
        <v>895</v>
      </c>
      <c r="F291" s="134"/>
      <c r="G291" s="135">
        <v>0</v>
      </c>
      <c r="H291" s="134"/>
      <c r="I291" s="136">
        <v>1</v>
      </c>
      <c r="J291" s="136"/>
      <c r="K291" s="128" t="s">
        <v>841</v>
      </c>
    </row>
    <row r="292" spans="1:11" ht="67.5" customHeight="1" x14ac:dyDescent="0.25">
      <c r="A292" s="41">
        <v>291</v>
      </c>
      <c r="B292" s="42">
        <v>0.3</v>
      </c>
      <c r="C292" s="43" t="s">
        <v>896</v>
      </c>
      <c r="D292" s="44" t="s">
        <v>897</v>
      </c>
      <c r="E292" s="129" t="s">
        <v>898</v>
      </c>
      <c r="F292" s="130"/>
      <c r="G292" s="131">
        <v>0</v>
      </c>
      <c r="H292" s="130"/>
      <c r="I292" s="132"/>
      <c r="J292" s="132"/>
      <c r="K292" s="45" t="s">
        <v>841</v>
      </c>
    </row>
    <row r="293" spans="1:11" ht="67.5" customHeight="1" x14ac:dyDescent="0.25">
      <c r="A293" s="124">
        <v>292</v>
      </c>
      <c r="B293" s="125">
        <v>0.3</v>
      </c>
      <c r="C293" s="126" t="s">
        <v>899</v>
      </c>
      <c r="D293" s="127" t="s">
        <v>900</v>
      </c>
      <c r="E293" s="133" t="s">
        <v>865</v>
      </c>
      <c r="F293" s="134"/>
      <c r="G293" s="135">
        <v>0</v>
      </c>
      <c r="H293" s="134"/>
      <c r="I293" s="136"/>
      <c r="J293" s="136"/>
      <c r="K293" s="128" t="s">
        <v>841</v>
      </c>
    </row>
    <row r="294" spans="1:11" ht="67.5" customHeight="1" x14ac:dyDescent="0.25">
      <c r="A294" s="41">
        <v>293</v>
      </c>
      <c r="B294" s="42">
        <v>0.3</v>
      </c>
      <c r="C294" s="43" t="s">
        <v>901</v>
      </c>
      <c r="D294" s="44" t="s">
        <v>902</v>
      </c>
      <c r="E294" s="129" t="s">
        <v>903</v>
      </c>
      <c r="F294" s="130"/>
      <c r="G294" s="131">
        <v>0</v>
      </c>
      <c r="H294" s="130"/>
      <c r="I294" s="132">
        <v>1</v>
      </c>
      <c r="J294" s="132"/>
      <c r="K294" s="45" t="s">
        <v>841</v>
      </c>
    </row>
    <row r="295" spans="1:11" ht="67.5" customHeight="1" x14ac:dyDescent="0.25">
      <c r="A295" s="124">
        <v>294</v>
      </c>
      <c r="B295" s="125">
        <v>0.3</v>
      </c>
      <c r="C295" s="126" t="s">
        <v>904</v>
      </c>
      <c r="D295" s="127" t="s">
        <v>905</v>
      </c>
      <c r="E295" s="133" t="s">
        <v>889</v>
      </c>
      <c r="F295" s="134"/>
      <c r="G295" s="135">
        <v>0</v>
      </c>
      <c r="H295" s="134"/>
      <c r="I295" s="136">
        <v>1</v>
      </c>
      <c r="J295" s="136"/>
      <c r="K295" s="128" t="s">
        <v>841</v>
      </c>
    </row>
    <row r="296" spans="1:11" ht="67.5" customHeight="1" x14ac:dyDescent="0.25">
      <c r="A296" s="41">
        <v>295</v>
      </c>
      <c r="B296" s="42">
        <v>0.3</v>
      </c>
      <c r="C296" s="43" t="s">
        <v>906</v>
      </c>
      <c r="D296" s="44" t="s">
        <v>907</v>
      </c>
      <c r="E296" s="129" t="s">
        <v>908</v>
      </c>
      <c r="F296" s="130"/>
      <c r="G296" s="131">
        <v>0</v>
      </c>
      <c r="H296" s="130"/>
      <c r="I296" s="132">
        <v>1</v>
      </c>
      <c r="J296" s="132"/>
      <c r="K296" s="45" t="s">
        <v>841</v>
      </c>
    </row>
    <row r="297" spans="1:11" ht="67.5" customHeight="1" x14ac:dyDescent="0.25">
      <c r="A297" s="124">
        <v>296</v>
      </c>
      <c r="B297" s="125">
        <v>0.3</v>
      </c>
      <c r="C297" s="126" t="s">
        <v>909</v>
      </c>
      <c r="D297" s="127" t="s">
        <v>910</v>
      </c>
      <c r="E297" s="133" t="s">
        <v>847</v>
      </c>
      <c r="F297" s="134"/>
      <c r="G297" s="135">
        <v>0</v>
      </c>
      <c r="H297" s="134"/>
      <c r="I297" s="136">
        <v>1</v>
      </c>
      <c r="J297" s="136"/>
      <c r="K297" s="128" t="s">
        <v>841</v>
      </c>
    </row>
    <row r="298" spans="1:11" ht="67.5" customHeight="1" x14ac:dyDescent="0.25">
      <c r="A298" s="41">
        <v>297</v>
      </c>
      <c r="B298" s="42">
        <v>0.3</v>
      </c>
      <c r="C298" s="43" t="s">
        <v>911</v>
      </c>
      <c r="D298" s="44" t="s">
        <v>912</v>
      </c>
      <c r="E298" s="129" t="s">
        <v>913</v>
      </c>
      <c r="F298" s="130"/>
      <c r="G298" s="131">
        <v>0</v>
      </c>
      <c r="H298" s="130"/>
      <c r="I298" s="132"/>
      <c r="J298" s="132"/>
      <c r="K298" s="45" t="s">
        <v>841</v>
      </c>
    </row>
    <row r="299" spans="1:11" ht="67.5" customHeight="1" x14ac:dyDescent="0.25">
      <c r="A299" s="124">
        <v>298</v>
      </c>
      <c r="B299" s="125">
        <v>0.3</v>
      </c>
      <c r="C299" s="126" t="s">
        <v>914</v>
      </c>
      <c r="D299" s="127" t="s">
        <v>915</v>
      </c>
      <c r="E299" s="133" t="s">
        <v>916</v>
      </c>
      <c r="F299" s="134"/>
      <c r="G299" s="135">
        <v>0</v>
      </c>
      <c r="H299" s="134"/>
      <c r="I299" s="136"/>
      <c r="J299" s="136"/>
      <c r="K299" s="128" t="s">
        <v>841</v>
      </c>
    </row>
    <row r="300" spans="1:11" ht="67.5" customHeight="1" x14ac:dyDescent="0.25">
      <c r="A300" s="41">
        <v>299</v>
      </c>
      <c r="B300" s="42">
        <v>0.3</v>
      </c>
      <c r="C300" s="43" t="s">
        <v>917</v>
      </c>
      <c r="D300" s="44" t="s">
        <v>918</v>
      </c>
      <c r="E300" s="129" t="s">
        <v>919</v>
      </c>
      <c r="F300" s="130"/>
      <c r="G300" s="131">
        <v>0</v>
      </c>
      <c r="H300" s="130"/>
      <c r="I300" s="132"/>
      <c r="J300" s="132"/>
      <c r="K300" s="45" t="s">
        <v>841</v>
      </c>
    </row>
    <row r="301" spans="1:11" ht="67.5" customHeight="1" x14ac:dyDescent="0.25">
      <c r="A301" s="124">
        <v>300</v>
      </c>
      <c r="B301" s="125">
        <v>0.3</v>
      </c>
      <c r="C301" s="126" t="s">
        <v>920</v>
      </c>
      <c r="D301" s="127" t="s">
        <v>921</v>
      </c>
      <c r="E301" s="133" t="s">
        <v>865</v>
      </c>
      <c r="F301" s="134"/>
      <c r="G301" s="135">
        <v>0</v>
      </c>
      <c r="H301" s="134"/>
      <c r="I301" s="136"/>
      <c r="J301" s="136"/>
      <c r="K301" s="128" t="s">
        <v>841</v>
      </c>
    </row>
    <row r="302" spans="1:11" ht="67.5" customHeight="1" x14ac:dyDescent="0.25">
      <c r="A302" s="41">
        <v>301</v>
      </c>
      <c r="B302" s="42">
        <v>0.3</v>
      </c>
      <c r="C302" s="43" t="s">
        <v>922</v>
      </c>
      <c r="D302" s="44" t="s">
        <v>923</v>
      </c>
      <c r="E302" s="129" t="s">
        <v>924</v>
      </c>
      <c r="F302" s="130"/>
      <c r="G302" s="131">
        <v>0</v>
      </c>
      <c r="H302" s="130"/>
      <c r="I302" s="132"/>
      <c r="J302" s="132"/>
      <c r="K302" s="45" t="s">
        <v>841</v>
      </c>
    </row>
    <row r="303" spans="1:11" ht="67.5" customHeight="1" x14ac:dyDescent="0.25">
      <c r="A303" s="124">
        <v>302</v>
      </c>
      <c r="B303" s="125">
        <v>0.3</v>
      </c>
      <c r="C303" s="126" t="s">
        <v>925</v>
      </c>
      <c r="D303" s="127" t="s">
        <v>926</v>
      </c>
      <c r="E303" s="133" t="s">
        <v>927</v>
      </c>
      <c r="F303" s="134"/>
      <c r="G303" s="135">
        <v>0</v>
      </c>
      <c r="H303" s="134"/>
      <c r="I303" s="136"/>
      <c r="J303" s="136"/>
      <c r="K303" s="128" t="s">
        <v>841</v>
      </c>
    </row>
    <row r="304" spans="1:11" ht="67.5" customHeight="1" x14ac:dyDescent="0.25">
      <c r="A304" s="41">
        <v>303</v>
      </c>
      <c r="B304" s="42">
        <v>0.4</v>
      </c>
      <c r="C304" s="43" t="s">
        <v>928</v>
      </c>
      <c r="D304" s="44" t="s">
        <v>929</v>
      </c>
      <c r="E304" s="129" t="s">
        <v>930</v>
      </c>
      <c r="F304" s="130"/>
      <c r="G304" s="131">
        <v>0</v>
      </c>
      <c r="H304" s="130"/>
      <c r="I304" s="132">
        <v>1</v>
      </c>
      <c r="J304" s="132"/>
      <c r="K304" s="45" t="s">
        <v>841</v>
      </c>
    </row>
    <row r="305" spans="1:11" ht="67.5" customHeight="1" x14ac:dyDescent="0.25">
      <c r="A305" s="124">
        <v>304</v>
      </c>
      <c r="B305" s="125">
        <v>0.4</v>
      </c>
      <c r="C305" s="126" t="s">
        <v>931</v>
      </c>
      <c r="D305" s="127" t="s">
        <v>932</v>
      </c>
      <c r="E305" s="133" t="s">
        <v>889</v>
      </c>
      <c r="F305" s="134"/>
      <c r="G305" s="135">
        <v>0</v>
      </c>
      <c r="H305" s="134"/>
      <c r="I305" s="136">
        <v>1</v>
      </c>
      <c r="J305" s="136"/>
      <c r="K305" s="128" t="s">
        <v>841</v>
      </c>
    </row>
    <row r="306" spans="1:11" ht="67.5" customHeight="1" x14ac:dyDescent="0.25">
      <c r="A306" s="41">
        <v>305</v>
      </c>
      <c r="B306" s="42">
        <v>0.4</v>
      </c>
      <c r="C306" s="43" t="s">
        <v>933</v>
      </c>
      <c r="D306" s="44" t="s">
        <v>934</v>
      </c>
      <c r="E306" s="129" t="s">
        <v>935</v>
      </c>
      <c r="F306" s="130"/>
      <c r="G306" s="131">
        <v>0</v>
      </c>
      <c r="H306" s="130"/>
      <c r="I306" s="132"/>
      <c r="J306" s="132"/>
      <c r="K306" s="45" t="s">
        <v>841</v>
      </c>
    </row>
    <row r="307" spans="1:11" ht="67.5" customHeight="1" x14ac:dyDescent="0.25">
      <c r="A307" s="124">
        <v>306</v>
      </c>
      <c r="B307" s="125">
        <v>0.4</v>
      </c>
      <c r="C307" s="126" t="s">
        <v>936</v>
      </c>
      <c r="D307" s="127" t="s">
        <v>937</v>
      </c>
      <c r="E307" s="133" t="s">
        <v>938</v>
      </c>
      <c r="F307" s="134"/>
      <c r="G307" s="135">
        <v>0</v>
      </c>
      <c r="H307" s="134"/>
      <c r="I307" s="136">
        <v>1</v>
      </c>
      <c r="J307" s="136"/>
      <c r="K307" s="128" t="s">
        <v>841</v>
      </c>
    </row>
    <row r="308" spans="1:11" ht="67.5" customHeight="1" x14ac:dyDescent="0.25">
      <c r="A308" s="41">
        <v>307</v>
      </c>
      <c r="B308" s="42">
        <v>0.4</v>
      </c>
      <c r="C308" s="43" t="s">
        <v>939</v>
      </c>
      <c r="D308" s="44" t="s">
        <v>940</v>
      </c>
      <c r="E308" s="129" t="s">
        <v>847</v>
      </c>
      <c r="F308" s="130"/>
      <c r="G308" s="131">
        <v>0</v>
      </c>
      <c r="H308" s="130"/>
      <c r="I308" s="132">
        <v>1</v>
      </c>
      <c r="J308" s="132"/>
      <c r="K308" s="45" t="s">
        <v>841</v>
      </c>
    </row>
    <row r="309" spans="1:11" ht="67.5" customHeight="1" x14ac:dyDescent="0.25">
      <c r="A309" s="124">
        <v>308</v>
      </c>
      <c r="B309" s="125">
        <v>0.4</v>
      </c>
      <c r="C309" s="126" t="s">
        <v>941</v>
      </c>
      <c r="D309" s="127" t="s">
        <v>942</v>
      </c>
      <c r="E309" s="133" t="s">
        <v>943</v>
      </c>
      <c r="F309" s="134"/>
      <c r="G309" s="135">
        <v>0</v>
      </c>
      <c r="H309" s="134"/>
      <c r="I309" s="136"/>
      <c r="J309" s="136"/>
      <c r="K309" s="128" t="s">
        <v>841</v>
      </c>
    </row>
    <row r="310" spans="1:11" ht="67.5" customHeight="1" x14ac:dyDescent="0.25">
      <c r="A310" s="41">
        <v>309</v>
      </c>
      <c r="B310" s="42">
        <v>0.4</v>
      </c>
      <c r="C310" s="43" t="s">
        <v>944</v>
      </c>
      <c r="D310" s="44" t="s">
        <v>945</v>
      </c>
      <c r="E310" s="129" t="s">
        <v>946</v>
      </c>
      <c r="F310" s="130"/>
      <c r="G310" s="131">
        <v>0</v>
      </c>
      <c r="H310" s="130"/>
      <c r="I310" s="132"/>
      <c r="J310" s="132"/>
      <c r="K310" s="45" t="s">
        <v>841</v>
      </c>
    </row>
    <row r="311" spans="1:11" ht="67.5" customHeight="1" x14ac:dyDescent="0.25">
      <c r="A311" s="124">
        <v>310</v>
      </c>
      <c r="B311" s="125">
        <v>0.4</v>
      </c>
      <c r="C311" s="126" t="s">
        <v>947</v>
      </c>
      <c r="D311" s="127" t="s">
        <v>948</v>
      </c>
      <c r="E311" s="133" t="s">
        <v>949</v>
      </c>
      <c r="F311" s="134"/>
      <c r="G311" s="135">
        <v>0</v>
      </c>
      <c r="H311" s="134"/>
      <c r="I311" s="136"/>
      <c r="J311" s="136"/>
      <c r="K311" s="128" t="s">
        <v>841</v>
      </c>
    </row>
    <row r="312" spans="1:11" ht="67.5" customHeight="1" x14ac:dyDescent="0.25">
      <c r="A312" s="41">
        <v>311</v>
      </c>
      <c r="B312" s="42">
        <v>0.4</v>
      </c>
      <c r="C312" s="43" t="s">
        <v>950</v>
      </c>
      <c r="D312" s="44" t="s">
        <v>951</v>
      </c>
      <c r="E312" s="129" t="s">
        <v>889</v>
      </c>
      <c r="F312" s="130"/>
      <c r="G312" s="131">
        <v>0</v>
      </c>
      <c r="H312" s="130"/>
      <c r="I312" s="132">
        <v>1</v>
      </c>
      <c r="J312" s="132"/>
      <c r="K312" s="45" t="s">
        <v>841</v>
      </c>
    </row>
    <row r="313" spans="1:11" ht="67.5" customHeight="1" x14ac:dyDescent="0.25">
      <c r="A313" s="124">
        <v>312</v>
      </c>
      <c r="B313" s="125">
        <v>0.4</v>
      </c>
      <c r="C313" s="126" t="s">
        <v>952</v>
      </c>
      <c r="D313" s="127" t="s">
        <v>953</v>
      </c>
      <c r="E313" s="133" t="s">
        <v>954</v>
      </c>
      <c r="F313" s="134"/>
      <c r="G313" s="135">
        <v>0.1</v>
      </c>
      <c r="H313" s="134"/>
      <c r="I313" s="136"/>
      <c r="J313" s="136"/>
      <c r="K313" s="128" t="s">
        <v>841</v>
      </c>
    </row>
    <row r="314" spans="1:11" ht="67.5" customHeight="1" x14ac:dyDescent="0.25">
      <c r="A314" s="41">
        <v>313</v>
      </c>
      <c r="B314" s="42">
        <v>0.5</v>
      </c>
      <c r="C314" s="43" t="s">
        <v>955</v>
      </c>
      <c r="D314" s="44" t="s">
        <v>956</v>
      </c>
      <c r="E314" s="129" t="s">
        <v>865</v>
      </c>
      <c r="F314" s="130"/>
      <c r="G314" s="131">
        <v>0</v>
      </c>
      <c r="H314" s="130"/>
      <c r="I314" s="132"/>
      <c r="J314" s="132"/>
      <c r="K314" s="45" t="s">
        <v>841</v>
      </c>
    </row>
    <row r="315" spans="1:11" ht="67.5" customHeight="1" x14ac:dyDescent="0.25">
      <c r="A315" s="124">
        <v>314</v>
      </c>
      <c r="B315" s="125">
        <v>0.5</v>
      </c>
      <c r="C315" s="126" t="s">
        <v>957</v>
      </c>
      <c r="D315" s="127" t="s">
        <v>958</v>
      </c>
      <c r="E315" s="133" t="s">
        <v>959</v>
      </c>
      <c r="F315" s="134"/>
      <c r="G315" s="135">
        <v>0</v>
      </c>
      <c r="H315" s="134"/>
      <c r="I315" s="136"/>
      <c r="J315" s="136"/>
      <c r="K315" s="128" t="s">
        <v>841</v>
      </c>
    </row>
    <row r="316" spans="1:11" ht="67.5" customHeight="1" x14ac:dyDescent="0.25">
      <c r="A316" s="41">
        <v>315</v>
      </c>
      <c r="B316" s="42">
        <v>0.5</v>
      </c>
      <c r="C316" s="43" t="s">
        <v>960</v>
      </c>
      <c r="D316" s="44" t="s">
        <v>961</v>
      </c>
      <c r="E316" s="129" t="s">
        <v>962</v>
      </c>
      <c r="F316" s="130"/>
      <c r="G316" s="131">
        <v>0</v>
      </c>
      <c r="H316" s="130"/>
      <c r="I316" s="132"/>
      <c r="J316" s="132"/>
      <c r="K316" s="45" t="s">
        <v>841</v>
      </c>
    </row>
    <row r="317" spans="1:11" ht="67.5" customHeight="1" x14ac:dyDescent="0.25">
      <c r="A317" s="124">
        <v>316</v>
      </c>
      <c r="B317" s="125">
        <v>0.5</v>
      </c>
      <c r="C317" s="126" t="s">
        <v>963</v>
      </c>
      <c r="D317" s="127" t="s">
        <v>964</v>
      </c>
      <c r="E317" s="133" t="s">
        <v>965</v>
      </c>
      <c r="F317" s="134"/>
      <c r="G317" s="135">
        <v>0</v>
      </c>
      <c r="H317" s="134"/>
      <c r="I317" s="136"/>
      <c r="J317" s="136"/>
      <c r="K317" s="128" t="s">
        <v>841</v>
      </c>
    </row>
    <row r="318" spans="1:11" ht="67.5" customHeight="1" x14ac:dyDescent="0.25">
      <c r="A318" s="41">
        <v>317</v>
      </c>
      <c r="B318" s="42">
        <v>0.5</v>
      </c>
      <c r="C318" s="43" t="s">
        <v>966</v>
      </c>
      <c r="D318" s="44" t="s">
        <v>967</v>
      </c>
      <c r="E318" s="129" t="s">
        <v>968</v>
      </c>
      <c r="F318" s="130"/>
      <c r="G318" s="131">
        <v>0</v>
      </c>
      <c r="H318" s="130"/>
      <c r="I318" s="132">
        <v>1</v>
      </c>
      <c r="J318" s="132"/>
      <c r="K318" s="45" t="s">
        <v>841</v>
      </c>
    </row>
    <row r="319" spans="1:11" ht="67.5" customHeight="1" x14ac:dyDescent="0.25">
      <c r="A319" s="124">
        <v>318</v>
      </c>
      <c r="B319" s="125">
        <v>0.5</v>
      </c>
      <c r="C319" s="126" t="s">
        <v>969</v>
      </c>
      <c r="D319" s="127" t="s">
        <v>970</v>
      </c>
      <c r="E319" s="133" t="s">
        <v>971</v>
      </c>
      <c r="F319" s="134"/>
      <c r="G319" s="135">
        <v>0</v>
      </c>
      <c r="H319" s="134"/>
      <c r="I319" s="136"/>
      <c r="J319" s="136"/>
      <c r="K319" s="128" t="s">
        <v>841</v>
      </c>
    </row>
    <row r="320" spans="1:11" ht="67.5" customHeight="1" x14ac:dyDescent="0.25">
      <c r="A320" s="41">
        <v>319</v>
      </c>
      <c r="B320" s="42">
        <v>0.5</v>
      </c>
      <c r="C320" s="43" t="s">
        <v>972</v>
      </c>
      <c r="D320" s="44" t="s">
        <v>973</v>
      </c>
      <c r="E320" s="129" t="s">
        <v>3464</v>
      </c>
      <c r="F320" s="130"/>
      <c r="G320" s="131">
        <v>0</v>
      </c>
      <c r="H320" s="130"/>
      <c r="I320" s="132"/>
      <c r="J320" s="132"/>
      <c r="K320" s="45" t="s">
        <v>841</v>
      </c>
    </row>
    <row r="321" spans="1:11" ht="67.5" customHeight="1" x14ac:dyDescent="0.25">
      <c r="A321" s="124">
        <v>320</v>
      </c>
      <c r="B321" s="125">
        <v>0.5</v>
      </c>
      <c r="C321" s="126" t="s">
        <v>974</v>
      </c>
      <c r="D321" s="127" t="s">
        <v>975</v>
      </c>
      <c r="E321" s="133" t="s">
        <v>976</v>
      </c>
      <c r="F321" s="134"/>
      <c r="G321" s="135">
        <v>0</v>
      </c>
      <c r="H321" s="134"/>
      <c r="I321" s="136"/>
      <c r="J321" s="136"/>
      <c r="K321" s="128" t="s">
        <v>841</v>
      </c>
    </row>
    <row r="322" spans="1:11" ht="67.5" customHeight="1" x14ac:dyDescent="0.25">
      <c r="A322" s="41">
        <v>321</v>
      </c>
      <c r="B322" s="42">
        <v>0.5</v>
      </c>
      <c r="C322" s="43" t="s">
        <v>977</v>
      </c>
      <c r="D322" s="44" t="s">
        <v>978</v>
      </c>
      <c r="E322" s="129" t="s">
        <v>979</v>
      </c>
      <c r="F322" s="130"/>
      <c r="G322" s="131">
        <v>0</v>
      </c>
      <c r="H322" s="130"/>
      <c r="I322" s="132"/>
      <c r="J322" s="132"/>
      <c r="K322" s="45" t="s">
        <v>841</v>
      </c>
    </row>
    <row r="323" spans="1:11" ht="67.5" customHeight="1" x14ac:dyDescent="0.25">
      <c r="A323" s="124">
        <v>322</v>
      </c>
      <c r="B323" s="125">
        <v>0.5</v>
      </c>
      <c r="C323" s="126" t="s">
        <v>980</v>
      </c>
      <c r="D323" s="127" t="s">
        <v>981</v>
      </c>
      <c r="E323" s="133" t="s">
        <v>982</v>
      </c>
      <c r="F323" s="134"/>
      <c r="G323" s="135">
        <v>0</v>
      </c>
      <c r="H323" s="134"/>
      <c r="I323" s="136">
        <v>1</v>
      </c>
      <c r="J323" s="136"/>
      <c r="K323" s="128" t="s">
        <v>841</v>
      </c>
    </row>
    <row r="324" spans="1:11" ht="67.5" customHeight="1" x14ac:dyDescent="0.25">
      <c r="A324" s="41">
        <v>323</v>
      </c>
      <c r="B324" s="42">
        <v>0.5</v>
      </c>
      <c r="C324" s="43" t="s">
        <v>983</v>
      </c>
      <c r="D324" s="44" t="s">
        <v>984</v>
      </c>
      <c r="E324" s="129" t="s">
        <v>985</v>
      </c>
      <c r="F324" s="130"/>
      <c r="G324" s="131">
        <v>0</v>
      </c>
      <c r="H324" s="130"/>
      <c r="I324" s="132">
        <v>1</v>
      </c>
      <c r="J324" s="132"/>
      <c r="K324" s="45" t="s">
        <v>841</v>
      </c>
    </row>
    <row r="325" spans="1:11" ht="67.5" customHeight="1" x14ac:dyDescent="0.25">
      <c r="A325" s="124">
        <v>324</v>
      </c>
      <c r="B325" s="125">
        <v>0.5</v>
      </c>
      <c r="C325" s="126" t="s">
        <v>986</v>
      </c>
      <c r="D325" s="127" t="s">
        <v>987</v>
      </c>
      <c r="E325" s="133" t="s">
        <v>988</v>
      </c>
      <c r="F325" s="134"/>
      <c r="G325" s="135">
        <v>0</v>
      </c>
      <c r="H325" s="134"/>
      <c r="I325" s="136">
        <v>1</v>
      </c>
      <c r="J325" s="136"/>
      <c r="K325" s="128" t="s">
        <v>841</v>
      </c>
    </row>
    <row r="326" spans="1:11" ht="67.5" customHeight="1" x14ac:dyDescent="0.25">
      <c r="A326" s="41">
        <v>325</v>
      </c>
      <c r="B326" s="42">
        <v>0.5</v>
      </c>
      <c r="C326" s="43" t="s">
        <v>989</v>
      </c>
      <c r="D326" s="44" t="s">
        <v>990</v>
      </c>
      <c r="E326" s="129" t="s">
        <v>991</v>
      </c>
      <c r="F326" s="130"/>
      <c r="G326" s="131">
        <v>0</v>
      </c>
      <c r="H326" s="130"/>
      <c r="I326" s="132"/>
      <c r="J326" s="132"/>
      <c r="K326" s="45" t="s">
        <v>841</v>
      </c>
    </row>
    <row r="327" spans="1:11" ht="67.5" customHeight="1" x14ac:dyDescent="0.25">
      <c r="A327" s="124">
        <v>326</v>
      </c>
      <c r="B327" s="125">
        <v>0.5</v>
      </c>
      <c r="C327" s="126" t="s">
        <v>992</v>
      </c>
      <c r="D327" s="127" t="s">
        <v>993</v>
      </c>
      <c r="E327" s="133" t="s">
        <v>994</v>
      </c>
      <c r="F327" s="134"/>
      <c r="G327" s="135">
        <v>0</v>
      </c>
      <c r="H327" s="134"/>
      <c r="I327" s="136"/>
      <c r="J327" s="136"/>
      <c r="K327" s="128" t="s">
        <v>841</v>
      </c>
    </row>
    <row r="328" spans="1:11" ht="67.5" customHeight="1" x14ac:dyDescent="0.25">
      <c r="A328" s="41">
        <v>327</v>
      </c>
      <c r="B328" s="42">
        <v>0.6</v>
      </c>
      <c r="C328" s="43" t="s">
        <v>995</v>
      </c>
      <c r="D328" s="44" t="s">
        <v>996</v>
      </c>
      <c r="E328" s="129" t="s">
        <v>997</v>
      </c>
      <c r="F328" s="130"/>
      <c r="G328" s="131">
        <v>0</v>
      </c>
      <c r="H328" s="130"/>
      <c r="I328" s="132"/>
      <c r="J328" s="132"/>
      <c r="K328" s="45" t="s">
        <v>841</v>
      </c>
    </row>
    <row r="329" spans="1:11" ht="67.5" customHeight="1" x14ac:dyDescent="0.25">
      <c r="A329" s="124">
        <v>328</v>
      </c>
      <c r="B329" s="125">
        <v>0.6</v>
      </c>
      <c r="C329" s="126" t="s">
        <v>998</v>
      </c>
      <c r="D329" s="127" t="s">
        <v>999</v>
      </c>
      <c r="E329" s="133" t="s">
        <v>1000</v>
      </c>
      <c r="F329" s="134"/>
      <c r="G329" s="135">
        <v>0</v>
      </c>
      <c r="H329" s="134"/>
      <c r="I329" s="136">
        <v>1</v>
      </c>
      <c r="J329" s="136"/>
      <c r="K329" s="128" t="s">
        <v>841</v>
      </c>
    </row>
    <row r="330" spans="1:11" ht="67.5" customHeight="1" x14ac:dyDescent="0.25">
      <c r="A330" s="41">
        <v>329</v>
      </c>
      <c r="B330" s="42">
        <v>0.6</v>
      </c>
      <c r="C330" s="43" t="s">
        <v>1001</v>
      </c>
      <c r="D330" s="44" t="s">
        <v>1002</v>
      </c>
      <c r="E330" s="129" t="s">
        <v>865</v>
      </c>
      <c r="F330" s="130"/>
      <c r="G330" s="131">
        <v>0</v>
      </c>
      <c r="H330" s="130"/>
      <c r="I330" s="132"/>
      <c r="J330" s="132"/>
      <c r="K330" s="45" t="s">
        <v>841</v>
      </c>
    </row>
    <row r="331" spans="1:11" ht="67.5" customHeight="1" x14ac:dyDescent="0.25">
      <c r="A331" s="124">
        <v>330</v>
      </c>
      <c r="B331" s="125">
        <v>0.6</v>
      </c>
      <c r="C331" s="126" t="s">
        <v>1003</v>
      </c>
      <c r="D331" s="127" t="s">
        <v>1004</v>
      </c>
      <c r="E331" s="133" t="s">
        <v>1005</v>
      </c>
      <c r="F331" s="134"/>
      <c r="G331" s="135">
        <v>0</v>
      </c>
      <c r="H331" s="134"/>
      <c r="I331" s="136"/>
      <c r="J331" s="136"/>
      <c r="K331" s="128" t="s">
        <v>841</v>
      </c>
    </row>
    <row r="332" spans="1:11" ht="67.5" customHeight="1" x14ac:dyDescent="0.25">
      <c r="A332" s="41">
        <v>331</v>
      </c>
      <c r="B332" s="42">
        <v>0.6</v>
      </c>
      <c r="C332" s="43" t="s">
        <v>1006</v>
      </c>
      <c r="D332" s="44" t="s">
        <v>1007</v>
      </c>
      <c r="E332" s="129" t="s">
        <v>3463</v>
      </c>
      <c r="F332" s="130"/>
      <c r="G332" s="131">
        <v>0</v>
      </c>
      <c r="H332" s="130"/>
      <c r="I332" s="132"/>
      <c r="J332" s="132"/>
      <c r="K332" s="45" t="s">
        <v>841</v>
      </c>
    </row>
    <row r="333" spans="1:11" ht="67.5" customHeight="1" x14ac:dyDescent="0.25">
      <c r="A333" s="124">
        <v>332</v>
      </c>
      <c r="B333" s="125">
        <v>0.6</v>
      </c>
      <c r="C333" s="126" t="s">
        <v>1008</v>
      </c>
      <c r="D333" s="127" t="s">
        <v>1009</v>
      </c>
      <c r="E333" s="133" t="s">
        <v>1010</v>
      </c>
      <c r="F333" s="134"/>
      <c r="G333" s="135">
        <v>0</v>
      </c>
      <c r="H333" s="134"/>
      <c r="I333" s="136"/>
      <c r="J333" s="136"/>
      <c r="K333" s="128" t="s">
        <v>841</v>
      </c>
    </row>
    <row r="334" spans="1:11" ht="67.5" customHeight="1" x14ac:dyDescent="0.25">
      <c r="A334" s="41">
        <v>333</v>
      </c>
      <c r="B334" s="42">
        <v>0.6</v>
      </c>
      <c r="C334" s="43" t="s">
        <v>1011</v>
      </c>
      <c r="D334" s="44" t="s">
        <v>1012</v>
      </c>
      <c r="E334" s="129" t="s">
        <v>1013</v>
      </c>
      <c r="F334" s="130"/>
      <c r="G334" s="131">
        <v>0</v>
      </c>
      <c r="H334" s="130"/>
      <c r="I334" s="132"/>
      <c r="J334" s="132"/>
      <c r="K334" s="45" t="s">
        <v>841</v>
      </c>
    </row>
    <row r="335" spans="1:11" ht="67.5" customHeight="1" x14ac:dyDescent="0.25">
      <c r="A335" s="124">
        <v>334</v>
      </c>
      <c r="B335" s="125">
        <v>0.6</v>
      </c>
      <c r="C335" s="126" t="s">
        <v>1014</v>
      </c>
      <c r="D335" s="127" t="s">
        <v>1015</v>
      </c>
      <c r="E335" s="133" t="s">
        <v>1016</v>
      </c>
      <c r="F335" s="134"/>
      <c r="G335" s="135">
        <v>0</v>
      </c>
      <c r="H335" s="134"/>
      <c r="I335" s="136"/>
      <c r="J335" s="136"/>
      <c r="K335" s="128" t="s">
        <v>841</v>
      </c>
    </row>
    <row r="336" spans="1:11" ht="67.5" customHeight="1" x14ac:dyDescent="0.25">
      <c r="A336" s="41">
        <v>335</v>
      </c>
      <c r="B336" s="42">
        <v>0.6</v>
      </c>
      <c r="C336" s="43" t="s">
        <v>1017</v>
      </c>
      <c r="D336" s="44" t="s">
        <v>1018</v>
      </c>
      <c r="E336" s="129" t="s">
        <v>1019</v>
      </c>
      <c r="F336" s="130"/>
      <c r="G336" s="131">
        <v>0</v>
      </c>
      <c r="H336" s="130"/>
      <c r="I336" s="132"/>
      <c r="J336" s="132"/>
      <c r="K336" s="45" t="s">
        <v>841</v>
      </c>
    </row>
    <row r="337" spans="1:11" ht="67.5" customHeight="1" x14ac:dyDescent="0.25">
      <c r="A337" s="124">
        <v>336</v>
      </c>
      <c r="B337" s="125">
        <v>0.6</v>
      </c>
      <c r="C337" s="126" t="s">
        <v>1020</v>
      </c>
      <c r="D337" s="127" t="s">
        <v>1021</v>
      </c>
      <c r="E337" s="133" t="s">
        <v>1022</v>
      </c>
      <c r="F337" s="134"/>
      <c r="G337" s="135">
        <v>0</v>
      </c>
      <c r="H337" s="134"/>
      <c r="I337" s="136">
        <v>1</v>
      </c>
      <c r="J337" s="136"/>
      <c r="K337" s="128" t="s">
        <v>841</v>
      </c>
    </row>
    <row r="338" spans="1:11" ht="67.5" customHeight="1" x14ac:dyDescent="0.25">
      <c r="A338" s="41">
        <v>337</v>
      </c>
      <c r="B338" s="42">
        <v>0.6</v>
      </c>
      <c r="C338" s="43" t="s">
        <v>1023</v>
      </c>
      <c r="D338" s="44" t="s">
        <v>1024</v>
      </c>
      <c r="E338" s="129" t="s">
        <v>1025</v>
      </c>
      <c r="F338" s="130"/>
      <c r="G338" s="131">
        <v>0</v>
      </c>
      <c r="H338" s="130"/>
      <c r="I338" s="132">
        <v>1</v>
      </c>
      <c r="J338" s="132"/>
      <c r="K338" s="45" t="s">
        <v>841</v>
      </c>
    </row>
    <row r="339" spans="1:11" ht="67.5" customHeight="1" x14ac:dyDescent="0.25">
      <c r="A339" s="124">
        <v>338</v>
      </c>
      <c r="B339" s="125">
        <v>0.6</v>
      </c>
      <c r="C339" s="126" t="s">
        <v>1026</v>
      </c>
      <c r="D339" s="127" t="s">
        <v>1027</v>
      </c>
      <c r="E339" s="133" t="s">
        <v>1028</v>
      </c>
      <c r="F339" s="134"/>
      <c r="G339" s="135">
        <v>0</v>
      </c>
      <c r="H339" s="134"/>
      <c r="I339" s="136"/>
      <c r="J339" s="136"/>
      <c r="K339" s="128" t="s">
        <v>841</v>
      </c>
    </row>
    <row r="340" spans="1:11" ht="67.5" customHeight="1" x14ac:dyDescent="0.25">
      <c r="A340" s="41">
        <v>339</v>
      </c>
      <c r="B340" s="42">
        <v>0.7</v>
      </c>
      <c r="C340" s="43" t="s">
        <v>1029</v>
      </c>
      <c r="D340" s="44" t="s">
        <v>1030</v>
      </c>
      <c r="E340" s="129" t="s">
        <v>1031</v>
      </c>
      <c r="F340" s="130"/>
      <c r="G340" s="131">
        <v>0</v>
      </c>
      <c r="H340" s="130"/>
      <c r="I340" s="132">
        <v>1</v>
      </c>
      <c r="J340" s="132"/>
      <c r="K340" s="45" t="s">
        <v>841</v>
      </c>
    </row>
    <row r="341" spans="1:11" ht="67.5" customHeight="1" x14ac:dyDescent="0.25">
      <c r="A341" s="124">
        <v>340</v>
      </c>
      <c r="B341" s="125">
        <v>0.7</v>
      </c>
      <c r="C341" s="126" t="s">
        <v>1032</v>
      </c>
      <c r="D341" s="127" t="s">
        <v>1033</v>
      </c>
      <c r="E341" s="133" t="s">
        <v>1034</v>
      </c>
      <c r="F341" s="134"/>
      <c r="G341" s="135">
        <v>0</v>
      </c>
      <c r="H341" s="134"/>
      <c r="I341" s="136">
        <v>1</v>
      </c>
      <c r="J341" s="136"/>
      <c r="K341" s="128" t="s">
        <v>841</v>
      </c>
    </row>
    <row r="342" spans="1:11" ht="67.5" customHeight="1" x14ac:dyDescent="0.25">
      <c r="A342" s="41">
        <v>341</v>
      </c>
      <c r="B342" s="42">
        <v>0.7</v>
      </c>
      <c r="C342" s="43" t="s">
        <v>1035</v>
      </c>
      <c r="D342" s="44" t="s">
        <v>1036</v>
      </c>
      <c r="E342" s="129" t="s">
        <v>1037</v>
      </c>
      <c r="F342" s="130"/>
      <c r="G342" s="131">
        <v>0</v>
      </c>
      <c r="H342" s="130"/>
      <c r="I342" s="132"/>
      <c r="J342" s="132"/>
      <c r="K342" s="45" t="s">
        <v>841</v>
      </c>
    </row>
    <row r="343" spans="1:11" ht="67.5" customHeight="1" x14ac:dyDescent="0.25">
      <c r="A343" s="124">
        <v>342</v>
      </c>
      <c r="B343" s="125">
        <v>0.7</v>
      </c>
      <c r="C343" s="126" t="s">
        <v>1038</v>
      </c>
      <c r="D343" s="127" t="s">
        <v>945</v>
      </c>
      <c r="E343" s="133" t="s">
        <v>3458</v>
      </c>
      <c r="F343" s="134"/>
      <c r="G343" s="135">
        <v>0</v>
      </c>
      <c r="H343" s="134"/>
      <c r="I343" s="136"/>
      <c r="J343" s="136"/>
      <c r="K343" s="128" t="s">
        <v>841</v>
      </c>
    </row>
    <row r="344" spans="1:11" ht="67.5" customHeight="1" x14ac:dyDescent="0.25">
      <c r="A344" s="41">
        <v>343</v>
      </c>
      <c r="B344" s="42">
        <v>0.7</v>
      </c>
      <c r="C344" s="43" t="s">
        <v>1039</v>
      </c>
      <c r="D344" s="44" t="s">
        <v>1040</v>
      </c>
      <c r="E344" s="129" t="s">
        <v>1041</v>
      </c>
      <c r="F344" s="130"/>
      <c r="G344" s="131">
        <v>0</v>
      </c>
      <c r="H344" s="130"/>
      <c r="I344" s="132">
        <v>1</v>
      </c>
      <c r="J344" s="132"/>
      <c r="K344" s="45" t="s">
        <v>841</v>
      </c>
    </row>
    <row r="345" spans="1:11" ht="67.5" customHeight="1" x14ac:dyDescent="0.25">
      <c r="A345" s="124">
        <v>344</v>
      </c>
      <c r="B345" s="125">
        <v>0.7</v>
      </c>
      <c r="C345" s="126" t="s">
        <v>1042</v>
      </c>
      <c r="D345" s="127" t="s">
        <v>1043</v>
      </c>
      <c r="E345" s="133" t="s">
        <v>1044</v>
      </c>
      <c r="F345" s="134"/>
      <c r="G345" s="135">
        <v>0</v>
      </c>
      <c r="H345" s="134"/>
      <c r="I345" s="136"/>
      <c r="J345" s="136"/>
      <c r="K345" s="128" t="s">
        <v>841</v>
      </c>
    </row>
    <row r="346" spans="1:11" ht="67.5" customHeight="1" x14ac:dyDescent="0.25">
      <c r="A346" s="41">
        <v>345</v>
      </c>
      <c r="B346" s="42">
        <v>0.7</v>
      </c>
      <c r="C346" s="43" t="s">
        <v>1045</v>
      </c>
      <c r="D346" s="44" t="s">
        <v>1046</v>
      </c>
      <c r="E346" s="129" t="s">
        <v>1047</v>
      </c>
      <c r="F346" s="130"/>
      <c r="G346" s="131">
        <v>0</v>
      </c>
      <c r="H346" s="130"/>
      <c r="I346" s="132"/>
      <c r="J346" s="132"/>
      <c r="K346" s="45" t="s">
        <v>841</v>
      </c>
    </row>
    <row r="347" spans="1:11" ht="67.5" customHeight="1" x14ac:dyDescent="0.25">
      <c r="A347" s="124">
        <v>346</v>
      </c>
      <c r="B347" s="125">
        <v>0.7</v>
      </c>
      <c r="C347" s="126" t="s">
        <v>1048</v>
      </c>
      <c r="D347" s="127" t="s">
        <v>1049</v>
      </c>
      <c r="E347" s="133" t="s">
        <v>1050</v>
      </c>
      <c r="F347" s="134"/>
      <c r="G347" s="135">
        <v>0</v>
      </c>
      <c r="H347" s="134"/>
      <c r="I347" s="136"/>
      <c r="J347" s="136"/>
      <c r="K347" s="128" t="s">
        <v>841</v>
      </c>
    </row>
    <row r="348" spans="1:11" ht="67.5" customHeight="1" x14ac:dyDescent="0.25">
      <c r="A348" s="41">
        <v>347</v>
      </c>
      <c r="B348" s="42">
        <v>0.7</v>
      </c>
      <c r="C348" s="43" t="s">
        <v>1051</v>
      </c>
      <c r="D348" s="44" t="s">
        <v>1052</v>
      </c>
      <c r="E348" s="129" t="s">
        <v>1053</v>
      </c>
      <c r="F348" s="130"/>
      <c r="G348" s="131">
        <v>0</v>
      </c>
      <c r="H348" s="130"/>
      <c r="I348" s="132"/>
      <c r="J348" s="132"/>
      <c r="K348" s="45" t="s">
        <v>841</v>
      </c>
    </row>
    <row r="349" spans="1:11" ht="67.5" customHeight="1" x14ac:dyDescent="0.25">
      <c r="A349" s="124">
        <v>348</v>
      </c>
      <c r="B349" s="125">
        <v>0.7</v>
      </c>
      <c r="C349" s="126" t="s">
        <v>1054</v>
      </c>
      <c r="D349" s="127" t="s">
        <v>1055</v>
      </c>
      <c r="E349" s="133" t="s">
        <v>1056</v>
      </c>
      <c r="F349" s="134"/>
      <c r="G349" s="135">
        <v>0</v>
      </c>
      <c r="H349" s="134"/>
      <c r="I349" s="136"/>
      <c r="J349" s="136"/>
      <c r="K349" s="128" t="s">
        <v>841</v>
      </c>
    </row>
    <row r="350" spans="1:11" ht="67.5" customHeight="1" x14ac:dyDescent="0.25">
      <c r="A350" s="41">
        <v>349</v>
      </c>
      <c r="B350" s="42">
        <v>0.7</v>
      </c>
      <c r="C350" s="43" t="s">
        <v>1057</v>
      </c>
      <c r="D350" s="44" t="s">
        <v>1058</v>
      </c>
      <c r="E350" s="129" t="s">
        <v>968</v>
      </c>
      <c r="F350" s="130"/>
      <c r="G350" s="131">
        <v>0</v>
      </c>
      <c r="H350" s="130"/>
      <c r="I350" s="132">
        <v>1</v>
      </c>
      <c r="J350" s="132"/>
      <c r="K350" s="45" t="s">
        <v>841</v>
      </c>
    </row>
    <row r="351" spans="1:11" ht="67.5" customHeight="1" x14ac:dyDescent="0.25">
      <c r="A351" s="124">
        <v>350</v>
      </c>
      <c r="B351" s="125">
        <v>0.7</v>
      </c>
      <c r="C351" s="126" t="s">
        <v>1059</v>
      </c>
      <c r="D351" s="127" t="s">
        <v>1060</v>
      </c>
      <c r="E351" s="133" t="s">
        <v>1061</v>
      </c>
      <c r="F351" s="134"/>
      <c r="G351" s="135">
        <v>0</v>
      </c>
      <c r="H351" s="134"/>
      <c r="I351" s="136">
        <v>1</v>
      </c>
      <c r="J351" s="136"/>
      <c r="K351" s="128" t="s">
        <v>841</v>
      </c>
    </row>
    <row r="352" spans="1:11" ht="67.5" customHeight="1" x14ac:dyDescent="0.25">
      <c r="A352" s="41">
        <v>351</v>
      </c>
      <c r="B352" s="42">
        <v>0.7</v>
      </c>
      <c r="C352" s="43" t="s">
        <v>1062</v>
      </c>
      <c r="D352" s="44" t="s">
        <v>1063</v>
      </c>
      <c r="E352" s="129" t="s">
        <v>1064</v>
      </c>
      <c r="F352" s="130"/>
      <c r="G352" s="131">
        <v>0</v>
      </c>
      <c r="H352" s="130"/>
      <c r="I352" s="132">
        <v>1</v>
      </c>
      <c r="J352" s="132"/>
      <c r="K352" s="45" t="s">
        <v>841</v>
      </c>
    </row>
    <row r="353" spans="1:11" ht="67.5" customHeight="1" x14ac:dyDescent="0.25">
      <c r="A353" s="124">
        <v>352</v>
      </c>
      <c r="B353" s="125">
        <v>0.7</v>
      </c>
      <c r="C353" s="126" t="s">
        <v>1065</v>
      </c>
      <c r="D353" s="127" t="s">
        <v>1066</v>
      </c>
      <c r="E353" s="133" t="s">
        <v>1067</v>
      </c>
      <c r="F353" s="134"/>
      <c r="G353" s="135">
        <v>0</v>
      </c>
      <c r="H353" s="134"/>
      <c r="I353" s="136">
        <v>1</v>
      </c>
      <c r="J353" s="136"/>
      <c r="K353" s="128" t="s">
        <v>841</v>
      </c>
    </row>
    <row r="354" spans="1:11" ht="67.5" customHeight="1" x14ac:dyDescent="0.25">
      <c r="A354" s="41">
        <v>353</v>
      </c>
      <c r="B354" s="42">
        <v>0.7</v>
      </c>
      <c r="C354" s="43" t="s">
        <v>1068</v>
      </c>
      <c r="D354" s="44" t="s">
        <v>1069</v>
      </c>
      <c r="E354" s="129" t="s">
        <v>1070</v>
      </c>
      <c r="F354" s="130"/>
      <c r="G354" s="131">
        <v>0</v>
      </c>
      <c r="H354" s="130"/>
      <c r="I354" s="132"/>
      <c r="J354" s="132"/>
      <c r="K354" s="45" t="s">
        <v>841</v>
      </c>
    </row>
    <row r="355" spans="1:11" ht="67.5" customHeight="1" x14ac:dyDescent="0.25">
      <c r="A355" s="124">
        <v>354</v>
      </c>
      <c r="B355" s="125">
        <v>0.7</v>
      </c>
      <c r="C355" s="126" t="s">
        <v>1071</v>
      </c>
      <c r="D355" s="127" t="s">
        <v>1072</v>
      </c>
      <c r="E355" s="133" t="s">
        <v>1073</v>
      </c>
      <c r="F355" s="134"/>
      <c r="G355" s="135">
        <v>0</v>
      </c>
      <c r="H355" s="134"/>
      <c r="I355" s="136"/>
      <c r="J355" s="136"/>
      <c r="K355" s="128" t="s">
        <v>841</v>
      </c>
    </row>
    <row r="356" spans="1:11" ht="67.5" customHeight="1" x14ac:dyDescent="0.25">
      <c r="A356" s="41">
        <v>355</v>
      </c>
      <c r="B356" s="42">
        <v>0.7</v>
      </c>
      <c r="C356" s="43" t="s">
        <v>1074</v>
      </c>
      <c r="D356" s="44" t="s">
        <v>1075</v>
      </c>
      <c r="E356" s="129" t="s">
        <v>1076</v>
      </c>
      <c r="F356" s="130"/>
      <c r="G356" s="131">
        <v>0</v>
      </c>
      <c r="H356" s="130"/>
      <c r="I356" s="132"/>
      <c r="J356" s="132"/>
      <c r="K356" s="45" t="s">
        <v>841</v>
      </c>
    </row>
    <row r="357" spans="1:11" ht="67.5" customHeight="1" x14ac:dyDescent="0.25">
      <c r="A357" s="124">
        <v>356</v>
      </c>
      <c r="B357" s="125">
        <v>0.7</v>
      </c>
      <c r="C357" s="126" t="s">
        <v>1077</v>
      </c>
      <c r="D357" s="127" t="s">
        <v>1078</v>
      </c>
      <c r="E357" s="133" t="s">
        <v>1079</v>
      </c>
      <c r="F357" s="134"/>
      <c r="G357" s="135">
        <v>0</v>
      </c>
      <c r="H357" s="134"/>
      <c r="I357" s="136"/>
      <c r="J357" s="136"/>
      <c r="K357" s="128" t="s">
        <v>841</v>
      </c>
    </row>
    <row r="358" spans="1:11" ht="67.5" customHeight="1" x14ac:dyDescent="0.25">
      <c r="A358" s="41">
        <v>357</v>
      </c>
      <c r="B358" s="42">
        <v>0.7</v>
      </c>
      <c r="C358" s="43" t="s">
        <v>1080</v>
      </c>
      <c r="D358" s="44" t="s">
        <v>1081</v>
      </c>
      <c r="E358" s="129" t="s">
        <v>1082</v>
      </c>
      <c r="F358" s="130"/>
      <c r="G358" s="131">
        <v>0</v>
      </c>
      <c r="H358" s="130"/>
      <c r="I358" s="132"/>
      <c r="J358" s="132"/>
      <c r="K358" s="45" t="s">
        <v>841</v>
      </c>
    </row>
    <row r="359" spans="1:11" ht="67.5" customHeight="1" x14ac:dyDescent="0.25">
      <c r="A359" s="124">
        <v>358</v>
      </c>
      <c r="B359" s="125">
        <v>0.7</v>
      </c>
      <c r="C359" s="126" t="s">
        <v>1083</v>
      </c>
      <c r="D359" s="127" t="s">
        <v>1084</v>
      </c>
      <c r="E359" s="133" t="s">
        <v>1085</v>
      </c>
      <c r="F359" s="134"/>
      <c r="G359" s="135">
        <v>0</v>
      </c>
      <c r="H359" s="134"/>
      <c r="I359" s="136"/>
      <c r="J359" s="136"/>
      <c r="K359" s="128" t="s">
        <v>841</v>
      </c>
    </row>
    <row r="360" spans="1:11" ht="67.5" customHeight="1" x14ac:dyDescent="0.25">
      <c r="A360" s="41">
        <v>359</v>
      </c>
      <c r="B360" s="42">
        <v>0.7</v>
      </c>
      <c r="C360" s="43" t="s">
        <v>1086</v>
      </c>
      <c r="D360" s="44" t="s">
        <v>1087</v>
      </c>
      <c r="E360" s="129" t="s">
        <v>1088</v>
      </c>
      <c r="F360" s="130"/>
      <c r="G360" s="131">
        <v>0</v>
      </c>
      <c r="H360" s="130"/>
      <c r="I360" s="132"/>
      <c r="J360" s="132"/>
      <c r="K360" s="45" t="s">
        <v>841</v>
      </c>
    </row>
    <row r="361" spans="1:11" ht="67.5" customHeight="1" x14ac:dyDescent="0.25">
      <c r="A361" s="124">
        <v>360</v>
      </c>
      <c r="B361" s="125">
        <v>0.8</v>
      </c>
      <c r="C361" s="126" t="s">
        <v>1089</v>
      </c>
      <c r="D361" s="127" t="s">
        <v>1090</v>
      </c>
      <c r="E361" s="133" t="s">
        <v>1091</v>
      </c>
      <c r="F361" s="134"/>
      <c r="G361" s="135">
        <v>0</v>
      </c>
      <c r="H361" s="134"/>
      <c r="I361" s="136"/>
      <c r="J361" s="136"/>
      <c r="K361" s="128" t="s">
        <v>841</v>
      </c>
    </row>
    <row r="362" spans="1:11" ht="67.5" customHeight="1" x14ac:dyDescent="0.25">
      <c r="A362" s="41">
        <v>361</v>
      </c>
      <c r="B362" s="42">
        <v>0.8</v>
      </c>
      <c r="C362" s="43" t="s">
        <v>1092</v>
      </c>
      <c r="D362" s="44" t="s">
        <v>1093</v>
      </c>
      <c r="E362" s="129" t="s">
        <v>1094</v>
      </c>
      <c r="F362" s="130"/>
      <c r="G362" s="131">
        <v>0</v>
      </c>
      <c r="H362" s="130"/>
      <c r="I362" s="132">
        <v>1</v>
      </c>
      <c r="J362" s="132"/>
      <c r="K362" s="45" t="s">
        <v>841</v>
      </c>
    </row>
    <row r="363" spans="1:11" ht="67.5" customHeight="1" x14ac:dyDescent="0.25">
      <c r="A363" s="124">
        <v>362</v>
      </c>
      <c r="B363" s="125">
        <v>0.8</v>
      </c>
      <c r="C363" s="126" t="s">
        <v>1095</v>
      </c>
      <c r="D363" s="127" t="s">
        <v>1096</v>
      </c>
      <c r="E363" s="133" t="s">
        <v>1097</v>
      </c>
      <c r="F363" s="134"/>
      <c r="G363" s="135">
        <v>0</v>
      </c>
      <c r="H363" s="134"/>
      <c r="I363" s="136">
        <v>1</v>
      </c>
      <c r="J363" s="136"/>
      <c r="K363" s="128" t="s">
        <v>841</v>
      </c>
    </row>
    <row r="364" spans="1:11" ht="67.5" customHeight="1" x14ac:dyDescent="0.25">
      <c r="A364" s="41">
        <v>363</v>
      </c>
      <c r="B364" s="42">
        <v>0.8</v>
      </c>
      <c r="C364" s="43" t="s">
        <v>1098</v>
      </c>
      <c r="D364" s="44" t="s">
        <v>1099</v>
      </c>
      <c r="E364" s="129" t="s">
        <v>1100</v>
      </c>
      <c r="F364" s="130"/>
      <c r="G364" s="131">
        <v>0</v>
      </c>
      <c r="H364" s="130"/>
      <c r="I364" s="132">
        <v>1</v>
      </c>
      <c r="J364" s="132"/>
      <c r="K364" s="45" t="s">
        <v>841</v>
      </c>
    </row>
    <row r="365" spans="1:11" ht="67.5" customHeight="1" x14ac:dyDescent="0.25">
      <c r="A365" s="124">
        <v>364</v>
      </c>
      <c r="B365" s="125">
        <v>0.8</v>
      </c>
      <c r="C365" s="126" t="s">
        <v>1101</v>
      </c>
      <c r="D365" s="127" t="s">
        <v>1102</v>
      </c>
      <c r="E365" s="133" t="s">
        <v>889</v>
      </c>
      <c r="F365" s="134">
        <v>1</v>
      </c>
      <c r="G365" s="135">
        <v>0</v>
      </c>
      <c r="H365" s="134"/>
      <c r="I365" s="136">
        <v>1</v>
      </c>
      <c r="J365" s="136"/>
      <c r="K365" s="128" t="s">
        <v>841</v>
      </c>
    </row>
    <row r="366" spans="1:11" ht="67.5" customHeight="1" x14ac:dyDescent="0.25">
      <c r="A366" s="41">
        <v>365</v>
      </c>
      <c r="B366" s="42">
        <v>0.8</v>
      </c>
      <c r="C366" s="43" t="s">
        <v>1103</v>
      </c>
      <c r="D366" s="44" t="s">
        <v>1104</v>
      </c>
      <c r="E366" s="129" t="s">
        <v>1105</v>
      </c>
      <c r="F366" s="130"/>
      <c r="G366" s="131">
        <v>0</v>
      </c>
      <c r="H366" s="130"/>
      <c r="I366" s="132">
        <v>1</v>
      </c>
      <c r="J366" s="132"/>
      <c r="K366" s="45" t="s">
        <v>841</v>
      </c>
    </row>
    <row r="367" spans="1:11" ht="67.5" customHeight="1" x14ac:dyDescent="0.25">
      <c r="A367" s="124">
        <v>366</v>
      </c>
      <c r="B367" s="125">
        <v>0.8</v>
      </c>
      <c r="C367" s="126" t="s">
        <v>1106</v>
      </c>
      <c r="D367" s="127" t="s">
        <v>1107</v>
      </c>
      <c r="E367" s="133" t="s">
        <v>1108</v>
      </c>
      <c r="F367" s="134"/>
      <c r="G367" s="135">
        <v>0</v>
      </c>
      <c r="H367" s="134"/>
      <c r="I367" s="136">
        <v>1</v>
      </c>
      <c r="J367" s="136"/>
      <c r="K367" s="128" t="s">
        <v>841</v>
      </c>
    </row>
    <row r="368" spans="1:11" ht="67.5" customHeight="1" x14ac:dyDescent="0.25">
      <c r="A368" s="41">
        <v>367</v>
      </c>
      <c r="B368" s="42">
        <v>0.8</v>
      </c>
      <c r="C368" s="43" t="s">
        <v>1109</v>
      </c>
      <c r="D368" s="44" t="s">
        <v>1110</v>
      </c>
      <c r="E368" s="129" t="s">
        <v>1111</v>
      </c>
      <c r="F368" s="130"/>
      <c r="G368" s="131">
        <v>-0.1</v>
      </c>
      <c r="H368" s="130" t="s">
        <v>1112</v>
      </c>
      <c r="I368" s="132">
        <v>1</v>
      </c>
      <c r="J368" s="132"/>
      <c r="K368" s="45" t="s">
        <v>841</v>
      </c>
    </row>
    <row r="369" spans="1:11" ht="67.5" customHeight="1" x14ac:dyDescent="0.25">
      <c r="A369" s="124">
        <v>368</v>
      </c>
      <c r="B369" s="125">
        <v>0.7</v>
      </c>
      <c r="C369" s="126" t="s">
        <v>1113</v>
      </c>
      <c r="D369" s="127" t="s">
        <v>1114</v>
      </c>
      <c r="E369" s="133" t="s">
        <v>1115</v>
      </c>
      <c r="F369" s="134"/>
      <c r="G369" s="135"/>
      <c r="H369" s="134"/>
      <c r="I369" s="136">
        <v>1</v>
      </c>
      <c r="J369" s="136"/>
      <c r="K369" s="128" t="s">
        <v>841</v>
      </c>
    </row>
    <row r="370" spans="1:11" ht="67.5" customHeight="1" x14ac:dyDescent="0.25">
      <c r="A370" s="41">
        <v>369</v>
      </c>
      <c r="B370" s="42">
        <v>0.8</v>
      </c>
      <c r="C370" s="43" t="s">
        <v>1116</v>
      </c>
      <c r="D370" s="44" t="s">
        <v>1117</v>
      </c>
      <c r="E370" s="129" t="s">
        <v>1118</v>
      </c>
      <c r="F370" s="130"/>
      <c r="G370" s="131">
        <v>0</v>
      </c>
      <c r="H370" s="130"/>
      <c r="I370" s="132">
        <v>1</v>
      </c>
      <c r="J370" s="132"/>
      <c r="K370" s="45" t="s">
        <v>841</v>
      </c>
    </row>
    <row r="371" spans="1:11" ht="67.5" customHeight="1" x14ac:dyDescent="0.25">
      <c r="A371" s="124">
        <v>370</v>
      </c>
      <c r="B371" s="125">
        <v>0.8</v>
      </c>
      <c r="C371" s="126" t="s">
        <v>1119</v>
      </c>
      <c r="D371" s="127" t="s">
        <v>1120</v>
      </c>
      <c r="E371" s="133" t="s">
        <v>1121</v>
      </c>
      <c r="F371" s="134"/>
      <c r="G371" s="135">
        <v>0</v>
      </c>
      <c r="H371" s="134"/>
      <c r="I371" s="136">
        <v>1</v>
      </c>
      <c r="J371" s="136"/>
      <c r="K371" s="128" t="s">
        <v>841</v>
      </c>
    </row>
    <row r="372" spans="1:11" ht="67.5" customHeight="1" x14ac:dyDescent="0.25">
      <c r="A372" s="41">
        <v>371</v>
      </c>
      <c r="B372" s="42">
        <v>0.8</v>
      </c>
      <c r="C372" s="43" t="s">
        <v>1122</v>
      </c>
      <c r="D372" s="44" t="s">
        <v>1123</v>
      </c>
      <c r="E372" s="129" t="s">
        <v>3453</v>
      </c>
      <c r="F372" s="130"/>
      <c r="G372" s="131">
        <v>0</v>
      </c>
      <c r="H372" s="130"/>
      <c r="I372" s="132"/>
      <c r="J372" s="132"/>
      <c r="K372" s="45" t="s">
        <v>841</v>
      </c>
    </row>
    <row r="373" spans="1:11" ht="67.5" customHeight="1" x14ac:dyDescent="0.25">
      <c r="A373" s="124">
        <v>372</v>
      </c>
      <c r="B373" s="125">
        <v>0.8</v>
      </c>
      <c r="C373" s="126" t="s">
        <v>1124</v>
      </c>
      <c r="D373" s="127" t="s">
        <v>1125</v>
      </c>
      <c r="E373" s="133" t="s">
        <v>1126</v>
      </c>
      <c r="F373" s="134"/>
      <c r="G373" s="135">
        <v>0</v>
      </c>
      <c r="H373" s="134"/>
      <c r="I373" s="136"/>
      <c r="J373" s="136"/>
      <c r="K373" s="128" t="s">
        <v>841</v>
      </c>
    </row>
    <row r="374" spans="1:11" ht="67.5" customHeight="1" x14ac:dyDescent="0.25">
      <c r="A374" s="41">
        <v>373</v>
      </c>
      <c r="B374" s="42">
        <v>0.8</v>
      </c>
      <c r="C374" s="43" t="s">
        <v>1127</v>
      </c>
      <c r="D374" s="44" t="s">
        <v>1128</v>
      </c>
      <c r="E374" s="129" t="s">
        <v>1129</v>
      </c>
      <c r="F374" s="130"/>
      <c r="G374" s="131">
        <v>0</v>
      </c>
      <c r="H374" s="130"/>
      <c r="I374" s="132">
        <v>1</v>
      </c>
      <c r="J374" s="132"/>
      <c r="K374" s="45" t="s">
        <v>841</v>
      </c>
    </row>
    <row r="375" spans="1:11" ht="67.5" customHeight="1" x14ac:dyDescent="0.25">
      <c r="A375" s="124">
        <v>374</v>
      </c>
      <c r="B375" s="125">
        <v>0.8</v>
      </c>
      <c r="C375" s="126" t="s">
        <v>1130</v>
      </c>
      <c r="D375" s="127" t="s">
        <v>1131</v>
      </c>
      <c r="E375" s="133" t="s">
        <v>1132</v>
      </c>
      <c r="F375" s="134"/>
      <c r="G375" s="135">
        <v>0</v>
      </c>
      <c r="H375" s="134"/>
      <c r="I375" s="136"/>
      <c r="J375" s="136"/>
      <c r="K375" s="128" t="s">
        <v>841</v>
      </c>
    </row>
    <row r="376" spans="1:11" ht="67.5" customHeight="1" x14ac:dyDescent="0.25">
      <c r="A376" s="41">
        <v>375</v>
      </c>
      <c r="B376" s="42">
        <v>0.8</v>
      </c>
      <c r="C376" s="43" t="s">
        <v>1133</v>
      </c>
      <c r="D376" s="44" t="s">
        <v>1134</v>
      </c>
      <c r="E376" s="129" t="s">
        <v>1135</v>
      </c>
      <c r="F376" s="130"/>
      <c r="G376" s="131">
        <v>-0.1</v>
      </c>
      <c r="H376" s="130" t="s">
        <v>1112</v>
      </c>
      <c r="I376" s="132">
        <v>1</v>
      </c>
      <c r="J376" s="132"/>
      <c r="K376" s="45" t="s">
        <v>841</v>
      </c>
    </row>
    <row r="377" spans="1:11" ht="67.5" customHeight="1" x14ac:dyDescent="0.25">
      <c r="A377" s="124">
        <v>376</v>
      </c>
      <c r="B377" s="125">
        <v>0.7</v>
      </c>
      <c r="C377" s="126" t="s">
        <v>1136</v>
      </c>
      <c r="D377" s="127" t="s">
        <v>1137</v>
      </c>
      <c r="E377" s="133" t="s">
        <v>1138</v>
      </c>
      <c r="F377" s="134"/>
      <c r="G377" s="135"/>
      <c r="H377" s="134"/>
      <c r="I377" s="136">
        <v>1</v>
      </c>
      <c r="J377" s="136"/>
      <c r="K377" s="128" t="s">
        <v>841</v>
      </c>
    </row>
    <row r="378" spans="1:11" ht="67.5" customHeight="1" x14ac:dyDescent="0.25">
      <c r="A378" s="41">
        <v>377</v>
      </c>
      <c r="B378" s="42">
        <v>0.8</v>
      </c>
      <c r="C378" s="43" t="s">
        <v>1139</v>
      </c>
      <c r="D378" s="44" t="s">
        <v>1140</v>
      </c>
      <c r="E378" s="129" t="s">
        <v>1141</v>
      </c>
      <c r="F378" s="130"/>
      <c r="G378" s="131">
        <v>0</v>
      </c>
      <c r="H378" s="130"/>
      <c r="I378" s="132"/>
      <c r="J378" s="132"/>
      <c r="K378" s="45" t="s">
        <v>841</v>
      </c>
    </row>
    <row r="379" spans="1:11" ht="67.5" customHeight="1" x14ac:dyDescent="0.25">
      <c r="A379" s="124">
        <v>378</v>
      </c>
      <c r="B379" s="125">
        <v>0.8</v>
      </c>
      <c r="C379" s="126" t="s">
        <v>1142</v>
      </c>
      <c r="D379" s="127" t="s">
        <v>1143</v>
      </c>
      <c r="E379" s="133" t="s">
        <v>1144</v>
      </c>
      <c r="F379" s="134"/>
      <c r="G379" s="135">
        <v>0</v>
      </c>
      <c r="H379" s="134"/>
      <c r="I379" s="136"/>
      <c r="J379" s="136"/>
      <c r="K379" s="128" t="s">
        <v>841</v>
      </c>
    </row>
    <row r="380" spans="1:11" ht="67.5" customHeight="1" x14ac:dyDescent="0.25">
      <c r="A380" s="41">
        <v>379</v>
      </c>
      <c r="B380" s="42">
        <v>0.8</v>
      </c>
      <c r="C380" s="43" t="s">
        <v>1145</v>
      </c>
      <c r="D380" s="44" t="s">
        <v>1146</v>
      </c>
      <c r="E380" s="129" t="s">
        <v>1147</v>
      </c>
      <c r="F380" s="130"/>
      <c r="G380" s="131">
        <v>0</v>
      </c>
      <c r="H380" s="130"/>
      <c r="I380" s="132"/>
      <c r="J380" s="132"/>
      <c r="K380" s="45" t="s">
        <v>841</v>
      </c>
    </row>
    <row r="381" spans="1:11" ht="67.5" customHeight="1" x14ac:dyDescent="0.25">
      <c r="A381" s="124">
        <v>380</v>
      </c>
      <c r="B381" s="125">
        <v>0.8</v>
      </c>
      <c r="C381" s="126" t="s">
        <v>1148</v>
      </c>
      <c r="D381" s="127" t="s">
        <v>1149</v>
      </c>
      <c r="E381" s="133" t="s">
        <v>1150</v>
      </c>
      <c r="F381" s="134"/>
      <c r="G381" s="135"/>
      <c r="H381" s="134"/>
      <c r="I381" s="136"/>
      <c r="J381" s="136"/>
      <c r="K381" s="128" t="s">
        <v>841</v>
      </c>
    </row>
    <row r="382" spans="1:11" ht="67.5" customHeight="1" x14ac:dyDescent="0.25">
      <c r="A382" s="41">
        <v>381</v>
      </c>
      <c r="B382" s="42">
        <v>0.8</v>
      </c>
      <c r="C382" s="43" t="s">
        <v>1151</v>
      </c>
      <c r="D382" s="44" t="s">
        <v>1152</v>
      </c>
      <c r="E382" s="129" t="s">
        <v>1153</v>
      </c>
      <c r="F382" s="130"/>
      <c r="G382" s="131"/>
      <c r="H382" s="130"/>
      <c r="I382" s="132">
        <v>1</v>
      </c>
      <c r="J382" s="132"/>
      <c r="K382" s="45" t="s">
        <v>841</v>
      </c>
    </row>
    <row r="383" spans="1:11" ht="67.5" customHeight="1" x14ac:dyDescent="0.25">
      <c r="A383" s="124">
        <v>382</v>
      </c>
      <c r="B383" s="125">
        <v>0.9</v>
      </c>
      <c r="C383" s="126" t="s">
        <v>1154</v>
      </c>
      <c r="D383" s="127" t="s">
        <v>1155</v>
      </c>
      <c r="E383" s="133" t="s">
        <v>1156</v>
      </c>
      <c r="F383" s="134"/>
      <c r="G383" s="135">
        <v>0</v>
      </c>
      <c r="H383" s="134"/>
      <c r="I383" s="136">
        <v>1</v>
      </c>
      <c r="J383" s="136"/>
      <c r="K383" s="128" t="s">
        <v>841</v>
      </c>
    </row>
    <row r="384" spans="1:11" ht="67.5" customHeight="1" x14ac:dyDescent="0.25">
      <c r="A384" s="41">
        <v>383</v>
      </c>
      <c r="B384" s="42">
        <v>0.9</v>
      </c>
      <c r="C384" s="43" t="s">
        <v>1157</v>
      </c>
      <c r="D384" s="44" t="s">
        <v>1158</v>
      </c>
      <c r="E384" s="129" t="s">
        <v>1159</v>
      </c>
      <c r="F384" s="130"/>
      <c r="G384" s="131">
        <v>0</v>
      </c>
      <c r="H384" s="130"/>
      <c r="I384" s="132">
        <v>1</v>
      </c>
      <c r="J384" s="132"/>
      <c r="K384" s="45" t="s">
        <v>841</v>
      </c>
    </row>
    <row r="385" spans="1:11" ht="67.5" customHeight="1" x14ac:dyDescent="0.25">
      <c r="A385" s="124">
        <v>384</v>
      </c>
      <c r="B385" s="125">
        <v>0.9</v>
      </c>
      <c r="C385" s="126" t="s">
        <v>1160</v>
      </c>
      <c r="D385" s="127" t="s">
        <v>1161</v>
      </c>
      <c r="E385" s="133" t="s">
        <v>1162</v>
      </c>
      <c r="F385" s="134"/>
      <c r="G385" s="135">
        <v>0</v>
      </c>
      <c r="H385" s="134"/>
      <c r="I385" s="136"/>
      <c r="J385" s="136"/>
      <c r="K385" s="128" t="s">
        <v>841</v>
      </c>
    </row>
    <row r="386" spans="1:11" ht="67.5" customHeight="1" x14ac:dyDescent="0.25">
      <c r="A386" s="41">
        <v>385</v>
      </c>
      <c r="B386" s="42">
        <v>0.9</v>
      </c>
      <c r="C386" s="43" t="s">
        <v>1163</v>
      </c>
      <c r="D386" s="44" t="s">
        <v>1164</v>
      </c>
      <c r="E386" s="129" t="s">
        <v>1165</v>
      </c>
      <c r="F386" s="130"/>
      <c r="G386" s="131">
        <v>0</v>
      </c>
      <c r="H386" s="130"/>
      <c r="I386" s="132"/>
      <c r="J386" s="132"/>
      <c r="K386" s="45" t="s">
        <v>841</v>
      </c>
    </row>
    <row r="387" spans="1:11" ht="67.5" customHeight="1" x14ac:dyDescent="0.25">
      <c r="A387" s="124">
        <v>386</v>
      </c>
      <c r="B387" s="125">
        <v>0.9</v>
      </c>
      <c r="C387" s="126" t="s">
        <v>1166</v>
      </c>
      <c r="D387" s="127" t="s">
        <v>1167</v>
      </c>
      <c r="E387" s="133" t="s">
        <v>1168</v>
      </c>
      <c r="F387" s="134"/>
      <c r="G387" s="135">
        <v>0</v>
      </c>
      <c r="H387" s="134"/>
      <c r="I387" s="136">
        <v>1</v>
      </c>
      <c r="J387" s="136"/>
      <c r="K387" s="128" t="s">
        <v>841</v>
      </c>
    </row>
    <row r="388" spans="1:11" ht="67.5" customHeight="1" x14ac:dyDescent="0.25">
      <c r="A388" s="41">
        <v>387</v>
      </c>
      <c r="B388" s="42">
        <v>0.9</v>
      </c>
      <c r="C388" s="43" t="s">
        <v>1169</v>
      </c>
      <c r="D388" s="44" t="s">
        <v>1170</v>
      </c>
      <c r="E388" s="129" t="s">
        <v>1171</v>
      </c>
      <c r="F388" s="130"/>
      <c r="G388" s="131">
        <v>0</v>
      </c>
      <c r="H388" s="130"/>
      <c r="I388" s="132">
        <v>1</v>
      </c>
      <c r="J388" s="132"/>
      <c r="K388" s="45" t="s">
        <v>841</v>
      </c>
    </row>
    <row r="389" spans="1:11" ht="67.5" customHeight="1" x14ac:dyDescent="0.25">
      <c r="A389" s="124">
        <v>388</v>
      </c>
      <c r="B389" s="125">
        <v>0.9</v>
      </c>
      <c r="C389" s="126" t="s">
        <v>1172</v>
      </c>
      <c r="D389" s="127" t="s">
        <v>1173</v>
      </c>
      <c r="E389" s="133" t="s">
        <v>1174</v>
      </c>
      <c r="F389" s="134"/>
      <c r="G389" s="135">
        <v>0</v>
      </c>
      <c r="H389" s="134"/>
      <c r="I389" s="136"/>
      <c r="J389" s="136"/>
      <c r="K389" s="128" t="s">
        <v>841</v>
      </c>
    </row>
    <row r="390" spans="1:11" ht="67.5" customHeight="1" x14ac:dyDescent="0.25">
      <c r="A390" s="41">
        <v>389</v>
      </c>
      <c r="B390" s="42">
        <v>0.9</v>
      </c>
      <c r="C390" s="43" t="s">
        <v>1175</v>
      </c>
      <c r="D390" s="44" t="s">
        <v>1176</v>
      </c>
      <c r="E390" s="129" t="s">
        <v>1177</v>
      </c>
      <c r="F390" s="130"/>
      <c r="G390" s="131">
        <v>0</v>
      </c>
      <c r="H390" s="130"/>
      <c r="I390" s="132"/>
      <c r="J390" s="132"/>
      <c r="K390" s="45" t="s">
        <v>841</v>
      </c>
    </row>
    <row r="391" spans="1:11" ht="67.5" customHeight="1" x14ac:dyDescent="0.25">
      <c r="A391" s="124">
        <v>390</v>
      </c>
      <c r="B391" s="125">
        <v>0.9</v>
      </c>
      <c r="C391" s="126" t="s">
        <v>1178</v>
      </c>
      <c r="D391" s="127" t="s">
        <v>1179</v>
      </c>
      <c r="E391" s="133" t="s">
        <v>1180</v>
      </c>
      <c r="F391" s="134"/>
      <c r="G391" s="135">
        <v>0</v>
      </c>
      <c r="H391" s="134"/>
      <c r="I391" s="136">
        <v>1</v>
      </c>
      <c r="J391" s="136"/>
      <c r="K391" s="128" t="s">
        <v>841</v>
      </c>
    </row>
    <row r="392" spans="1:11" ht="67.5" customHeight="1" x14ac:dyDescent="0.25">
      <c r="A392" s="41">
        <v>391</v>
      </c>
      <c r="B392" s="42">
        <v>0.9</v>
      </c>
      <c r="C392" s="43" t="s">
        <v>1181</v>
      </c>
      <c r="D392" s="44" t="s">
        <v>1182</v>
      </c>
      <c r="E392" s="129" t="s">
        <v>1183</v>
      </c>
      <c r="F392" s="130"/>
      <c r="G392" s="131">
        <v>0</v>
      </c>
      <c r="H392" s="130"/>
      <c r="I392" s="132">
        <v>1</v>
      </c>
      <c r="J392" s="132"/>
      <c r="K392" s="45" t="s">
        <v>841</v>
      </c>
    </row>
    <row r="393" spans="1:11" ht="67.5" customHeight="1" x14ac:dyDescent="0.25">
      <c r="A393" s="124">
        <v>392</v>
      </c>
      <c r="B393" s="125">
        <v>0.9</v>
      </c>
      <c r="C393" s="126" t="s">
        <v>1184</v>
      </c>
      <c r="D393" s="127" t="s">
        <v>1185</v>
      </c>
      <c r="E393" s="133" t="s">
        <v>1186</v>
      </c>
      <c r="F393" s="134"/>
      <c r="G393" s="135">
        <v>0</v>
      </c>
      <c r="H393" s="134"/>
      <c r="I393" s="136">
        <v>1</v>
      </c>
      <c r="J393" s="136"/>
      <c r="K393" s="128" t="s">
        <v>841</v>
      </c>
    </row>
    <row r="394" spans="1:11" ht="67.5" customHeight="1" x14ac:dyDescent="0.25">
      <c r="A394" s="41">
        <v>393</v>
      </c>
      <c r="B394" s="42">
        <v>0.9</v>
      </c>
      <c r="C394" s="43" t="s">
        <v>1187</v>
      </c>
      <c r="D394" s="44" t="s">
        <v>1188</v>
      </c>
      <c r="E394" s="129" t="s">
        <v>1189</v>
      </c>
      <c r="F394" s="130"/>
      <c r="G394" s="131">
        <v>0</v>
      </c>
      <c r="H394" s="130"/>
      <c r="I394" s="132">
        <v>1</v>
      </c>
      <c r="J394" s="132"/>
      <c r="K394" s="45" t="s">
        <v>841</v>
      </c>
    </row>
    <row r="395" spans="1:11" ht="67.5" customHeight="1" x14ac:dyDescent="0.25">
      <c r="A395" s="124">
        <v>394</v>
      </c>
      <c r="B395" s="125">
        <v>0.9</v>
      </c>
      <c r="C395" s="126" t="s">
        <v>1190</v>
      </c>
      <c r="D395" s="127" t="s">
        <v>1191</v>
      </c>
      <c r="E395" s="133" t="s">
        <v>1192</v>
      </c>
      <c r="F395" s="134"/>
      <c r="G395" s="135">
        <v>0</v>
      </c>
      <c r="H395" s="134"/>
      <c r="I395" s="136">
        <v>1</v>
      </c>
      <c r="J395" s="136"/>
      <c r="K395" s="128" t="s">
        <v>841</v>
      </c>
    </row>
    <row r="396" spans="1:11" ht="67.5" customHeight="1" x14ac:dyDescent="0.25">
      <c r="A396" s="41">
        <v>395</v>
      </c>
      <c r="B396" s="42">
        <v>0.9</v>
      </c>
      <c r="C396" s="43" t="s">
        <v>1193</v>
      </c>
      <c r="D396" s="44" t="s">
        <v>1194</v>
      </c>
      <c r="E396" s="129" t="s">
        <v>1195</v>
      </c>
      <c r="F396" s="130"/>
      <c r="G396" s="131">
        <v>0</v>
      </c>
      <c r="H396" s="130"/>
      <c r="I396" s="132">
        <v>1</v>
      </c>
      <c r="J396" s="132"/>
      <c r="K396" s="45" t="s">
        <v>841</v>
      </c>
    </row>
    <row r="397" spans="1:11" ht="67.5" customHeight="1" x14ac:dyDescent="0.25">
      <c r="A397" s="124">
        <v>396</v>
      </c>
      <c r="B397" s="125">
        <v>0.9</v>
      </c>
      <c r="C397" s="126" t="s">
        <v>1196</v>
      </c>
      <c r="D397" s="127" t="s">
        <v>1197</v>
      </c>
      <c r="E397" s="133" t="s">
        <v>1198</v>
      </c>
      <c r="F397" s="134"/>
      <c r="G397" s="135">
        <v>0</v>
      </c>
      <c r="H397" s="134"/>
      <c r="I397" s="136">
        <v>1</v>
      </c>
      <c r="J397" s="136"/>
      <c r="K397" s="128" t="s">
        <v>841</v>
      </c>
    </row>
    <row r="398" spans="1:11" ht="67.5" customHeight="1" x14ac:dyDescent="0.25">
      <c r="A398" s="41">
        <v>397</v>
      </c>
      <c r="B398" s="42">
        <v>0.9</v>
      </c>
      <c r="C398" s="43" t="s">
        <v>1199</v>
      </c>
      <c r="D398" s="44" t="s">
        <v>1200</v>
      </c>
      <c r="E398" s="129" t="s">
        <v>1201</v>
      </c>
      <c r="F398" s="130"/>
      <c r="G398" s="131">
        <v>0</v>
      </c>
      <c r="H398" s="130"/>
      <c r="I398" s="132">
        <v>1</v>
      </c>
      <c r="J398" s="132"/>
      <c r="K398" s="45" t="s">
        <v>841</v>
      </c>
    </row>
    <row r="399" spans="1:11" ht="67.5" customHeight="1" x14ac:dyDescent="0.25">
      <c r="A399" s="124">
        <v>398</v>
      </c>
      <c r="B399" s="125">
        <v>0.9</v>
      </c>
      <c r="C399" s="126" t="s">
        <v>1202</v>
      </c>
      <c r="D399" s="127" t="s">
        <v>1203</v>
      </c>
      <c r="E399" s="133" t="s">
        <v>1204</v>
      </c>
      <c r="F399" s="134"/>
      <c r="G399" s="135">
        <v>0</v>
      </c>
      <c r="H399" s="134"/>
      <c r="I399" s="136">
        <v>1</v>
      </c>
      <c r="J399" s="136"/>
      <c r="K399" s="128" t="s">
        <v>841</v>
      </c>
    </row>
    <row r="400" spans="1:11" ht="67.5" customHeight="1" x14ac:dyDescent="0.25">
      <c r="A400" s="41">
        <v>399</v>
      </c>
      <c r="B400" s="42">
        <v>0.9</v>
      </c>
      <c r="C400" s="43" t="s">
        <v>1205</v>
      </c>
      <c r="D400" s="44" t="s">
        <v>1206</v>
      </c>
      <c r="E400" s="129" t="s">
        <v>1207</v>
      </c>
      <c r="F400" s="130"/>
      <c r="G400" s="131">
        <v>0</v>
      </c>
      <c r="H400" s="130"/>
      <c r="I400" s="132">
        <v>1</v>
      </c>
      <c r="J400" s="132"/>
      <c r="K400" s="45" t="s">
        <v>841</v>
      </c>
    </row>
    <row r="401" spans="1:11" ht="67.5" customHeight="1" x14ac:dyDescent="0.25">
      <c r="A401" s="124">
        <v>400</v>
      </c>
      <c r="B401" s="125">
        <v>0.9</v>
      </c>
      <c r="C401" s="126" t="s">
        <v>1208</v>
      </c>
      <c r="D401" s="127" t="s">
        <v>1209</v>
      </c>
      <c r="E401" s="133" t="s">
        <v>1210</v>
      </c>
      <c r="F401" s="134"/>
      <c r="G401" s="135">
        <v>0</v>
      </c>
      <c r="H401" s="134"/>
      <c r="I401" s="136">
        <v>1</v>
      </c>
      <c r="J401" s="136"/>
      <c r="K401" s="128" t="s">
        <v>841</v>
      </c>
    </row>
    <row r="402" spans="1:11" ht="67.5" customHeight="1" x14ac:dyDescent="0.25">
      <c r="A402" s="41">
        <v>401</v>
      </c>
      <c r="B402" s="42">
        <v>0.9</v>
      </c>
      <c r="C402" s="43" t="s">
        <v>1211</v>
      </c>
      <c r="D402" s="44" t="s">
        <v>1212</v>
      </c>
      <c r="E402" s="129" t="s">
        <v>1213</v>
      </c>
      <c r="F402" s="130"/>
      <c r="G402" s="131">
        <v>0</v>
      </c>
      <c r="H402" s="130"/>
      <c r="I402" s="132"/>
      <c r="J402" s="132"/>
      <c r="K402" s="45" t="s">
        <v>841</v>
      </c>
    </row>
    <row r="403" spans="1:11" ht="67.5" customHeight="1" x14ac:dyDescent="0.25">
      <c r="A403" s="124">
        <v>402</v>
      </c>
      <c r="B403" s="125">
        <v>0.9</v>
      </c>
      <c r="C403" s="126" t="s">
        <v>1214</v>
      </c>
      <c r="D403" s="127" t="s">
        <v>1215</v>
      </c>
      <c r="E403" s="133" t="s">
        <v>1216</v>
      </c>
      <c r="F403" s="134"/>
      <c r="G403" s="135">
        <v>0</v>
      </c>
      <c r="H403" s="134"/>
      <c r="I403" s="136"/>
      <c r="J403" s="136"/>
      <c r="K403" s="128" t="s">
        <v>841</v>
      </c>
    </row>
    <row r="404" spans="1:11" ht="67.5" customHeight="1" x14ac:dyDescent="0.25">
      <c r="A404" s="41">
        <v>403</v>
      </c>
      <c r="B404" s="42">
        <v>0.9</v>
      </c>
      <c r="C404" s="43" t="s">
        <v>1217</v>
      </c>
      <c r="D404" s="44" t="s">
        <v>1218</v>
      </c>
      <c r="E404" s="129" t="s">
        <v>1219</v>
      </c>
      <c r="F404" s="130"/>
      <c r="G404" s="131">
        <v>0</v>
      </c>
      <c r="H404" s="130"/>
      <c r="I404" s="132"/>
      <c r="J404" s="132"/>
      <c r="K404" s="45" t="s">
        <v>841</v>
      </c>
    </row>
    <row r="405" spans="1:11" ht="67.5" customHeight="1" x14ac:dyDescent="0.25">
      <c r="A405" s="124">
        <v>404</v>
      </c>
      <c r="B405" s="125">
        <v>0.9</v>
      </c>
      <c r="C405" s="126" t="s">
        <v>1220</v>
      </c>
      <c r="D405" s="127" t="s">
        <v>1221</v>
      </c>
      <c r="E405" s="133" t="s">
        <v>1222</v>
      </c>
      <c r="F405" s="134"/>
      <c r="G405" s="135">
        <v>0</v>
      </c>
      <c r="H405" s="134"/>
      <c r="I405" s="136">
        <v>1</v>
      </c>
      <c r="J405" s="136"/>
      <c r="K405" s="128" t="s">
        <v>841</v>
      </c>
    </row>
    <row r="406" spans="1:11" ht="67.5" customHeight="1" x14ac:dyDescent="0.25">
      <c r="A406" s="41">
        <v>405</v>
      </c>
      <c r="B406" s="42">
        <v>0.9</v>
      </c>
      <c r="C406" s="43" t="s">
        <v>1223</v>
      </c>
      <c r="D406" s="44" t="s">
        <v>1224</v>
      </c>
      <c r="E406" s="129" t="s">
        <v>1225</v>
      </c>
      <c r="F406" s="130"/>
      <c r="G406" s="131">
        <v>0</v>
      </c>
      <c r="H406" s="130"/>
      <c r="I406" s="132"/>
      <c r="J406" s="132"/>
      <c r="K406" s="45" t="s">
        <v>841</v>
      </c>
    </row>
    <row r="407" spans="1:11" ht="67.5" customHeight="1" x14ac:dyDescent="0.25">
      <c r="A407" s="124">
        <v>406</v>
      </c>
      <c r="B407" s="125">
        <v>0.9</v>
      </c>
      <c r="C407" s="126" t="s">
        <v>1226</v>
      </c>
      <c r="D407" s="127" t="s">
        <v>1227</v>
      </c>
      <c r="E407" s="133" t="s">
        <v>1228</v>
      </c>
      <c r="F407" s="134"/>
      <c r="G407" s="135">
        <v>0</v>
      </c>
      <c r="H407" s="134"/>
      <c r="I407" s="136"/>
      <c r="J407" s="136"/>
      <c r="K407" s="128" t="s">
        <v>841</v>
      </c>
    </row>
    <row r="408" spans="1:11" ht="67.5" customHeight="1" x14ac:dyDescent="0.25">
      <c r="A408" s="41">
        <v>407</v>
      </c>
      <c r="B408" s="42">
        <v>0.9</v>
      </c>
      <c r="C408" s="43" t="s">
        <v>1229</v>
      </c>
      <c r="D408" s="44" t="s">
        <v>1230</v>
      </c>
      <c r="E408" s="129" t="s">
        <v>1231</v>
      </c>
      <c r="F408" s="130"/>
      <c r="G408" s="131">
        <v>0</v>
      </c>
      <c r="H408" s="130"/>
      <c r="I408" s="132"/>
      <c r="J408" s="132"/>
      <c r="K408" s="45" t="s">
        <v>841</v>
      </c>
    </row>
    <row r="409" spans="1:11" ht="67.5" customHeight="1" x14ac:dyDescent="0.25">
      <c r="A409" s="124">
        <v>408</v>
      </c>
      <c r="B409" s="125">
        <v>0.9</v>
      </c>
      <c r="C409" s="126" t="s">
        <v>1232</v>
      </c>
      <c r="D409" s="127" t="s">
        <v>1233</v>
      </c>
      <c r="E409" s="133" t="s">
        <v>1234</v>
      </c>
      <c r="F409" s="134"/>
      <c r="G409" s="135">
        <v>0</v>
      </c>
      <c r="H409" s="134"/>
      <c r="I409" s="136"/>
      <c r="J409" s="136"/>
      <c r="K409" s="128" t="s">
        <v>841</v>
      </c>
    </row>
    <row r="410" spans="1:11" ht="67.5" customHeight="1" x14ac:dyDescent="0.25">
      <c r="A410" s="41">
        <v>409</v>
      </c>
      <c r="B410" s="42">
        <v>0.9</v>
      </c>
      <c r="C410" s="43" t="s">
        <v>1235</v>
      </c>
      <c r="D410" s="44" t="s">
        <v>1236</v>
      </c>
      <c r="E410" s="129" t="s">
        <v>1237</v>
      </c>
      <c r="F410" s="130"/>
      <c r="G410" s="131">
        <v>0</v>
      </c>
      <c r="H410" s="130"/>
      <c r="I410" s="132"/>
      <c r="J410" s="132"/>
      <c r="K410" s="45" t="s">
        <v>841</v>
      </c>
    </row>
    <row r="411" spans="1:11" ht="67.5" customHeight="1" x14ac:dyDescent="0.25">
      <c r="A411" s="124">
        <v>410</v>
      </c>
      <c r="B411" s="125">
        <v>0.9</v>
      </c>
      <c r="C411" s="126" t="s">
        <v>1238</v>
      </c>
      <c r="D411" s="127" t="s">
        <v>1239</v>
      </c>
      <c r="E411" s="133" t="s">
        <v>1240</v>
      </c>
      <c r="F411" s="134"/>
      <c r="G411" s="135">
        <v>0.1</v>
      </c>
      <c r="H411" s="134" t="s">
        <v>1241</v>
      </c>
      <c r="I411" s="136"/>
      <c r="J411" s="136"/>
      <c r="K411" s="128" t="s">
        <v>841</v>
      </c>
    </row>
    <row r="412" spans="1:11" ht="67.5" customHeight="1" x14ac:dyDescent="0.25">
      <c r="A412" s="41">
        <v>411</v>
      </c>
      <c r="B412" s="42">
        <v>1</v>
      </c>
      <c r="C412" s="43" t="s">
        <v>1242</v>
      </c>
      <c r="D412" s="44" t="s">
        <v>1243</v>
      </c>
      <c r="E412" s="129" t="s">
        <v>1244</v>
      </c>
      <c r="F412" s="130"/>
      <c r="G412" s="131"/>
      <c r="H412" s="130"/>
      <c r="I412" s="132"/>
      <c r="J412" s="132"/>
      <c r="K412" s="45" t="s">
        <v>841</v>
      </c>
    </row>
    <row r="413" spans="1:11" ht="67.5" customHeight="1" x14ac:dyDescent="0.25">
      <c r="A413" s="124">
        <v>412</v>
      </c>
      <c r="B413" s="125">
        <v>0.9</v>
      </c>
      <c r="C413" s="126" t="s">
        <v>1245</v>
      </c>
      <c r="D413" s="127" t="s">
        <v>1246</v>
      </c>
      <c r="E413" s="133" t="s">
        <v>1247</v>
      </c>
      <c r="F413" s="134"/>
      <c r="G413" s="135"/>
      <c r="H413" s="134"/>
      <c r="I413" s="136"/>
      <c r="J413" s="136"/>
      <c r="K413" s="128" t="s">
        <v>841</v>
      </c>
    </row>
    <row r="414" spans="1:11" ht="67.5" customHeight="1" x14ac:dyDescent="0.25">
      <c r="A414" s="41">
        <v>413</v>
      </c>
      <c r="B414" s="42">
        <v>0.9</v>
      </c>
      <c r="C414" s="43" t="s">
        <v>1248</v>
      </c>
      <c r="D414" s="44" t="s">
        <v>1249</v>
      </c>
      <c r="E414" s="129" t="s">
        <v>1250</v>
      </c>
      <c r="F414" s="130"/>
      <c r="G414" s="131"/>
      <c r="H414" s="130"/>
      <c r="I414" s="132">
        <v>1</v>
      </c>
      <c r="J414" s="132"/>
      <c r="K414" s="45" t="s">
        <v>841</v>
      </c>
    </row>
    <row r="415" spans="1:11" ht="67.5" customHeight="1" x14ac:dyDescent="0.25">
      <c r="A415" s="124">
        <v>414</v>
      </c>
      <c r="B415" s="125">
        <v>0.9</v>
      </c>
      <c r="C415" s="126" t="s">
        <v>1251</v>
      </c>
      <c r="D415" s="127" t="s">
        <v>1252</v>
      </c>
      <c r="E415" s="133" t="s">
        <v>1253</v>
      </c>
      <c r="F415" s="134"/>
      <c r="G415" s="135">
        <v>0</v>
      </c>
      <c r="H415" s="134"/>
      <c r="I415" s="136"/>
      <c r="J415" s="136"/>
      <c r="K415" s="128" t="s">
        <v>841</v>
      </c>
    </row>
    <row r="416" spans="1:11" ht="67.5" customHeight="1" x14ac:dyDescent="0.25">
      <c r="A416" s="41">
        <v>415</v>
      </c>
      <c r="B416" s="42">
        <v>1</v>
      </c>
      <c r="C416" s="43" t="s">
        <v>1254</v>
      </c>
      <c r="D416" s="44" t="s">
        <v>1255</v>
      </c>
      <c r="E416" s="129" t="s">
        <v>1256</v>
      </c>
      <c r="F416" s="130"/>
      <c r="G416" s="131">
        <v>0</v>
      </c>
      <c r="H416" s="130"/>
      <c r="I416" s="132"/>
      <c r="J416" s="132"/>
      <c r="K416" s="45" t="s">
        <v>841</v>
      </c>
    </row>
    <row r="417" spans="1:11" ht="67.5" customHeight="1" x14ac:dyDescent="0.25">
      <c r="A417" s="124">
        <v>416</v>
      </c>
      <c r="B417" s="125">
        <v>1</v>
      </c>
      <c r="C417" s="126" t="s">
        <v>1257</v>
      </c>
      <c r="D417" s="127" t="s">
        <v>1258</v>
      </c>
      <c r="E417" s="133" t="s">
        <v>1259</v>
      </c>
      <c r="F417" s="134"/>
      <c r="G417" s="135">
        <v>0</v>
      </c>
      <c r="H417" s="134"/>
      <c r="I417" s="136">
        <v>1</v>
      </c>
      <c r="J417" s="136"/>
      <c r="K417" s="128" t="s">
        <v>841</v>
      </c>
    </row>
    <row r="418" spans="1:11" ht="67.5" customHeight="1" x14ac:dyDescent="0.25">
      <c r="A418" s="41">
        <v>417</v>
      </c>
      <c r="B418" s="42">
        <v>1</v>
      </c>
      <c r="C418" s="43" t="s">
        <v>1260</v>
      </c>
      <c r="D418" s="44" t="s">
        <v>1261</v>
      </c>
      <c r="E418" s="129" t="s">
        <v>1262</v>
      </c>
      <c r="F418" s="130"/>
      <c r="G418" s="131">
        <v>0</v>
      </c>
      <c r="H418" s="130"/>
      <c r="I418" s="132"/>
      <c r="J418" s="132"/>
      <c r="K418" s="45" t="s">
        <v>841</v>
      </c>
    </row>
    <row r="419" spans="1:11" ht="67.5" customHeight="1" x14ac:dyDescent="0.25">
      <c r="A419" s="124">
        <v>418</v>
      </c>
      <c r="B419" s="125">
        <v>1</v>
      </c>
      <c r="C419" s="126" t="s">
        <v>1263</v>
      </c>
      <c r="D419" s="127" t="s">
        <v>1264</v>
      </c>
      <c r="E419" s="133" t="s">
        <v>1265</v>
      </c>
      <c r="F419" s="134"/>
      <c r="G419" s="135">
        <v>0</v>
      </c>
      <c r="H419" s="134"/>
      <c r="I419" s="136">
        <v>1</v>
      </c>
      <c r="J419" s="136"/>
      <c r="K419" s="128" t="s">
        <v>841</v>
      </c>
    </row>
    <row r="420" spans="1:11" ht="67.5" customHeight="1" x14ac:dyDescent="0.25">
      <c r="A420" s="41">
        <v>419</v>
      </c>
      <c r="B420" s="42">
        <v>1</v>
      </c>
      <c r="C420" s="43" t="s">
        <v>1266</v>
      </c>
      <c r="D420" s="44" t="s">
        <v>1267</v>
      </c>
      <c r="E420" s="129" t="s">
        <v>1268</v>
      </c>
      <c r="F420" s="130"/>
      <c r="G420" s="131">
        <v>0</v>
      </c>
      <c r="H420" s="130"/>
      <c r="I420" s="132"/>
      <c r="J420" s="132"/>
      <c r="K420" s="45" t="s">
        <v>841</v>
      </c>
    </row>
    <row r="421" spans="1:11" ht="67.5" customHeight="1" x14ac:dyDescent="0.25">
      <c r="A421" s="124">
        <v>420</v>
      </c>
      <c r="B421" s="125">
        <v>1</v>
      </c>
      <c r="C421" s="126" t="s">
        <v>1269</v>
      </c>
      <c r="D421" s="127" t="s">
        <v>1270</v>
      </c>
      <c r="E421" s="133" t="s">
        <v>1025</v>
      </c>
      <c r="F421" s="134"/>
      <c r="G421" s="135">
        <v>0</v>
      </c>
      <c r="H421" s="134"/>
      <c r="I421" s="136">
        <v>1</v>
      </c>
      <c r="J421" s="136"/>
      <c r="K421" s="128" t="s">
        <v>841</v>
      </c>
    </row>
    <row r="422" spans="1:11" ht="67.5" customHeight="1" x14ac:dyDescent="0.25">
      <c r="A422" s="41">
        <v>421</v>
      </c>
      <c r="B422" s="42">
        <v>1</v>
      </c>
      <c r="C422" s="43" t="s">
        <v>1271</v>
      </c>
      <c r="D422" s="44" t="s">
        <v>1272</v>
      </c>
      <c r="E422" s="129" t="s">
        <v>1273</v>
      </c>
      <c r="F422" s="130"/>
      <c r="G422" s="131">
        <v>0</v>
      </c>
      <c r="H422" s="130"/>
      <c r="I422" s="132">
        <v>1</v>
      </c>
      <c r="J422" s="132"/>
      <c r="K422" s="45" t="s">
        <v>841</v>
      </c>
    </row>
    <row r="423" spans="1:11" ht="67.5" customHeight="1" x14ac:dyDescent="0.25">
      <c r="A423" s="124">
        <v>422</v>
      </c>
      <c r="B423" s="125">
        <v>1</v>
      </c>
      <c r="C423" s="126" t="s">
        <v>1274</v>
      </c>
      <c r="D423" s="127" t="s">
        <v>1275</v>
      </c>
      <c r="E423" s="133" t="s">
        <v>1025</v>
      </c>
      <c r="F423" s="134"/>
      <c r="G423" s="135">
        <v>0</v>
      </c>
      <c r="H423" s="134"/>
      <c r="I423" s="136">
        <v>1</v>
      </c>
      <c r="J423" s="136"/>
      <c r="K423" s="128" t="s">
        <v>841</v>
      </c>
    </row>
    <row r="424" spans="1:11" ht="67.5" customHeight="1" x14ac:dyDescent="0.25">
      <c r="A424" s="41">
        <v>423</v>
      </c>
      <c r="B424" s="42">
        <v>1</v>
      </c>
      <c r="C424" s="43" t="s">
        <v>1276</v>
      </c>
      <c r="D424" s="44" t="s">
        <v>1277</v>
      </c>
      <c r="E424" s="129" t="s">
        <v>1025</v>
      </c>
      <c r="F424" s="130"/>
      <c r="G424" s="131">
        <v>0</v>
      </c>
      <c r="H424" s="130"/>
      <c r="I424" s="132">
        <v>1</v>
      </c>
      <c r="J424" s="132"/>
      <c r="K424" s="45" t="s">
        <v>841</v>
      </c>
    </row>
    <row r="425" spans="1:11" ht="67.5" customHeight="1" x14ac:dyDescent="0.25">
      <c r="A425" s="124">
        <v>424</v>
      </c>
      <c r="B425" s="125">
        <v>1</v>
      </c>
      <c r="C425" s="126" t="s">
        <v>1278</v>
      </c>
      <c r="D425" s="127" t="s">
        <v>1279</v>
      </c>
      <c r="E425" s="133" t="s">
        <v>1280</v>
      </c>
      <c r="F425" s="134"/>
      <c r="G425" s="135">
        <v>0</v>
      </c>
      <c r="H425" s="134"/>
      <c r="I425" s="136">
        <v>1</v>
      </c>
      <c r="J425" s="136"/>
      <c r="K425" s="128" t="s">
        <v>841</v>
      </c>
    </row>
    <row r="426" spans="1:11" ht="67.5" customHeight="1" x14ac:dyDescent="0.25">
      <c r="A426" s="41">
        <v>425</v>
      </c>
      <c r="B426" s="42">
        <v>1</v>
      </c>
      <c r="C426" s="43" t="s">
        <v>1281</v>
      </c>
      <c r="D426" s="44" t="s">
        <v>1282</v>
      </c>
      <c r="E426" s="129" t="s">
        <v>1283</v>
      </c>
      <c r="F426" s="130"/>
      <c r="G426" s="131">
        <v>0</v>
      </c>
      <c r="H426" s="130"/>
      <c r="I426" s="132">
        <v>1</v>
      </c>
      <c r="J426" s="132"/>
      <c r="K426" s="45" t="s">
        <v>841</v>
      </c>
    </row>
    <row r="427" spans="1:11" ht="67.5" customHeight="1" x14ac:dyDescent="0.25">
      <c r="A427" s="124">
        <v>426</v>
      </c>
      <c r="B427" s="125">
        <v>1</v>
      </c>
      <c r="C427" s="126" t="s">
        <v>1284</v>
      </c>
      <c r="D427" s="127" t="s">
        <v>1285</v>
      </c>
      <c r="E427" s="133" t="s">
        <v>1286</v>
      </c>
      <c r="F427" s="134"/>
      <c r="G427" s="135">
        <v>0</v>
      </c>
      <c r="H427" s="134"/>
      <c r="I427" s="136">
        <v>1</v>
      </c>
      <c r="J427" s="136"/>
      <c r="K427" s="128" t="s">
        <v>841</v>
      </c>
    </row>
    <row r="428" spans="1:11" ht="67.5" customHeight="1" x14ac:dyDescent="0.25">
      <c r="A428" s="41">
        <v>427</v>
      </c>
      <c r="B428" s="42">
        <v>1</v>
      </c>
      <c r="C428" s="43" t="s">
        <v>1287</v>
      </c>
      <c r="D428" s="44" t="s">
        <v>1288</v>
      </c>
      <c r="E428" s="129" t="s">
        <v>1289</v>
      </c>
      <c r="F428" s="130"/>
      <c r="G428" s="131"/>
      <c r="H428" s="130"/>
      <c r="I428" s="132"/>
      <c r="J428" s="132"/>
      <c r="K428" s="45" t="s">
        <v>841</v>
      </c>
    </row>
    <row r="429" spans="1:11" ht="67.5" customHeight="1" x14ac:dyDescent="0.25">
      <c r="A429" s="124">
        <v>428</v>
      </c>
      <c r="B429" s="125">
        <v>1</v>
      </c>
      <c r="C429" s="126" t="s">
        <v>1290</v>
      </c>
      <c r="D429" s="127" t="s">
        <v>1291</v>
      </c>
      <c r="E429" s="133" t="s">
        <v>1198</v>
      </c>
      <c r="F429" s="134"/>
      <c r="G429" s="135">
        <v>0</v>
      </c>
      <c r="H429" s="134"/>
      <c r="I429" s="136">
        <v>1</v>
      </c>
      <c r="J429" s="136"/>
      <c r="K429" s="128" t="s">
        <v>841</v>
      </c>
    </row>
    <row r="430" spans="1:11" ht="67.5" customHeight="1" x14ac:dyDescent="0.25">
      <c r="A430" s="41">
        <v>429</v>
      </c>
      <c r="B430" s="42">
        <v>1</v>
      </c>
      <c r="C430" s="43" t="s">
        <v>1292</v>
      </c>
      <c r="D430" s="44" t="s">
        <v>1293</v>
      </c>
      <c r="E430" s="129" t="s">
        <v>1294</v>
      </c>
      <c r="F430" s="130"/>
      <c r="G430" s="131">
        <v>0</v>
      </c>
      <c r="H430" s="130"/>
      <c r="I430" s="132">
        <v>1</v>
      </c>
      <c r="J430" s="132"/>
      <c r="K430" s="45" t="s">
        <v>841</v>
      </c>
    </row>
    <row r="431" spans="1:11" ht="67.5" customHeight="1" x14ac:dyDescent="0.25">
      <c r="A431" s="124">
        <v>430</v>
      </c>
      <c r="B431" s="125">
        <v>1</v>
      </c>
      <c r="C431" s="126" t="s">
        <v>1295</v>
      </c>
      <c r="D431" s="127" t="s">
        <v>1296</v>
      </c>
      <c r="E431" s="133" t="s">
        <v>1297</v>
      </c>
      <c r="F431" s="134"/>
      <c r="G431" s="135">
        <v>0</v>
      </c>
      <c r="H431" s="134"/>
      <c r="I431" s="136">
        <v>1</v>
      </c>
      <c r="J431" s="136"/>
      <c r="K431" s="128" t="s">
        <v>841</v>
      </c>
    </row>
    <row r="432" spans="1:11" ht="67.5" customHeight="1" x14ac:dyDescent="0.25">
      <c r="A432" s="41">
        <v>431</v>
      </c>
      <c r="B432" s="42">
        <v>1</v>
      </c>
      <c r="C432" s="43" t="s">
        <v>1298</v>
      </c>
      <c r="D432" s="44" t="s">
        <v>1299</v>
      </c>
      <c r="E432" s="129" t="s">
        <v>1300</v>
      </c>
      <c r="F432" s="130"/>
      <c r="G432" s="131">
        <v>0</v>
      </c>
      <c r="H432" s="130"/>
      <c r="I432" s="132">
        <v>1</v>
      </c>
      <c r="J432" s="132"/>
      <c r="K432" s="45" t="s">
        <v>841</v>
      </c>
    </row>
    <row r="433" spans="1:11" ht="67.5" customHeight="1" x14ac:dyDescent="0.25">
      <c r="A433" s="124">
        <v>432</v>
      </c>
      <c r="B433" s="125">
        <v>1</v>
      </c>
      <c r="C433" s="126" t="s">
        <v>1301</v>
      </c>
      <c r="D433" s="127" t="s">
        <v>1302</v>
      </c>
      <c r="E433" s="133" t="s">
        <v>1303</v>
      </c>
      <c r="F433" s="134"/>
      <c r="G433" s="135">
        <v>-0.1</v>
      </c>
      <c r="H433" s="134" t="s">
        <v>1304</v>
      </c>
      <c r="I433" s="136">
        <v>1</v>
      </c>
      <c r="J433" s="136"/>
      <c r="K433" s="128" t="s">
        <v>841</v>
      </c>
    </row>
    <row r="434" spans="1:11" ht="67.5" customHeight="1" x14ac:dyDescent="0.25">
      <c r="A434" s="41">
        <v>433</v>
      </c>
      <c r="B434" s="42">
        <v>0.9</v>
      </c>
      <c r="C434" s="43" t="s">
        <v>1305</v>
      </c>
      <c r="D434" s="44" t="s">
        <v>1306</v>
      </c>
      <c r="E434" s="129" t="s">
        <v>1307</v>
      </c>
      <c r="F434" s="130"/>
      <c r="G434" s="131">
        <v>0</v>
      </c>
      <c r="H434" s="130"/>
      <c r="I434" s="132">
        <v>1</v>
      </c>
      <c r="J434" s="132"/>
      <c r="K434" s="45" t="s">
        <v>841</v>
      </c>
    </row>
    <row r="435" spans="1:11" ht="67.5" customHeight="1" x14ac:dyDescent="0.25">
      <c r="A435" s="124">
        <v>434</v>
      </c>
      <c r="B435" s="125">
        <v>1</v>
      </c>
      <c r="C435" s="126" t="s">
        <v>1308</v>
      </c>
      <c r="D435" s="127" t="s">
        <v>1309</v>
      </c>
      <c r="E435" s="133" t="s">
        <v>1310</v>
      </c>
      <c r="F435" s="134"/>
      <c r="G435" s="135">
        <v>0</v>
      </c>
      <c r="H435" s="134"/>
      <c r="I435" s="136">
        <v>1</v>
      </c>
      <c r="J435" s="136"/>
      <c r="K435" s="128" t="s">
        <v>841</v>
      </c>
    </row>
    <row r="436" spans="1:11" ht="67.5" customHeight="1" x14ac:dyDescent="0.25">
      <c r="A436" s="41">
        <v>435</v>
      </c>
      <c r="B436" s="42">
        <v>1</v>
      </c>
      <c r="C436" s="43" t="s">
        <v>1311</v>
      </c>
      <c r="D436" s="44" t="s">
        <v>1312</v>
      </c>
      <c r="E436" s="129" t="s">
        <v>1313</v>
      </c>
      <c r="F436" s="130"/>
      <c r="G436" s="131">
        <v>0</v>
      </c>
      <c r="H436" s="130"/>
      <c r="I436" s="132">
        <v>1</v>
      </c>
      <c r="J436" s="132"/>
      <c r="K436" s="45" t="s">
        <v>841</v>
      </c>
    </row>
    <row r="437" spans="1:11" ht="67.5" customHeight="1" x14ac:dyDescent="0.25">
      <c r="A437" s="124">
        <v>436</v>
      </c>
      <c r="B437" s="125">
        <v>1</v>
      </c>
      <c r="C437" s="126" t="s">
        <v>1314</v>
      </c>
      <c r="D437" s="127" t="s">
        <v>1315</v>
      </c>
      <c r="E437" s="133" t="s">
        <v>1316</v>
      </c>
      <c r="F437" s="134"/>
      <c r="G437" s="135">
        <v>0</v>
      </c>
      <c r="H437" s="134"/>
      <c r="I437" s="136"/>
      <c r="J437" s="136"/>
      <c r="K437" s="128" t="s">
        <v>841</v>
      </c>
    </row>
    <row r="438" spans="1:11" ht="67.5" customHeight="1" x14ac:dyDescent="0.25">
      <c r="A438" s="41">
        <v>437</v>
      </c>
      <c r="B438" s="42">
        <v>1</v>
      </c>
      <c r="C438" s="43" t="s">
        <v>1317</v>
      </c>
      <c r="D438" s="44" t="s">
        <v>1318</v>
      </c>
      <c r="E438" s="129" t="s">
        <v>1319</v>
      </c>
      <c r="F438" s="130"/>
      <c r="G438" s="131">
        <v>0</v>
      </c>
      <c r="H438" s="130"/>
      <c r="I438" s="132"/>
      <c r="J438" s="132"/>
      <c r="K438" s="45" t="s">
        <v>841</v>
      </c>
    </row>
    <row r="439" spans="1:11" ht="67.5" customHeight="1" x14ac:dyDescent="0.25">
      <c r="A439" s="124">
        <v>438</v>
      </c>
      <c r="B439" s="125">
        <v>1</v>
      </c>
      <c r="C439" s="126" t="s">
        <v>1320</v>
      </c>
      <c r="D439" s="127" t="s">
        <v>1321</v>
      </c>
      <c r="E439" s="133" t="s">
        <v>1322</v>
      </c>
      <c r="F439" s="134"/>
      <c r="G439" s="135">
        <v>0</v>
      </c>
      <c r="H439" s="134"/>
      <c r="I439" s="136">
        <v>1</v>
      </c>
      <c r="J439" s="136"/>
      <c r="K439" s="128" t="s">
        <v>841</v>
      </c>
    </row>
    <row r="440" spans="1:11" ht="67.5" customHeight="1" x14ac:dyDescent="0.25">
      <c r="A440" s="41">
        <v>439</v>
      </c>
      <c r="B440" s="42">
        <v>1</v>
      </c>
      <c r="C440" s="43" t="s">
        <v>1323</v>
      </c>
      <c r="D440" s="44" t="s">
        <v>1324</v>
      </c>
      <c r="E440" s="129" t="s">
        <v>1325</v>
      </c>
      <c r="F440" s="130"/>
      <c r="G440" s="131">
        <v>0</v>
      </c>
      <c r="H440" s="130"/>
      <c r="I440" s="132"/>
      <c r="J440" s="132"/>
      <c r="K440" s="45" t="s">
        <v>841</v>
      </c>
    </row>
    <row r="441" spans="1:11" ht="67.5" customHeight="1" x14ac:dyDescent="0.25">
      <c r="A441" s="124">
        <v>440</v>
      </c>
      <c r="B441" s="125">
        <v>1</v>
      </c>
      <c r="C441" s="126" t="s">
        <v>1326</v>
      </c>
      <c r="D441" s="127" t="s">
        <v>1327</v>
      </c>
      <c r="E441" s="133" t="s">
        <v>1328</v>
      </c>
      <c r="F441" s="134"/>
      <c r="G441" s="135">
        <v>-0.1</v>
      </c>
      <c r="H441" s="134" t="s">
        <v>1112</v>
      </c>
      <c r="I441" s="136">
        <v>1</v>
      </c>
      <c r="J441" s="136"/>
      <c r="K441" s="128" t="s">
        <v>841</v>
      </c>
    </row>
    <row r="442" spans="1:11" ht="67.5" customHeight="1" x14ac:dyDescent="0.25">
      <c r="A442" s="41">
        <v>441</v>
      </c>
      <c r="B442" s="42">
        <v>0.9</v>
      </c>
      <c r="C442" s="43" t="s">
        <v>1329</v>
      </c>
      <c r="D442" s="44" t="s">
        <v>1330</v>
      </c>
      <c r="E442" s="129" t="s">
        <v>1331</v>
      </c>
      <c r="F442" s="130"/>
      <c r="G442" s="131"/>
      <c r="H442" s="130"/>
      <c r="I442" s="132">
        <v>1</v>
      </c>
      <c r="J442" s="132"/>
      <c r="K442" s="45" t="s">
        <v>841</v>
      </c>
    </row>
    <row r="443" spans="1:11" ht="67.5" customHeight="1" x14ac:dyDescent="0.25">
      <c r="A443" s="124">
        <v>442</v>
      </c>
      <c r="B443" s="125">
        <v>1</v>
      </c>
      <c r="C443" s="126" t="s">
        <v>1332</v>
      </c>
      <c r="D443" s="127" t="s">
        <v>1333</v>
      </c>
      <c r="E443" s="133" t="s">
        <v>1334</v>
      </c>
      <c r="F443" s="134"/>
      <c r="G443" s="135">
        <v>0</v>
      </c>
      <c r="H443" s="134"/>
      <c r="I443" s="136">
        <v>1</v>
      </c>
      <c r="J443" s="136"/>
      <c r="K443" s="128" t="s">
        <v>841</v>
      </c>
    </row>
    <row r="444" spans="1:11" ht="67.5" customHeight="1" x14ac:dyDescent="0.25">
      <c r="A444" s="41">
        <v>443</v>
      </c>
      <c r="B444" s="42">
        <v>1</v>
      </c>
      <c r="C444" s="43" t="s">
        <v>1335</v>
      </c>
      <c r="D444" s="44" t="s">
        <v>1336</v>
      </c>
      <c r="E444" s="129" t="s">
        <v>1337</v>
      </c>
      <c r="F444" s="130"/>
      <c r="G444" s="131">
        <v>0</v>
      </c>
      <c r="H444" s="130"/>
      <c r="I444" s="132"/>
      <c r="J444" s="132"/>
      <c r="K444" s="45" t="s">
        <v>841</v>
      </c>
    </row>
    <row r="445" spans="1:11" ht="67.5" customHeight="1" x14ac:dyDescent="0.25">
      <c r="A445" s="124">
        <v>444</v>
      </c>
      <c r="B445" s="125">
        <v>1</v>
      </c>
      <c r="C445" s="126" t="s">
        <v>1338</v>
      </c>
      <c r="D445" s="127" t="s">
        <v>1339</v>
      </c>
      <c r="E445" s="133" t="s">
        <v>1340</v>
      </c>
      <c r="F445" s="134"/>
      <c r="G445" s="135">
        <v>0</v>
      </c>
      <c r="H445" s="134"/>
      <c r="I445" s="136">
        <v>1</v>
      </c>
      <c r="J445" s="136"/>
      <c r="K445" s="128" t="s">
        <v>841</v>
      </c>
    </row>
    <row r="446" spans="1:11" ht="67.5" customHeight="1" x14ac:dyDescent="0.25">
      <c r="A446" s="41">
        <v>445</v>
      </c>
      <c r="B446" s="42">
        <v>1</v>
      </c>
      <c r="C446" s="43" t="s">
        <v>1341</v>
      </c>
      <c r="D446" s="44" t="s">
        <v>1342</v>
      </c>
      <c r="E446" s="129" t="s">
        <v>1343</v>
      </c>
      <c r="F446" s="130"/>
      <c r="G446" s="131"/>
      <c r="H446" s="130"/>
      <c r="I446" s="132"/>
      <c r="J446" s="132"/>
      <c r="K446" s="45" t="s">
        <v>841</v>
      </c>
    </row>
    <row r="447" spans="1:11" ht="67.5" customHeight="1" x14ac:dyDescent="0.25">
      <c r="A447" s="124">
        <v>446</v>
      </c>
      <c r="B447" s="125">
        <v>1</v>
      </c>
      <c r="C447" s="126" t="s">
        <v>1344</v>
      </c>
      <c r="D447" s="127" t="s">
        <v>1345</v>
      </c>
      <c r="E447" s="133" t="s">
        <v>1346</v>
      </c>
      <c r="F447" s="134"/>
      <c r="G447" s="135">
        <v>0</v>
      </c>
      <c r="H447" s="134"/>
      <c r="I447" s="136"/>
      <c r="J447" s="136"/>
      <c r="K447" s="128" t="s">
        <v>841</v>
      </c>
    </row>
    <row r="448" spans="1:11" ht="67.5" customHeight="1" x14ac:dyDescent="0.25">
      <c r="A448" s="41">
        <v>447</v>
      </c>
      <c r="B448" s="42">
        <v>1</v>
      </c>
      <c r="C448" s="43" t="s">
        <v>1347</v>
      </c>
      <c r="D448" s="44" t="s">
        <v>1348</v>
      </c>
      <c r="E448" s="129" t="s">
        <v>1349</v>
      </c>
      <c r="F448" s="130"/>
      <c r="G448" s="131">
        <v>0</v>
      </c>
      <c r="H448" s="130"/>
      <c r="I448" s="132"/>
      <c r="J448" s="132"/>
      <c r="K448" s="45" t="s">
        <v>841</v>
      </c>
    </row>
    <row r="449" spans="1:11" ht="67.5" customHeight="1" x14ac:dyDescent="0.25">
      <c r="A449" s="124">
        <v>448</v>
      </c>
      <c r="B449" s="125">
        <v>1</v>
      </c>
      <c r="C449" s="126" t="s">
        <v>1350</v>
      </c>
      <c r="D449" s="127" t="s">
        <v>1351</v>
      </c>
      <c r="E449" s="133" t="s">
        <v>1352</v>
      </c>
      <c r="F449" s="134"/>
      <c r="G449" s="135">
        <v>0</v>
      </c>
      <c r="H449" s="134"/>
      <c r="I449" s="136">
        <v>1</v>
      </c>
      <c r="J449" s="136"/>
      <c r="K449" s="128" t="s">
        <v>841</v>
      </c>
    </row>
    <row r="450" spans="1:11" ht="67.5" customHeight="1" x14ac:dyDescent="0.25">
      <c r="A450" s="41">
        <v>449</v>
      </c>
      <c r="B450" s="42">
        <v>1</v>
      </c>
      <c r="C450" s="43" t="s">
        <v>1353</v>
      </c>
      <c r="D450" s="44" t="s">
        <v>1354</v>
      </c>
      <c r="E450" s="129" t="s">
        <v>1355</v>
      </c>
      <c r="F450" s="130"/>
      <c r="G450" s="131">
        <v>-0.1</v>
      </c>
      <c r="H450" s="130" t="s">
        <v>1356</v>
      </c>
      <c r="I450" s="132">
        <v>1</v>
      </c>
      <c r="J450" s="132"/>
      <c r="K450" s="45" t="s">
        <v>841</v>
      </c>
    </row>
    <row r="451" spans="1:11" ht="67.5" customHeight="1" x14ac:dyDescent="0.25">
      <c r="A451" s="124">
        <v>450</v>
      </c>
      <c r="B451" s="125">
        <v>0.9</v>
      </c>
      <c r="C451" s="126" t="s">
        <v>1357</v>
      </c>
      <c r="D451" s="127" t="s">
        <v>1358</v>
      </c>
      <c r="E451" s="133" t="s">
        <v>1359</v>
      </c>
      <c r="F451" s="134"/>
      <c r="G451" s="135"/>
      <c r="H451" s="134"/>
      <c r="I451" s="136">
        <v>1</v>
      </c>
      <c r="J451" s="136"/>
      <c r="K451" s="128"/>
    </row>
    <row r="452" spans="1:11" ht="67.5" customHeight="1" x14ac:dyDescent="0.25">
      <c r="A452" s="41">
        <v>451</v>
      </c>
      <c r="B452" s="42">
        <v>1</v>
      </c>
      <c r="C452" s="43" t="s">
        <v>1360</v>
      </c>
      <c r="D452" s="44" t="s">
        <v>1361</v>
      </c>
      <c r="E452" s="129" t="s">
        <v>1362</v>
      </c>
      <c r="F452" s="130"/>
      <c r="G452" s="131">
        <v>0</v>
      </c>
      <c r="H452" s="130"/>
      <c r="I452" s="132"/>
      <c r="J452" s="132"/>
      <c r="K452" s="45" t="s">
        <v>841</v>
      </c>
    </row>
    <row r="453" spans="1:11" ht="67.5" customHeight="1" x14ac:dyDescent="0.25">
      <c r="A453" s="124">
        <v>452</v>
      </c>
      <c r="B453" s="125">
        <v>1</v>
      </c>
      <c r="C453" s="126" t="s">
        <v>1363</v>
      </c>
      <c r="D453" s="127" t="s">
        <v>1364</v>
      </c>
      <c r="E453" s="133" t="s">
        <v>1365</v>
      </c>
      <c r="F453" s="134"/>
      <c r="G453" s="135"/>
      <c r="H453" s="134"/>
      <c r="I453" s="136">
        <v>1</v>
      </c>
      <c r="J453" s="136"/>
      <c r="K453" s="128" t="s">
        <v>841</v>
      </c>
    </row>
    <row r="454" spans="1:11" ht="67.5" customHeight="1" x14ac:dyDescent="0.25">
      <c r="A454" s="41">
        <v>453</v>
      </c>
      <c r="B454" s="42">
        <v>0.1</v>
      </c>
      <c r="C454" s="43" t="s">
        <v>1366</v>
      </c>
      <c r="D454" s="44" t="s">
        <v>1367</v>
      </c>
      <c r="E454" s="129" t="s">
        <v>1368</v>
      </c>
      <c r="F454" s="130"/>
      <c r="G454" s="131">
        <v>0</v>
      </c>
      <c r="H454" s="130"/>
      <c r="I454" s="132"/>
      <c r="J454" s="132"/>
      <c r="K454" s="45" t="s">
        <v>1369</v>
      </c>
    </row>
    <row r="455" spans="1:11" ht="67.5" customHeight="1" x14ac:dyDescent="0.25">
      <c r="A455" s="124">
        <v>454</v>
      </c>
      <c r="B455" s="125">
        <v>0.1</v>
      </c>
      <c r="C455" s="126" t="s">
        <v>1370</v>
      </c>
      <c r="D455" s="127" t="s">
        <v>1371</v>
      </c>
      <c r="E455" s="133" t="s">
        <v>1372</v>
      </c>
      <c r="F455" s="134"/>
      <c r="G455" s="135">
        <v>0</v>
      </c>
      <c r="H455" s="134"/>
      <c r="I455" s="136"/>
      <c r="J455" s="136"/>
      <c r="K455" s="128" t="s">
        <v>1369</v>
      </c>
    </row>
    <row r="456" spans="1:11" ht="67.5" customHeight="1" x14ac:dyDescent="0.25">
      <c r="A456" s="41">
        <v>455</v>
      </c>
      <c r="B456" s="42">
        <v>0.1</v>
      </c>
      <c r="C456" s="43" t="s">
        <v>1373</v>
      </c>
      <c r="D456" s="44" t="s">
        <v>1374</v>
      </c>
      <c r="E456" s="129" t="s">
        <v>1375</v>
      </c>
      <c r="F456" s="130"/>
      <c r="G456" s="131">
        <v>0</v>
      </c>
      <c r="H456" s="130"/>
      <c r="I456" s="132"/>
      <c r="J456" s="132"/>
      <c r="K456" s="45" t="s">
        <v>1369</v>
      </c>
    </row>
    <row r="457" spans="1:11" ht="67.5" customHeight="1" x14ac:dyDescent="0.25">
      <c r="A457" s="124">
        <v>456</v>
      </c>
      <c r="B457" s="125">
        <v>0.1</v>
      </c>
      <c r="C457" s="126" t="s">
        <v>1376</v>
      </c>
      <c r="D457" s="127" t="s">
        <v>1377</v>
      </c>
      <c r="E457" s="133" t="s">
        <v>1378</v>
      </c>
      <c r="F457" s="134"/>
      <c r="G457" s="135">
        <v>0</v>
      </c>
      <c r="H457" s="134"/>
      <c r="I457" s="136"/>
      <c r="J457" s="136"/>
      <c r="K457" s="128" t="s">
        <v>1369</v>
      </c>
    </row>
    <row r="458" spans="1:11" ht="67.5" customHeight="1" x14ac:dyDescent="0.25">
      <c r="A458" s="41">
        <v>457</v>
      </c>
      <c r="B458" s="42">
        <v>0.2</v>
      </c>
      <c r="C458" s="43" t="s">
        <v>1379</v>
      </c>
      <c r="D458" s="44" t="s">
        <v>1380</v>
      </c>
      <c r="E458" s="129" t="s">
        <v>1381</v>
      </c>
      <c r="F458" s="130"/>
      <c r="G458" s="131">
        <v>0</v>
      </c>
      <c r="H458" s="130"/>
      <c r="I458" s="132"/>
      <c r="J458" s="132"/>
      <c r="K458" s="45" t="s">
        <v>1369</v>
      </c>
    </row>
    <row r="459" spans="1:11" ht="67.5" customHeight="1" x14ac:dyDescent="0.25">
      <c r="A459" s="124">
        <v>458</v>
      </c>
      <c r="B459" s="125">
        <v>0.2</v>
      </c>
      <c r="C459" s="126" t="s">
        <v>1382</v>
      </c>
      <c r="D459" s="127" t="s">
        <v>1383</v>
      </c>
      <c r="E459" s="133" t="s">
        <v>1384</v>
      </c>
      <c r="F459" s="134"/>
      <c r="G459" s="135">
        <v>0</v>
      </c>
      <c r="H459" s="134"/>
      <c r="I459" s="136"/>
      <c r="J459" s="136"/>
      <c r="K459" s="128" t="s">
        <v>1369</v>
      </c>
    </row>
    <row r="460" spans="1:11" ht="67.5" customHeight="1" x14ac:dyDescent="0.25">
      <c r="A460" s="41">
        <v>459</v>
      </c>
      <c r="B460" s="42">
        <v>0.2</v>
      </c>
      <c r="C460" s="43" t="s">
        <v>1385</v>
      </c>
      <c r="D460" s="44" t="s">
        <v>1386</v>
      </c>
      <c r="E460" s="129" t="s">
        <v>1387</v>
      </c>
      <c r="F460" s="130"/>
      <c r="G460" s="131">
        <v>0</v>
      </c>
      <c r="H460" s="130"/>
      <c r="I460" s="132"/>
      <c r="J460" s="132"/>
      <c r="K460" s="45" t="s">
        <v>1369</v>
      </c>
    </row>
    <row r="461" spans="1:11" ht="67.5" customHeight="1" x14ac:dyDescent="0.25">
      <c r="A461" s="124">
        <v>460</v>
      </c>
      <c r="B461" s="125">
        <v>0.2</v>
      </c>
      <c r="C461" s="126" t="s">
        <v>1388</v>
      </c>
      <c r="D461" s="127" t="s">
        <v>1389</v>
      </c>
      <c r="E461" s="133" t="s">
        <v>1390</v>
      </c>
      <c r="F461" s="134"/>
      <c r="G461" s="135">
        <v>0</v>
      </c>
      <c r="H461" s="134"/>
      <c r="I461" s="136"/>
      <c r="J461" s="136"/>
      <c r="K461" s="128" t="s">
        <v>1369</v>
      </c>
    </row>
    <row r="462" spans="1:11" ht="67.5" customHeight="1" x14ac:dyDescent="0.25">
      <c r="A462" s="41">
        <v>461</v>
      </c>
      <c r="B462" s="42">
        <v>0.2</v>
      </c>
      <c r="C462" s="43" t="s">
        <v>1391</v>
      </c>
      <c r="D462" s="44" t="s">
        <v>1392</v>
      </c>
      <c r="E462" s="129" t="s">
        <v>1393</v>
      </c>
      <c r="F462" s="130"/>
      <c r="G462" s="131">
        <v>0</v>
      </c>
      <c r="H462" s="130"/>
      <c r="I462" s="132"/>
      <c r="J462" s="132"/>
      <c r="K462" s="45" t="s">
        <v>1369</v>
      </c>
    </row>
    <row r="463" spans="1:11" ht="67.5" customHeight="1" x14ac:dyDescent="0.25">
      <c r="A463" s="124">
        <v>462</v>
      </c>
      <c r="B463" s="125">
        <v>0.3</v>
      </c>
      <c r="C463" s="126" t="s">
        <v>1394</v>
      </c>
      <c r="D463" s="127" t="s">
        <v>1395</v>
      </c>
      <c r="E463" s="133" t="s">
        <v>1396</v>
      </c>
      <c r="F463" s="134"/>
      <c r="G463" s="135">
        <v>0</v>
      </c>
      <c r="H463" s="134"/>
      <c r="I463" s="136"/>
      <c r="J463" s="136"/>
      <c r="K463" s="128" t="s">
        <v>1369</v>
      </c>
    </row>
    <row r="464" spans="1:11" ht="67.5" customHeight="1" x14ac:dyDescent="0.25">
      <c r="A464" s="41">
        <v>463</v>
      </c>
      <c r="B464" s="42">
        <v>0.3</v>
      </c>
      <c r="C464" s="43" t="s">
        <v>1397</v>
      </c>
      <c r="D464" s="44" t="s">
        <v>1398</v>
      </c>
      <c r="E464" s="129" t="s">
        <v>1399</v>
      </c>
      <c r="F464" s="130"/>
      <c r="G464" s="131">
        <v>0</v>
      </c>
      <c r="H464" s="130"/>
      <c r="I464" s="132"/>
      <c r="J464" s="132"/>
      <c r="K464" s="45" t="s">
        <v>1369</v>
      </c>
    </row>
    <row r="465" spans="1:11" ht="67.5" customHeight="1" x14ac:dyDescent="0.25">
      <c r="A465" s="124">
        <v>464</v>
      </c>
      <c r="B465" s="125">
        <v>0.3</v>
      </c>
      <c r="C465" s="126" t="s">
        <v>1400</v>
      </c>
      <c r="D465" s="127" t="s">
        <v>1401</v>
      </c>
      <c r="E465" s="133" t="s">
        <v>1402</v>
      </c>
      <c r="F465" s="134"/>
      <c r="G465" s="135">
        <v>0</v>
      </c>
      <c r="H465" s="134"/>
      <c r="I465" s="136"/>
      <c r="J465" s="136"/>
      <c r="K465" s="128" t="s">
        <v>1369</v>
      </c>
    </row>
    <row r="466" spans="1:11" ht="67.5" customHeight="1" x14ac:dyDescent="0.25">
      <c r="A466" s="41">
        <v>465</v>
      </c>
      <c r="B466" s="42">
        <v>0.3</v>
      </c>
      <c r="C466" s="43" t="s">
        <v>1403</v>
      </c>
      <c r="D466" s="44" t="s">
        <v>1404</v>
      </c>
      <c r="E466" s="129" t="s">
        <v>1405</v>
      </c>
      <c r="F466" s="130"/>
      <c r="G466" s="131">
        <v>0</v>
      </c>
      <c r="H466" s="130"/>
      <c r="I466" s="132"/>
      <c r="J466" s="132"/>
      <c r="K466" s="45" t="s">
        <v>1369</v>
      </c>
    </row>
    <row r="467" spans="1:11" ht="67.5" customHeight="1" x14ac:dyDescent="0.25">
      <c r="A467" s="124">
        <v>466</v>
      </c>
      <c r="B467" s="125">
        <v>0.3</v>
      </c>
      <c r="C467" s="126" t="s">
        <v>1406</v>
      </c>
      <c r="D467" s="127" t="s">
        <v>1407</v>
      </c>
      <c r="E467" s="133" t="s">
        <v>1408</v>
      </c>
      <c r="F467" s="134"/>
      <c r="G467" s="135">
        <v>0</v>
      </c>
      <c r="H467" s="134"/>
      <c r="I467" s="136"/>
      <c r="J467" s="136"/>
      <c r="K467" s="128" t="s">
        <v>1369</v>
      </c>
    </row>
    <row r="468" spans="1:11" ht="67.5" customHeight="1" x14ac:dyDescent="0.25">
      <c r="A468" s="41">
        <v>467</v>
      </c>
      <c r="B468" s="42">
        <v>0.4</v>
      </c>
      <c r="C468" s="43" t="s">
        <v>1409</v>
      </c>
      <c r="D468" s="44" t="s">
        <v>1410</v>
      </c>
      <c r="E468" s="129" t="s">
        <v>1411</v>
      </c>
      <c r="F468" s="130"/>
      <c r="G468" s="131">
        <v>0</v>
      </c>
      <c r="H468" s="130"/>
      <c r="I468" s="132"/>
      <c r="J468" s="132"/>
      <c r="K468" s="45" t="s">
        <v>1369</v>
      </c>
    </row>
    <row r="469" spans="1:11" ht="67.5" customHeight="1" x14ac:dyDescent="0.25">
      <c r="A469" s="124">
        <v>468</v>
      </c>
      <c r="B469" s="125">
        <v>0.4</v>
      </c>
      <c r="C469" s="126" t="s">
        <v>1412</v>
      </c>
      <c r="D469" s="127" t="s">
        <v>1413</v>
      </c>
      <c r="E469" s="133" t="s">
        <v>1414</v>
      </c>
      <c r="F469" s="134"/>
      <c r="G469" s="135">
        <v>0</v>
      </c>
      <c r="H469" s="134"/>
      <c r="I469" s="136"/>
      <c r="J469" s="136"/>
      <c r="K469" s="128" t="s">
        <v>1369</v>
      </c>
    </row>
    <row r="470" spans="1:11" ht="67.5" customHeight="1" x14ac:dyDescent="0.25">
      <c r="A470" s="41">
        <v>469</v>
      </c>
      <c r="B470" s="42">
        <v>0.4</v>
      </c>
      <c r="C470" s="43" t="s">
        <v>1415</v>
      </c>
      <c r="D470" s="44" t="s">
        <v>1416</v>
      </c>
      <c r="E470" s="129" t="s">
        <v>1417</v>
      </c>
      <c r="F470" s="130"/>
      <c r="G470" s="131">
        <v>0</v>
      </c>
      <c r="H470" s="130"/>
      <c r="I470" s="132"/>
      <c r="J470" s="132"/>
      <c r="K470" s="45" t="s">
        <v>1369</v>
      </c>
    </row>
    <row r="471" spans="1:11" ht="67.5" customHeight="1" x14ac:dyDescent="0.25">
      <c r="A471" s="124">
        <v>470</v>
      </c>
      <c r="B471" s="125">
        <v>0.4</v>
      </c>
      <c r="C471" s="126" t="s">
        <v>1418</v>
      </c>
      <c r="D471" s="127" t="s">
        <v>1419</v>
      </c>
      <c r="E471" s="133" t="s">
        <v>1420</v>
      </c>
      <c r="F471" s="134"/>
      <c r="G471" s="135">
        <v>0</v>
      </c>
      <c r="H471" s="134"/>
      <c r="I471" s="136"/>
      <c r="J471" s="136"/>
      <c r="K471" s="128" t="s">
        <v>1369</v>
      </c>
    </row>
    <row r="472" spans="1:11" ht="67.5" customHeight="1" x14ac:dyDescent="0.25">
      <c r="A472" s="41">
        <v>471</v>
      </c>
      <c r="B472" s="42">
        <v>0.4</v>
      </c>
      <c r="C472" s="43" t="s">
        <v>1421</v>
      </c>
      <c r="D472" s="44" t="s">
        <v>1422</v>
      </c>
      <c r="E472" s="129" t="s">
        <v>1423</v>
      </c>
      <c r="F472" s="130"/>
      <c r="G472" s="131">
        <v>0</v>
      </c>
      <c r="H472" s="130"/>
      <c r="I472" s="132"/>
      <c r="J472" s="132"/>
      <c r="K472" s="45" t="s">
        <v>1369</v>
      </c>
    </row>
    <row r="473" spans="1:11" ht="67.5" customHeight="1" x14ac:dyDescent="0.25">
      <c r="A473" s="124">
        <v>472</v>
      </c>
      <c r="B473" s="125">
        <v>0.4</v>
      </c>
      <c r="C473" s="126" t="s">
        <v>1424</v>
      </c>
      <c r="D473" s="127" t="s">
        <v>1425</v>
      </c>
      <c r="E473" s="133" t="s">
        <v>1426</v>
      </c>
      <c r="F473" s="134"/>
      <c r="G473" s="135">
        <v>0</v>
      </c>
      <c r="H473" s="134"/>
      <c r="I473" s="136"/>
      <c r="J473" s="136"/>
      <c r="K473" s="128" t="s">
        <v>1369</v>
      </c>
    </row>
    <row r="474" spans="1:11" ht="67.5" customHeight="1" x14ac:dyDescent="0.25">
      <c r="A474" s="41">
        <v>473</v>
      </c>
      <c r="B474" s="42">
        <v>0.4</v>
      </c>
      <c r="C474" s="43" t="s">
        <v>1427</v>
      </c>
      <c r="D474" s="44" t="s">
        <v>1428</v>
      </c>
      <c r="E474" s="129" t="s">
        <v>1429</v>
      </c>
      <c r="F474" s="130"/>
      <c r="G474" s="131">
        <v>0</v>
      </c>
      <c r="H474" s="130"/>
      <c r="I474" s="132"/>
      <c r="J474" s="132"/>
      <c r="K474" s="45" t="s">
        <v>1369</v>
      </c>
    </row>
    <row r="475" spans="1:11" ht="67.5" customHeight="1" x14ac:dyDescent="0.25">
      <c r="A475" s="124">
        <v>474</v>
      </c>
      <c r="B475" s="125">
        <v>0.4</v>
      </c>
      <c r="C475" s="126" t="s">
        <v>1430</v>
      </c>
      <c r="D475" s="127" t="s">
        <v>1431</v>
      </c>
      <c r="E475" s="133" t="s">
        <v>1432</v>
      </c>
      <c r="F475" s="134"/>
      <c r="G475" s="135">
        <v>0</v>
      </c>
      <c r="H475" s="134"/>
      <c r="I475" s="136"/>
      <c r="J475" s="136"/>
      <c r="K475" s="128" t="s">
        <v>1369</v>
      </c>
    </row>
    <row r="476" spans="1:11" ht="67.5" customHeight="1" x14ac:dyDescent="0.25">
      <c r="A476" s="41">
        <v>475</v>
      </c>
      <c r="B476" s="42">
        <v>0.5</v>
      </c>
      <c r="C476" s="43" t="s">
        <v>1433</v>
      </c>
      <c r="D476" s="44" t="s">
        <v>1434</v>
      </c>
      <c r="E476" s="129" t="s">
        <v>1435</v>
      </c>
      <c r="F476" s="130"/>
      <c r="G476" s="131">
        <v>0</v>
      </c>
      <c r="H476" s="130"/>
      <c r="I476" s="132"/>
      <c r="J476" s="132"/>
      <c r="K476" s="45" t="s">
        <v>1369</v>
      </c>
    </row>
    <row r="477" spans="1:11" ht="67.5" customHeight="1" x14ac:dyDescent="0.25">
      <c r="A477" s="124">
        <v>476</v>
      </c>
      <c r="B477" s="125">
        <v>0.5</v>
      </c>
      <c r="C477" s="126" t="s">
        <v>1436</v>
      </c>
      <c r="D477" s="127" t="s">
        <v>1437</v>
      </c>
      <c r="E477" s="133" t="s">
        <v>1438</v>
      </c>
      <c r="F477" s="134"/>
      <c r="G477" s="135">
        <v>0</v>
      </c>
      <c r="H477" s="134"/>
      <c r="I477" s="136"/>
      <c r="J477" s="136"/>
      <c r="K477" s="128" t="s">
        <v>1369</v>
      </c>
    </row>
    <row r="478" spans="1:11" ht="67.5" customHeight="1" x14ac:dyDescent="0.25">
      <c r="A478" s="41">
        <v>477</v>
      </c>
      <c r="B478" s="42">
        <v>0.5</v>
      </c>
      <c r="C478" s="43" t="s">
        <v>1439</v>
      </c>
      <c r="D478" s="44" t="s">
        <v>1440</v>
      </c>
      <c r="E478" s="129" t="s">
        <v>1441</v>
      </c>
      <c r="F478" s="130"/>
      <c r="G478" s="131">
        <v>0</v>
      </c>
      <c r="H478" s="130"/>
      <c r="I478" s="132"/>
      <c r="J478" s="132"/>
      <c r="K478" s="45" t="s">
        <v>1369</v>
      </c>
    </row>
    <row r="479" spans="1:11" ht="67.5" customHeight="1" x14ac:dyDescent="0.25">
      <c r="A479" s="124">
        <v>478</v>
      </c>
      <c r="B479" s="125">
        <v>0.5</v>
      </c>
      <c r="C479" s="126" t="s">
        <v>1442</v>
      </c>
      <c r="D479" s="127" t="s">
        <v>1443</v>
      </c>
      <c r="E479" s="133" t="s">
        <v>1444</v>
      </c>
      <c r="F479" s="134"/>
      <c r="G479" s="135">
        <v>0</v>
      </c>
      <c r="H479" s="134"/>
      <c r="I479" s="136"/>
      <c r="J479" s="136"/>
      <c r="K479" s="128" t="s">
        <v>1369</v>
      </c>
    </row>
    <row r="480" spans="1:11" ht="67.5" customHeight="1" x14ac:dyDescent="0.25">
      <c r="A480" s="41">
        <v>479</v>
      </c>
      <c r="B480" s="42">
        <v>0.5</v>
      </c>
      <c r="C480" s="43" t="s">
        <v>1445</v>
      </c>
      <c r="D480" s="44" t="s">
        <v>1446</v>
      </c>
      <c r="E480" s="129" t="s">
        <v>1447</v>
      </c>
      <c r="F480" s="130"/>
      <c r="G480" s="131">
        <v>0</v>
      </c>
      <c r="H480" s="130"/>
      <c r="I480" s="132"/>
      <c r="J480" s="132"/>
      <c r="K480" s="45" t="s">
        <v>1369</v>
      </c>
    </row>
    <row r="481" spans="1:11" ht="67.5" customHeight="1" x14ac:dyDescent="0.25">
      <c r="A481" s="124">
        <v>480</v>
      </c>
      <c r="B481" s="125">
        <v>0.5</v>
      </c>
      <c r="C481" s="126" t="s">
        <v>1448</v>
      </c>
      <c r="D481" s="127" t="s">
        <v>1449</v>
      </c>
      <c r="E481" s="133" t="s">
        <v>1450</v>
      </c>
      <c r="F481" s="134"/>
      <c r="G481" s="135">
        <v>0</v>
      </c>
      <c r="H481" s="134"/>
      <c r="I481" s="136"/>
      <c r="J481" s="136"/>
      <c r="K481" s="128" t="s">
        <v>1369</v>
      </c>
    </row>
    <row r="482" spans="1:11" ht="67.5" customHeight="1" x14ac:dyDescent="0.25">
      <c r="A482" s="41">
        <v>481</v>
      </c>
      <c r="B482" s="42">
        <v>0.6</v>
      </c>
      <c r="C482" s="43" t="s">
        <v>1451</v>
      </c>
      <c r="D482" s="44" t="s">
        <v>1452</v>
      </c>
      <c r="E482" s="129" t="s">
        <v>1453</v>
      </c>
      <c r="F482" s="130"/>
      <c r="G482" s="131">
        <v>0</v>
      </c>
      <c r="H482" s="130"/>
      <c r="I482" s="132"/>
      <c r="J482" s="132"/>
      <c r="K482" s="45" t="s">
        <v>1369</v>
      </c>
    </row>
    <row r="483" spans="1:11" ht="67.5" customHeight="1" x14ac:dyDescent="0.25">
      <c r="A483" s="124">
        <v>482</v>
      </c>
      <c r="B483" s="125">
        <v>0.6</v>
      </c>
      <c r="C483" s="126" t="s">
        <v>1454</v>
      </c>
      <c r="D483" s="127" t="s">
        <v>1455</v>
      </c>
      <c r="E483" s="133" t="s">
        <v>1456</v>
      </c>
      <c r="F483" s="134"/>
      <c r="G483" s="135">
        <v>0</v>
      </c>
      <c r="H483" s="134"/>
      <c r="I483" s="136"/>
      <c r="J483" s="136"/>
      <c r="K483" s="128" t="s">
        <v>1369</v>
      </c>
    </row>
    <row r="484" spans="1:11" ht="67.5" customHeight="1" x14ac:dyDescent="0.25">
      <c r="A484" s="41">
        <v>483</v>
      </c>
      <c r="B484" s="42">
        <v>0.6</v>
      </c>
      <c r="C484" s="43" t="s">
        <v>1457</v>
      </c>
      <c r="D484" s="44" t="s">
        <v>1458</v>
      </c>
      <c r="E484" s="129" t="s">
        <v>1459</v>
      </c>
      <c r="F484" s="130"/>
      <c r="G484" s="131">
        <v>0</v>
      </c>
      <c r="H484" s="130"/>
      <c r="I484" s="132"/>
      <c r="J484" s="132"/>
      <c r="K484" s="45" t="s">
        <v>1369</v>
      </c>
    </row>
    <row r="485" spans="1:11" ht="67.5" customHeight="1" x14ac:dyDescent="0.25">
      <c r="A485" s="124">
        <v>484</v>
      </c>
      <c r="B485" s="125">
        <v>0.6</v>
      </c>
      <c r="C485" s="126" t="s">
        <v>1460</v>
      </c>
      <c r="D485" s="127" t="s">
        <v>1461</v>
      </c>
      <c r="E485" s="133" t="s">
        <v>1462</v>
      </c>
      <c r="F485" s="134"/>
      <c r="G485" s="135">
        <v>0</v>
      </c>
      <c r="H485" s="134"/>
      <c r="I485" s="136"/>
      <c r="J485" s="136"/>
      <c r="K485" s="128" t="s">
        <v>1369</v>
      </c>
    </row>
    <row r="486" spans="1:11" ht="67.5" customHeight="1" x14ac:dyDescent="0.25">
      <c r="A486" s="41">
        <v>485</v>
      </c>
      <c r="B486" s="42">
        <v>0.6</v>
      </c>
      <c r="C486" s="43" t="s">
        <v>1463</v>
      </c>
      <c r="D486" s="44" t="s">
        <v>1464</v>
      </c>
      <c r="E486" s="129" t="s">
        <v>1465</v>
      </c>
      <c r="F486" s="130"/>
      <c r="G486" s="131">
        <v>0</v>
      </c>
      <c r="H486" s="130"/>
      <c r="I486" s="132"/>
      <c r="J486" s="132"/>
      <c r="K486" s="45" t="s">
        <v>1369</v>
      </c>
    </row>
    <row r="487" spans="1:11" ht="67.5" customHeight="1" x14ac:dyDescent="0.25">
      <c r="A487" s="124">
        <v>486</v>
      </c>
      <c r="B487" s="125">
        <v>0.7</v>
      </c>
      <c r="C487" s="126" t="s">
        <v>1466</v>
      </c>
      <c r="D487" s="127" t="s">
        <v>1467</v>
      </c>
      <c r="E487" s="133" t="s">
        <v>1468</v>
      </c>
      <c r="F487" s="134"/>
      <c r="G487" s="135">
        <v>0</v>
      </c>
      <c r="H487" s="134"/>
      <c r="I487" s="136"/>
      <c r="J487" s="136"/>
      <c r="K487" s="128" t="s">
        <v>1369</v>
      </c>
    </row>
    <row r="488" spans="1:11" ht="67.5" customHeight="1" x14ac:dyDescent="0.25">
      <c r="A488" s="41">
        <v>487</v>
      </c>
      <c r="B488" s="42">
        <v>0.7</v>
      </c>
      <c r="C488" s="43" t="s">
        <v>1469</v>
      </c>
      <c r="D488" s="44" t="s">
        <v>1470</v>
      </c>
      <c r="E488" s="129" t="s">
        <v>1471</v>
      </c>
      <c r="F488" s="130"/>
      <c r="G488" s="131">
        <v>0</v>
      </c>
      <c r="H488" s="130"/>
      <c r="I488" s="132"/>
      <c r="J488" s="132"/>
      <c r="K488" s="45" t="s">
        <v>1369</v>
      </c>
    </row>
    <row r="489" spans="1:11" ht="67.5" customHeight="1" x14ac:dyDescent="0.25">
      <c r="A489" s="124">
        <v>488</v>
      </c>
      <c r="B489" s="125">
        <v>0.7</v>
      </c>
      <c r="C489" s="126" t="s">
        <v>1472</v>
      </c>
      <c r="D489" s="127" t="s">
        <v>1473</v>
      </c>
      <c r="E489" s="133" t="s">
        <v>1474</v>
      </c>
      <c r="F489" s="134"/>
      <c r="G489" s="135">
        <v>0</v>
      </c>
      <c r="H489" s="134"/>
      <c r="I489" s="136"/>
      <c r="J489" s="136"/>
      <c r="K489" s="128" t="s">
        <v>1369</v>
      </c>
    </row>
    <row r="490" spans="1:11" ht="67.5" customHeight="1" x14ac:dyDescent="0.25">
      <c r="A490" s="41">
        <v>489</v>
      </c>
      <c r="B490" s="42">
        <v>0.7</v>
      </c>
      <c r="C490" s="43" t="s">
        <v>1475</v>
      </c>
      <c r="D490" s="44" t="s">
        <v>1476</v>
      </c>
      <c r="E490" s="129" t="s">
        <v>1477</v>
      </c>
      <c r="F490" s="130"/>
      <c r="G490" s="131">
        <v>0</v>
      </c>
      <c r="H490" s="130"/>
      <c r="I490" s="132"/>
      <c r="J490" s="132"/>
      <c r="K490" s="45" t="s">
        <v>1369</v>
      </c>
    </row>
    <row r="491" spans="1:11" ht="67.5" customHeight="1" x14ac:dyDescent="0.25">
      <c r="A491" s="124">
        <v>490</v>
      </c>
      <c r="B491" s="125">
        <v>0.7</v>
      </c>
      <c r="C491" s="126" t="s">
        <v>1478</v>
      </c>
      <c r="D491" s="127" t="s">
        <v>1479</v>
      </c>
      <c r="E491" s="133" t="s">
        <v>1480</v>
      </c>
      <c r="F491" s="134"/>
      <c r="G491" s="135">
        <v>0</v>
      </c>
      <c r="H491" s="134"/>
      <c r="I491" s="136"/>
      <c r="J491" s="136"/>
      <c r="K491" s="128" t="s">
        <v>1369</v>
      </c>
    </row>
    <row r="492" spans="1:11" ht="67.5" customHeight="1" x14ac:dyDescent="0.25">
      <c r="A492" s="41">
        <v>491</v>
      </c>
      <c r="B492" s="42">
        <v>0.7</v>
      </c>
      <c r="C492" s="43" t="s">
        <v>1481</v>
      </c>
      <c r="D492" s="44" t="s">
        <v>1482</v>
      </c>
      <c r="E492" s="129" t="s">
        <v>1483</v>
      </c>
      <c r="F492" s="130"/>
      <c r="G492" s="131">
        <v>0</v>
      </c>
      <c r="H492" s="130"/>
      <c r="I492" s="132"/>
      <c r="J492" s="132"/>
      <c r="K492" s="45" t="s">
        <v>1369</v>
      </c>
    </row>
    <row r="493" spans="1:11" ht="67.5" customHeight="1" x14ac:dyDescent="0.25">
      <c r="A493" s="124">
        <v>492</v>
      </c>
      <c r="B493" s="125">
        <v>0.7</v>
      </c>
      <c r="C493" s="126" t="s">
        <v>1484</v>
      </c>
      <c r="D493" s="127" t="s">
        <v>1485</v>
      </c>
      <c r="E493" s="133" t="s">
        <v>1486</v>
      </c>
      <c r="F493" s="134"/>
      <c r="G493" s="135">
        <v>0</v>
      </c>
      <c r="H493" s="134"/>
      <c r="I493" s="136"/>
      <c r="J493" s="136"/>
      <c r="K493" s="128" t="s">
        <v>1369</v>
      </c>
    </row>
    <row r="494" spans="1:11" ht="67.5" customHeight="1" x14ac:dyDescent="0.25">
      <c r="A494" s="41">
        <v>493</v>
      </c>
      <c r="B494" s="42">
        <v>0.7</v>
      </c>
      <c r="C494" s="43" t="s">
        <v>1487</v>
      </c>
      <c r="D494" s="44" t="s">
        <v>1488</v>
      </c>
      <c r="E494" s="129" t="s">
        <v>1489</v>
      </c>
      <c r="F494" s="130"/>
      <c r="G494" s="131">
        <v>0</v>
      </c>
      <c r="H494" s="130"/>
      <c r="I494" s="132"/>
      <c r="J494" s="132"/>
      <c r="K494" s="45" t="s">
        <v>1369</v>
      </c>
    </row>
    <row r="495" spans="1:11" ht="67.5" customHeight="1" x14ac:dyDescent="0.25">
      <c r="A495" s="124">
        <v>494</v>
      </c>
      <c r="B495" s="125">
        <v>0.7</v>
      </c>
      <c r="C495" s="126" t="s">
        <v>1490</v>
      </c>
      <c r="D495" s="127" t="s">
        <v>1491</v>
      </c>
      <c r="E495" s="133" t="s">
        <v>1492</v>
      </c>
      <c r="F495" s="134"/>
      <c r="G495" s="135"/>
      <c r="H495" s="134"/>
      <c r="I495" s="136"/>
      <c r="J495" s="136"/>
      <c r="K495" s="128" t="s">
        <v>1369</v>
      </c>
    </row>
    <row r="496" spans="1:11" ht="67.5" customHeight="1" x14ac:dyDescent="0.25">
      <c r="A496" s="41">
        <v>495</v>
      </c>
      <c r="B496" s="42">
        <v>0.7</v>
      </c>
      <c r="C496" s="43" t="s">
        <v>1493</v>
      </c>
      <c r="D496" s="44" t="s">
        <v>1494</v>
      </c>
      <c r="E496" s="129" t="s">
        <v>1495</v>
      </c>
      <c r="F496" s="130"/>
      <c r="G496" s="131"/>
      <c r="H496" s="130"/>
      <c r="I496" s="132"/>
      <c r="J496" s="132"/>
      <c r="K496" s="45" t="s">
        <v>1369</v>
      </c>
    </row>
    <row r="497" spans="1:11" ht="67.5" customHeight="1" x14ac:dyDescent="0.25">
      <c r="A497" s="124">
        <v>496</v>
      </c>
      <c r="B497" s="125">
        <v>0.7</v>
      </c>
      <c r="C497" s="126" t="s">
        <v>1496</v>
      </c>
      <c r="D497" s="127" t="s">
        <v>1497</v>
      </c>
      <c r="E497" s="133" t="s">
        <v>1498</v>
      </c>
      <c r="F497" s="134"/>
      <c r="G497" s="135"/>
      <c r="H497" s="134"/>
      <c r="I497" s="136"/>
      <c r="J497" s="136"/>
      <c r="K497" s="128" t="s">
        <v>1369</v>
      </c>
    </row>
    <row r="498" spans="1:11" ht="67.5" customHeight="1" x14ac:dyDescent="0.25">
      <c r="A498" s="41">
        <v>497</v>
      </c>
      <c r="B498" s="42">
        <v>0.8</v>
      </c>
      <c r="C498" s="43" t="s">
        <v>1499</v>
      </c>
      <c r="D498" s="44" t="s">
        <v>1500</v>
      </c>
      <c r="E498" s="129" t="s">
        <v>1501</v>
      </c>
      <c r="F498" s="130"/>
      <c r="G498" s="131">
        <v>0</v>
      </c>
      <c r="H498" s="130"/>
      <c r="I498" s="132"/>
      <c r="J498" s="132"/>
      <c r="K498" s="45" t="s">
        <v>1369</v>
      </c>
    </row>
    <row r="499" spans="1:11" ht="67.5" customHeight="1" x14ac:dyDescent="0.25">
      <c r="A499" s="124">
        <v>498</v>
      </c>
      <c r="B499" s="125">
        <v>0.8</v>
      </c>
      <c r="C499" s="126" t="s">
        <v>1502</v>
      </c>
      <c r="D499" s="127" t="s">
        <v>1503</v>
      </c>
      <c r="E499" s="133" t="s">
        <v>3454</v>
      </c>
      <c r="F499" s="134"/>
      <c r="G499" s="135">
        <v>0</v>
      </c>
      <c r="H499" s="134"/>
      <c r="I499" s="136"/>
      <c r="J499" s="136"/>
      <c r="K499" s="128" t="s">
        <v>1369</v>
      </c>
    </row>
    <row r="500" spans="1:11" ht="67.5" customHeight="1" x14ac:dyDescent="0.25">
      <c r="A500" s="41">
        <v>499</v>
      </c>
      <c r="B500" s="42">
        <v>0.8</v>
      </c>
      <c r="C500" s="43" t="s">
        <v>1504</v>
      </c>
      <c r="D500" s="44" t="s">
        <v>1505</v>
      </c>
      <c r="E500" s="129" t="s">
        <v>1506</v>
      </c>
      <c r="F500" s="130"/>
      <c r="G500" s="131">
        <v>0</v>
      </c>
      <c r="H500" s="130"/>
      <c r="I500" s="132"/>
      <c r="J500" s="132"/>
      <c r="K500" s="45" t="s">
        <v>1369</v>
      </c>
    </row>
    <row r="501" spans="1:11" ht="67.5" customHeight="1" x14ac:dyDescent="0.25">
      <c r="A501" s="124">
        <v>500</v>
      </c>
      <c r="B501" s="125">
        <v>0.8</v>
      </c>
      <c r="C501" s="126" t="s">
        <v>1507</v>
      </c>
      <c r="D501" s="127" t="s">
        <v>1508</v>
      </c>
      <c r="E501" s="133" t="s">
        <v>1509</v>
      </c>
      <c r="F501" s="134"/>
      <c r="G501" s="135">
        <v>0</v>
      </c>
      <c r="H501" s="134"/>
      <c r="I501" s="136"/>
      <c r="J501" s="136"/>
      <c r="K501" s="128" t="s">
        <v>1369</v>
      </c>
    </row>
    <row r="502" spans="1:11" ht="67.5" customHeight="1" x14ac:dyDescent="0.25">
      <c r="A502" s="41">
        <v>501</v>
      </c>
      <c r="B502" s="42">
        <v>0.8</v>
      </c>
      <c r="C502" s="43" t="s">
        <v>1510</v>
      </c>
      <c r="D502" s="44" t="s">
        <v>1511</v>
      </c>
      <c r="E502" s="129" t="s">
        <v>1512</v>
      </c>
      <c r="F502" s="130"/>
      <c r="G502" s="131">
        <v>0</v>
      </c>
      <c r="H502" s="130"/>
      <c r="I502" s="132"/>
      <c r="J502" s="132"/>
      <c r="K502" s="45" t="s">
        <v>1369</v>
      </c>
    </row>
    <row r="503" spans="1:11" ht="67.5" customHeight="1" x14ac:dyDescent="0.25">
      <c r="A503" s="124">
        <v>502</v>
      </c>
      <c r="B503" s="125">
        <v>0.8</v>
      </c>
      <c r="C503" s="126" t="s">
        <v>1513</v>
      </c>
      <c r="D503" s="127" t="s">
        <v>1514</v>
      </c>
      <c r="E503" s="133" t="s">
        <v>1515</v>
      </c>
      <c r="F503" s="134"/>
      <c r="G503" s="135">
        <v>0</v>
      </c>
      <c r="H503" s="134"/>
      <c r="I503" s="136"/>
      <c r="J503" s="136"/>
      <c r="K503" s="128" t="s">
        <v>1369</v>
      </c>
    </row>
    <row r="504" spans="1:11" ht="67.5" customHeight="1" x14ac:dyDescent="0.25">
      <c r="A504" s="41">
        <v>503</v>
      </c>
      <c r="B504" s="42">
        <v>0.8</v>
      </c>
      <c r="C504" s="43" t="s">
        <v>1516</v>
      </c>
      <c r="D504" s="44" t="s">
        <v>1517</v>
      </c>
      <c r="E504" s="129" t="s">
        <v>1518</v>
      </c>
      <c r="F504" s="130"/>
      <c r="G504" s="131">
        <v>0</v>
      </c>
      <c r="H504" s="130"/>
      <c r="I504" s="132"/>
      <c r="J504" s="132"/>
      <c r="K504" s="45" t="s">
        <v>1369</v>
      </c>
    </row>
    <row r="505" spans="1:11" ht="67.5" customHeight="1" x14ac:dyDescent="0.25">
      <c r="A505" s="124">
        <v>504</v>
      </c>
      <c r="B505" s="125">
        <v>0.8</v>
      </c>
      <c r="C505" s="126" t="s">
        <v>1519</v>
      </c>
      <c r="D505" s="127" t="s">
        <v>1520</v>
      </c>
      <c r="E505" s="133" t="s">
        <v>1521</v>
      </c>
      <c r="F505" s="134"/>
      <c r="G505" s="135">
        <v>0</v>
      </c>
      <c r="H505" s="134"/>
      <c r="I505" s="136"/>
      <c r="J505" s="136"/>
      <c r="K505" s="128" t="s">
        <v>1369</v>
      </c>
    </row>
    <row r="506" spans="1:11" ht="67.5" customHeight="1" x14ac:dyDescent="0.25">
      <c r="A506" s="41">
        <v>505</v>
      </c>
      <c r="B506" s="42">
        <v>0.8</v>
      </c>
      <c r="C506" s="43" t="s">
        <v>1522</v>
      </c>
      <c r="D506" s="44" t="s">
        <v>1523</v>
      </c>
      <c r="E506" s="129" t="s">
        <v>1509</v>
      </c>
      <c r="F506" s="130"/>
      <c r="G506" s="131">
        <v>0</v>
      </c>
      <c r="H506" s="130"/>
      <c r="I506" s="132"/>
      <c r="J506" s="132"/>
      <c r="K506" s="45" t="s">
        <v>1369</v>
      </c>
    </row>
    <row r="507" spans="1:11" ht="67.5" customHeight="1" x14ac:dyDescent="0.25">
      <c r="A507" s="124">
        <v>506</v>
      </c>
      <c r="B507" s="125">
        <v>0.8</v>
      </c>
      <c r="C507" s="126" t="s">
        <v>1524</v>
      </c>
      <c r="D507" s="127" t="s">
        <v>1525</v>
      </c>
      <c r="E507" s="133" t="s">
        <v>1526</v>
      </c>
      <c r="F507" s="134"/>
      <c r="G507" s="135">
        <v>0</v>
      </c>
      <c r="H507" s="134"/>
      <c r="I507" s="136"/>
      <c r="J507" s="136"/>
      <c r="K507" s="128" t="s">
        <v>1369</v>
      </c>
    </row>
    <row r="508" spans="1:11" ht="67.5" customHeight="1" x14ac:dyDescent="0.25">
      <c r="A508" s="41">
        <v>507</v>
      </c>
      <c r="B508" s="42">
        <v>0.8</v>
      </c>
      <c r="C508" s="43" t="s">
        <v>1527</v>
      </c>
      <c r="D508" s="44" t="s">
        <v>1528</v>
      </c>
      <c r="E508" s="129" t="s">
        <v>1529</v>
      </c>
      <c r="F508" s="130"/>
      <c r="G508" s="131">
        <v>0</v>
      </c>
      <c r="H508" s="130"/>
      <c r="I508" s="132"/>
      <c r="J508" s="132"/>
      <c r="K508" s="45" t="s">
        <v>1369</v>
      </c>
    </row>
    <row r="509" spans="1:11" ht="67.5" customHeight="1" x14ac:dyDescent="0.25">
      <c r="A509" s="124">
        <v>508</v>
      </c>
      <c r="B509" s="125">
        <v>0.9</v>
      </c>
      <c r="C509" s="126" t="s">
        <v>1530</v>
      </c>
      <c r="D509" s="127" t="s">
        <v>1531</v>
      </c>
      <c r="E509" s="133" t="s">
        <v>1532</v>
      </c>
      <c r="F509" s="134"/>
      <c r="G509" s="135">
        <v>0</v>
      </c>
      <c r="H509" s="134"/>
      <c r="I509" s="136"/>
      <c r="J509" s="136"/>
      <c r="K509" s="128" t="s">
        <v>1369</v>
      </c>
    </row>
    <row r="510" spans="1:11" ht="67.5" customHeight="1" x14ac:dyDescent="0.25">
      <c r="A510" s="41">
        <v>509</v>
      </c>
      <c r="B510" s="42">
        <v>0.9</v>
      </c>
      <c r="C510" s="43" t="s">
        <v>1533</v>
      </c>
      <c r="D510" s="44" t="s">
        <v>1534</v>
      </c>
      <c r="E510" s="129" t="s">
        <v>1535</v>
      </c>
      <c r="F510" s="130"/>
      <c r="G510" s="131"/>
      <c r="H510" s="130"/>
      <c r="I510" s="132"/>
      <c r="J510" s="132"/>
      <c r="K510" s="45" t="s">
        <v>1369</v>
      </c>
    </row>
    <row r="511" spans="1:11" ht="67.5" customHeight="1" x14ac:dyDescent="0.25">
      <c r="A511" s="124">
        <v>510</v>
      </c>
      <c r="B511" s="125">
        <v>0.9</v>
      </c>
      <c r="C511" s="126" t="s">
        <v>1536</v>
      </c>
      <c r="D511" s="127" t="s">
        <v>1537</v>
      </c>
      <c r="E511" s="133" t="s">
        <v>1538</v>
      </c>
      <c r="F511" s="134"/>
      <c r="G511" s="135">
        <v>0</v>
      </c>
      <c r="H511" s="134"/>
      <c r="I511" s="136"/>
      <c r="J511" s="136"/>
      <c r="K511" s="128" t="s">
        <v>1369</v>
      </c>
    </row>
    <row r="512" spans="1:11" ht="67.5" customHeight="1" x14ac:dyDescent="0.25">
      <c r="A512" s="41">
        <v>511</v>
      </c>
      <c r="B512" s="42">
        <v>0.9</v>
      </c>
      <c r="C512" s="43" t="s">
        <v>1539</v>
      </c>
      <c r="D512" s="44" t="s">
        <v>1540</v>
      </c>
      <c r="E512" s="129" t="s">
        <v>1541</v>
      </c>
      <c r="F512" s="130"/>
      <c r="G512" s="131">
        <v>0</v>
      </c>
      <c r="H512" s="130"/>
      <c r="I512" s="132"/>
      <c r="J512" s="132"/>
      <c r="K512" s="45" t="s">
        <v>1369</v>
      </c>
    </row>
    <row r="513" spans="1:11" ht="67.5" customHeight="1" x14ac:dyDescent="0.25">
      <c r="A513" s="124">
        <v>512</v>
      </c>
      <c r="B513" s="125">
        <v>0.9</v>
      </c>
      <c r="C513" s="126" t="s">
        <v>1542</v>
      </c>
      <c r="D513" s="127" t="s">
        <v>1543</v>
      </c>
      <c r="E513" s="133" t="s">
        <v>1544</v>
      </c>
      <c r="F513" s="134"/>
      <c r="G513" s="135"/>
      <c r="H513" s="134"/>
      <c r="I513" s="136"/>
      <c r="J513" s="136"/>
      <c r="K513" s="128" t="s">
        <v>1369</v>
      </c>
    </row>
    <row r="514" spans="1:11" ht="67.5" customHeight="1" x14ac:dyDescent="0.25">
      <c r="A514" s="41">
        <v>513</v>
      </c>
      <c r="B514" s="42">
        <v>0.9</v>
      </c>
      <c r="C514" s="43" t="s">
        <v>1545</v>
      </c>
      <c r="D514" s="44" t="s">
        <v>1546</v>
      </c>
      <c r="E514" s="129" t="s">
        <v>1515</v>
      </c>
      <c r="F514" s="130"/>
      <c r="G514" s="131">
        <v>0</v>
      </c>
      <c r="H514" s="130"/>
      <c r="I514" s="132"/>
      <c r="J514" s="132"/>
      <c r="K514" s="45" t="s">
        <v>1369</v>
      </c>
    </row>
    <row r="515" spans="1:11" ht="67.5" customHeight="1" x14ac:dyDescent="0.25">
      <c r="A515" s="124">
        <v>514</v>
      </c>
      <c r="B515" s="125">
        <v>0.9</v>
      </c>
      <c r="C515" s="126" t="s">
        <v>1547</v>
      </c>
      <c r="D515" s="127" t="s">
        <v>1548</v>
      </c>
      <c r="E515" s="133" t="s">
        <v>1549</v>
      </c>
      <c r="F515" s="134"/>
      <c r="G515" s="135">
        <v>0</v>
      </c>
      <c r="H515" s="134"/>
      <c r="I515" s="136"/>
      <c r="J515" s="136"/>
      <c r="K515" s="128" t="s">
        <v>1369</v>
      </c>
    </row>
    <row r="516" spans="1:11" ht="67.5" customHeight="1" x14ac:dyDescent="0.25">
      <c r="A516" s="41">
        <v>515</v>
      </c>
      <c r="B516" s="42">
        <v>0.9</v>
      </c>
      <c r="C516" s="43" t="s">
        <v>1550</v>
      </c>
      <c r="D516" s="44" t="s">
        <v>1551</v>
      </c>
      <c r="E516" s="129" t="s">
        <v>1552</v>
      </c>
      <c r="F516" s="130"/>
      <c r="G516" s="131">
        <v>0</v>
      </c>
      <c r="H516" s="130"/>
      <c r="I516" s="132"/>
      <c r="J516" s="132"/>
      <c r="K516" s="45" t="s">
        <v>1369</v>
      </c>
    </row>
    <row r="517" spans="1:11" ht="67.5" customHeight="1" x14ac:dyDescent="0.25">
      <c r="A517" s="124">
        <v>516</v>
      </c>
      <c r="B517" s="125">
        <v>0.9</v>
      </c>
      <c r="C517" s="126" t="s">
        <v>1553</v>
      </c>
      <c r="D517" s="127" t="s">
        <v>1554</v>
      </c>
      <c r="E517" s="133" t="s">
        <v>1555</v>
      </c>
      <c r="F517" s="134"/>
      <c r="G517" s="135">
        <v>0</v>
      </c>
      <c r="H517" s="134"/>
      <c r="I517" s="136"/>
      <c r="J517" s="136"/>
      <c r="K517" s="128" t="s">
        <v>1369</v>
      </c>
    </row>
    <row r="518" spans="1:11" ht="67.5" customHeight="1" x14ac:dyDescent="0.25">
      <c r="A518" s="41">
        <v>517</v>
      </c>
      <c r="B518" s="42">
        <v>0.9</v>
      </c>
      <c r="C518" s="43" t="s">
        <v>1556</v>
      </c>
      <c r="D518" s="44" t="s">
        <v>1557</v>
      </c>
      <c r="E518" s="129" t="s">
        <v>1558</v>
      </c>
      <c r="F518" s="130"/>
      <c r="G518" s="131">
        <v>0</v>
      </c>
      <c r="H518" s="130"/>
      <c r="I518" s="132"/>
      <c r="J518" s="132"/>
      <c r="K518" s="45" t="s">
        <v>1369</v>
      </c>
    </row>
    <row r="519" spans="1:11" ht="67.5" customHeight="1" x14ac:dyDescent="0.25">
      <c r="A519" s="124">
        <v>518</v>
      </c>
      <c r="B519" s="125">
        <v>0.9</v>
      </c>
      <c r="C519" s="126" t="s">
        <v>1559</v>
      </c>
      <c r="D519" s="127" t="s">
        <v>1560</v>
      </c>
      <c r="E519" s="133" t="s">
        <v>1561</v>
      </c>
      <c r="F519" s="134"/>
      <c r="G519" s="135">
        <v>0</v>
      </c>
      <c r="H519" s="134"/>
      <c r="I519" s="136"/>
      <c r="J519" s="136"/>
      <c r="K519" s="128" t="s">
        <v>1369</v>
      </c>
    </row>
    <row r="520" spans="1:11" ht="67.5" customHeight="1" x14ac:dyDescent="0.25">
      <c r="A520" s="41">
        <v>519</v>
      </c>
      <c r="B520" s="42">
        <v>0.9</v>
      </c>
      <c r="C520" s="43" t="s">
        <v>1562</v>
      </c>
      <c r="D520" s="44" t="s">
        <v>1563</v>
      </c>
      <c r="E520" s="129" t="s">
        <v>1564</v>
      </c>
      <c r="F520" s="130"/>
      <c r="G520" s="131">
        <v>0</v>
      </c>
      <c r="H520" s="130"/>
      <c r="I520" s="132"/>
      <c r="J520" s="132"/>
      <c r="K520" s="45" t="s">
        <v>1369</v>
      </c>
    </row>
    <row r="521" spans="1:11" ht="67.5" customHeight="1" x14ac:dyDescent="0.25">
      <c r="A521" s="124">
        <v>520</v>
      </c>
      <c r="B521" s="125">
        <v>0.9</v>
      </c>
      <c r="C521" s="126" t="s">
        <v>1565</v>
      </c>
      <c r="D521" s="127" t="s">
        <v>1566</v>
      </c>
      <c r="E521" s="133" t="s">
        <v>1567</v>
      </c>
      <c r="F521" s="134"/>
      <c r="G521" s="135">
        <v>0</v>
      </c>
      <c r="H521" s="134"/>
      <c r="I521" s="136"/>
      <c r="J521" s="136"/>
      <c r="K521" s="128" t="s">
        <v>1369</v>
      </c>
    </row>
    <row r="522" spans="1:11" ht="67.5" customHeight="1" x14ac:dyDescent="0.25">
      <c r="A522" s="41">
        <v>521</v>
      </c>
      <c r="B522" s="42">
        <v>0.9</v>
      </c>
      <c r="C522" s="43" t="s">
        <v>1568</v>
      </c>
      <c r="D522" s="44" t="s">
        <v>1569</v>
      </c>
      <c r="E522" s="129" t="s">
        <v>1570</v>
      </c>
      <c r="F522" s="130"/>
      <c r="G522" s="131">
        <v>0</v>
      </c>
      <c r="H522" s="130"/>
      <c r="I522" s="132"/>
      <c r="J522" s="132"/>
      <c r="K522" s="45" t="s">
        <v>1369</v>
      </c>
    </row>
    <row r="523" spans="1:11" ht="67.5" customHeight="1" x14ac:dyDescent="0.25">
      <c r="A523" s="124">
        <v>522</v>
      </c>
      <c r="B523" s="125">
        <v>0.9</v>
      </c>
      <c r="C523" s="126" t="s">
        <v>1571</v>
      </c>
      <c r="D523" s="127" t="s">
        <v>1572</v>
      </c>
      <c r="E523" s="133" t="s">
        <v>1573</v>
      </c>
      <c r="F523" s="134"/>
      <c r="G523" s="135">
        <v>0</v>
      </c>
      <c r="H523" s="134"/>
      <c r="I523" s="136"/>
      <c r="J523" s="136"/>
      <c r="K523" s="128" t="s">
        <v>1369</v>
      </c>
    </row>
    <row r="524" spans="1:11" ht="67.5" customHeight="1" x14ac:dyDescent="0.25">
      <c r="A524" s="41">
        <v>523</v>
      </c>
      <c r="B524" s="42">
        <v>0.9</v>
      </c>
      <c r="C524" s="43" t="s">
        <v>1574</v>
      </c>
      <c r="D524" s="44" t="s">
        <v>1575</v>
      </c>
      <c r="E524" s="129" t="s">
        <v>1576</v>
      </c>
      <c r="F524" s="130"/>
      <c r="G524" s="131">
        <v>0</v>
      </c>
      <c r="H524" s="130"/>
      <c r="I524" s="132"/>
      <c r="J524" s="132"/>
      <c r="K524" s="45" t="s">
        <v>1369</v>
      </c>
    </row>
    <row r="525" spans="1:11" ht="67.5" customHeight="1" x14ac:dyDescent="0.25">
      <c r="A525" s="124">
        <v>524</v>
      </c>
      <c r="B525" s="125">
        <v>0.9</v>
      </c>
      <c r="C525" s="126" t="s">
        <v>1577</v>
      </c>
      <c r="D525" s="127" t="s">
        <v>1578</v>
      </c>
      <c r="E525" s="133" t="s">
        <v>1579</v>
      </c>
      <c r="F525" s="134"/>
      <c r="G525" s="135">
        <v>0</v>
      </c>
      <c r="H525" s="134"/>
      <c r="I525" s="136"/>
      <c r="J525" s="136"/>
      <c r="K525" s="128" t="s">
        <v>1369</v>
      </c>
    </row>
    <row r="526" spans="1:11" ht="67.5" customHeight="1" x14ac:dyDescent="0.25">
      <c r="A526" s="41">
        <v>525</v>
      </c>
      <c r="B526" s="42">
        <v>1</v>
      </c>
      <c r="C526" s="43" t="s">
        <v>1580</v>
      </c>
      <c r="D526" s="44" t="s">
        <v>1581</v>
      </c>
      <c r="E526" s="129" t="s">
        <v>1582</v>
      </c>
      <c r="F526" s="130"/>
      <c r="G526" s="131">
        <v>0</v>
      </c>
      <c r="H526" s="130"/>
      <c r="I526" s="132"/>
      <c r="J526" s="132"/>
      <c r="K526" s="45" t="s">
        <v>1369</v>
      </c>
    </row>
    <row r="527" spans="1:11" ht="67.5" customHeight="1" x14ac:dyDescent="0.25">
      <c r="A527" s="124">
        <v>526</v>
      </c>
      <c r="B527" s="125">
        <v>1</v>
      </c>
      <c r="C527" s="126" t="s">
        <v>1583</v>
      </c>
      <c r="D527" s="127" t="s">
        <v>1584</v>
      </c>
      <c r="E527" s="133" t="s">
        <v>1585</v>
      </c>
      <c r="F527" s="134">
        <v>1</v>
      </c>
      <c r="G527" s="135">
        <v>0</v>
      </c>
      <c r="H527" s="134"/>
      <c r="I527" s="136"/>
      <c r="J527" s="136"/>
      <c r="K527" s="128" t="s">
        <v>1369</v>
      </c>
    </row>
    <row r="528" spans="1:11" ht="67.5" customHeight="1" x14ac:dyDescent="0.25">
      <c r="A528" s="41">
        <v>527</v>
      </c>
      <c r="B528" s="42">
        <v>1</v>
      </c>
      <c r="C528" s="43" t="s">
        <v>1586</v>
      </c>
      <c r="D528" s="44" t="s">
        <v>1587</v>
      </c>
      <c r="E528" s="129" t="s">
        <v>1588</v>
      </c>
      <c r="F528" s="130"/>
      <c r="G528" s="131">
        <v>0</v>
      </c>
      <c r="H528" s="130"/>
      <c r="I528" s="132"/>
      <c r="J528" s="132"/>
      <c r="K528" s="45" t="s">
        <v>1369</v>
      </c>
    </row>
    <row r="529" spans="1:11" ht="67.5" customHeight="1" x14ac:dyDescent="0.25">
      <c r="A529" s="124">
        <v>528</v>
      </c>
      <c r="B529" s="125">
        <v>1</v>
      </c>
      <c r="C529" s="126" t="s">
        <v>1589</v>
      </c>
      <c r="D529" s="127" t="s">
        <v>1590</v>
      </c>
      <c r="E529" s="133" t="s">
        <v>1591</v>
      </c>
      <c r="F529" s="134"/>
      <c r="G529" s="135">
        <v>0</v>
      </c>
      <c r="H529" s="134"/>
      <c r="I529" s="136"/>
      <c r="J529" s="136"/>
      <c r="K529" s="128" t="s">
        <v>1369</v>
      </c>
    </row>
    <row r="530" spans="1:11" ht="67.5" customHeight="1" x14ac:dyDescent="0.25">
      <c r="A530" s="41">
        <v>529</v>
      </c>
      <c r="B530" s="42">
        <v>1</v>
      </c>
      <c r="C530" s="43" t="s">
        <v>1592</v>
      </c>
      <c r="D530" s="44" t="s">
        <v>1593</v>
      </c>
      <c r="E530" s="129" t="s">
        <v>1594</v>
      </c>
      <c r="F530" s="130"/>
      <c r="G530" s="131">
        <v>0</v>
      </c>
      <c r="H530" s="130"/>
      <c r="I530" s="132"/>
      <c r="J530" s="132"/>
      <c r="K530" s="45" t="s">
        <v>1369</v>
      </c>
    </row>
    <row r="531" spans="1:11" ht="67.5" customHeight="1" x14ac:dyDescent="0.25">
      <c r="A531" s="124">
        <v>530</v>
      </c>
      <c r="B531" s="125">
        <v>1</v>
      </c>
      <c r="C531" s="126" t="s">
        <v>1595</v>
      </c>
      <c r="D531" s="127" t="s">
        <v>1596</v>
      </c>
      <c r="E531" s="133" t="s">
        <v>1597</v>
      </c>
      <c r="F531" s="134"/>
      <c r="G531" s="135">
        <v>0</v>
      </c>
      <c r="H531" s="134"/>
      <c r="I531" s="136"/>
      <c r="J531" s="136"/>
      <c r="K531" s="128" t="s">
        <v>1369</v>
      </c>
    </row>
    <row r="532" spans="1:11" ht="67.5" customHeight="1" x14ac:dyDescent="0.25">
      <c r="A532" s="41">
        <v>531</v>
      </c>
      <c r="B532" s="42">
        <v>1</v>
      </c>
      <c r="C532" s="43" t="s">
        <v>1598</v>
      </c>
      <c r="D532" s="44" t="s">
        <v>1599</v>
      </c>
      <c r="E532" s="129" t="s">
        <v>1600</v>
      </c>
      <c r="F532" s="130"/>
      <c r="G532" s="131">
        <v>0</v>
      </c>
      <c r="H532" s="130"/>
      <c r="I532" s="132"/>
      <c r="J532" s="132"/>
      <c r="K532" s="45" t="s">
        <v>1369</v>
      </c>
    </row>
    <row r="533" spans="1:11" ht="67.5" customHeight="1" x14ac:dyDescent="0.25">
      <c r="A533" s="124">
        <v>532</v>
      </c>
      <c r="B533" s="125">
        <v>1</v>
      </c>
      <c r="C533" s="126" t="s">
        <v>1601</v>
      </c>
      <c r="D533" s="127" t="s">
        <v>1602</v>
      </c>
      <c r="E533" s="133" t="s">
        <v>1603</v>
      </c>
      <c r="F533" s="134"/>
      <c r="G533" s="135">
        <v>0</v>
      </c>
      <c r="H533" s="134"/>
      <c r="I533" s="136"/>
      <c r="J533" s="136"/>
      <c r="K533" s="128" t="s">
        <v>1369</v>
      </c>
    </row>
    <row r="534" spans="1:11" ht="67.5" customHeight="1" x14ac:dyDescent="0.25">
      <c r="A534" s="41">
        <v>533</v>
      </c>
      <c r="B534" s="42">
        <v>1</v>
      </c>
      <c r="C534" s="43" t="s">
        <v>1604</v>
      </c>
      <c r="D534" s="44" t="s">
        <v>1605</v>
      </c>
      <c r="E534" s="129" t="s">
        <v>1606</v>
      </c>
      <c r="F534" s="130"/>
      <c r="G534" s="131">
        <v>0</v>
      </c>
      <c r="H534" s="130"/>
      <c r="I534" s="132"/>
      <c r="J534" s="132"/>
      <c r="K534" s="45" t="s">
        <v>1369</v>
      </c>
    </row>
    <row r="535" spans="1:11" ht="67.5" customHeight="1" x14ac:dyDescent="0.25">
      <c r="A535" s="124">
        <v>534</v>
      </c>
      <c r="B535" s="125">
        <v>1</v>
      </c>
      <c r="C535" s="126" t="s">
        <v>1607</v>
      </c>
      <c r="D535" s="127" t="s">
        <v>1608</v>
      </c>
      <c r="E535" s="133" t="s">
        <v>1600</v>
      </c>
      <c r="F535" s="134"/>
      <c r="G535" s="135">
        <v>0</v>
      </c>
      <c r="H535" s="134"/>
      <c r="I535" s="136"/>
      <c r="J535" s="136"/>
      <c r="K535" s="128" t="s">
        <v>1369</v>
      </c>
    </row>
    <row r="536" spans="1:11" ht="67.5" customHeight="1" x14ac:dyDescent="0.25">
      <c r="A536" s="41">
        <v>535</v>
      </c>
      <c r="B536" s="42">
        <v>1</v>
      </c>
      <c r="C536" s="43" t="s">
        <v>1609</v>
      </c>
      <c r="D536" s="44" t="s">
        <v>1610</v>
      </c>
      <c r="E536" s="129" t="s">
        <v>1606</v>
      </c>
      <c r="F536" s="130"/>
      <c r="G536" s="131">
        <v>0</v>
      </c>
      <c r="H536" s="130"/>
      <c r="I536" s="132"/>
      <c r="J536" s="132"/>
      <c r="K536" s="45" t="s">
        <v>1369</v>
      </c>
    </row>
    <row r="537" spans="1:11" ht="67.5" customHeight="1" x14ac:dyDescent="0.25">
      <c r="A537" s="124">
        <v>536</v>
      </c>
      <c r="B537" s="125">
        <v>1</v>
      </c>
      <c r="C537" s="126" t="s">
        <v>1611</v>
      </c>
      <c r="D537" s="127" t="s">
        <v>1612</v>
      </c>
      <c r="E537" s="133" t="s">
        <v>1585</v>
      </c>
      <c r="F537" s="134"/>
      <c r="G537" s="135">
        <v>0</v>
      </c>
      <c r="H537" s="134"/>
      <c r="I537" s="136"/>
      <c r="J537" s="136"/>
      <c r="K537" s="128" t="s">
        <v>1369</v>
      </c>
    </row>
    <row r="538" spans="1:11" ht="67.5" customHeight="1" x14ac:dyDescent="0.25">
      <c r="A538" s="41">
        <v>537</v>
      </c>
      <c r="B538" s="42">
        <v>1</v>
      </c>
      <c r="C538" s="43" t="s">
        <v>1613</v>
      </c>
      <c r="D538" s="44" t="s">
        <v>1614</v>
      </c>
      <c r="E538" s="129" t="s">
        <v>1615</v>
      </c>
      <c r="F538" s="130"/>
      <c r="G538" s="131">
        <v>0</v>
      </c>
      <c r="H538" s="130"/>
      <c r="I538" s="132"/>
      <c r="J538" s="132"/>
      <c r="K538" s="45" t="s">
        <v>1369</v>
      </c>
    </row>
    <row r="539" spans="1:11" ht="67.5" customHeight="1" x14ac:dyDescent="0.25">
      <c r="A539" s="124">
        <v>538</v>
      </c>
      <c r="B539" s="125">
        <v>1</v>
      </c>
      <c r="C539" s="126" t="s">
        <v>1616</v>
      </c>
      <c r="D539" s="127" t="s">
        <v>1617</v>
      </c>
      <c r="E539" s="133" t="s">
        <v>1618</v>
      </c>
      <c r="F539" s="134">
        <v>1</v>
      </c>
      <c r="G539" s="135">
        <v>0</v>
      </c>
      <c r="H539" s="134"/>
      <c r="I539" s="136"/>
      <c r="J539" s="136"/>
      <c r="K539" s="128" t="s">
        <v>1369</v>
      </c>
    </row>
    <row r="540" spans="1:11" ht="67.5" customHeight="1" x14ac:dyDescent="0.25">
      <c r="A540" s="41">
        <v>539</v>
      </c>
      <c r="B540" s="42">
        <v>1</v>
      </c>
      <c r="C540" s="43" t="s">
        <v>1619</v>
      </c>
      <c r="D540" s="44" t="s">
        <v>1620</v>
      </c>
      <c r="E540" s="129" t="s">
        <v>1621</v>
      </c>
      <c r="F540" s="130"/>
      <c r="G540" s="131"/>
      <c r="H540" s="130"/>
      <c r="I540" s="132"/>
      <c r="J540" s="132"/>
      <c r="K540" s="45" t="s">
        <v>1369</v>
      </c>
    </row>
    <row r="541" spans="1:11" ht="67.5" customHeight="1" x14ac:dyDescent="0.25">
      <c r="A541" s="124">
        <v>540</v>
      </c>
      <c r="B541" s="125">
        <v>1</v>
      </c>
      <c r="C541" s="126" t="s">
        <v>1622</v>
      </c>
      <c r="D541" s="127" t="s">
        <v>1623</v>
      </c>
      <c r="E541" s="133" t="s">
        <v>1624</v>
      </c>
      <c r="F541" s="134"/>
      <c r="G541" s="135">
        <v>0</v>
      </c>
      <c r="H541" s="134"/>
      <c r="I541" s="136"/>
      <c r="J541" s="136"/>
      <c r="K541" s="128" t="s">
        <v>1369</v>
      </c>
    </row>
    <row r="542" spans="1:11" ht="67.5" customHeight="1" x14ac:dyDescent="0.25">
      <c r="A542" s="41">
        <v>541</v>
      </c>
      <c r="B542" s="42">
        <v>1</v>
      </c>
      <c r="C542" s="43" t="s">
        <v>1625</v>
      </c>
      <c r="D542" s="44" t="s">
        <v>1626</v>
      </c>
      <c r="E542" s="129" t="s">
        <v>1627</v>
      </c>
      <c r="F542" s="130"/>
      <c r="G542" s="131"/>
      <c r="H542" s="130"/>
      <c r="I542" s="132"/>
      <c r="J542" s="132"/>
      <c r="K542" s="45" t="s">
        <v>1369</v>
      </c>
    </row>
    <row r="543" spans="1:11" ht="67.5" customHeight="1" x14ac:dyDescent="0.25">
      <c r="A543" s="124">
        <v>542</v>
      </c>
      <c r="B543" s="125">
        <v>1</v>
      </c>
      <c r="C543" s="126" t="s">
        <v>1628</v>
      </c>
      <c r="D543" s="127" t="s">
        <v>1629</v>
      </c>
      <c r="E543" s="133" t="s">
        <v>1630</v>
      </c>
      <c r="F543" s="134"/>
      <c r="G543" s="135"/>
      <c r="H543" s="134"/>
      <c r="I543" s="136"/>
      <c r="J543" s="136"/>
      <c r="K543" s="128" t="s">
        <v>1369</v>
      </c>
    </row>
    <row r="544" spans="1:11" ht="67.5" customHeight="1" x14ac:dyDescent="0.25">
      <c r="A544" s="41">
        <v>543</v>
      </c>
      <c r="B544" s="42">
        <v>1</v>
      </c>
      <c r="C544" s="43" t="s">
        <v>1631</v>
      </c>
      <c r="D544" s="44" t="s">
        <v>1632</v>
      </c>
      <c r="E544" s="129" t="s">
        <v>1633</v>
      </c>
      <c r="F544" s="130"/>
      <c r="G544" s="131"/>
      <c r="H544" s="130"/>
      <c r="I544" s="132"/>
      <c r="J544" s="132"/>
      <c r="K544" s="45" t="s">
        <v>1369</v>
      </c>
    </row>
    <row r="545" spans="1:11" ht="67.5" customHeight="1" x14ac:dyDescent="0.25">
      <c r="A545" s="124">
        <v>544</v>
      </c>
      <c r="B545" s="125">
        <v>1</v>
      </c>
      <c r="C545" s="126" t="s">
        <v>1634</v>
      </c>
      <c r="D545" s="127" t="s">
        <v>1635</v>
      </c>
      <c r="E545" s="133" t="s">
        <v>1636</v>
      </c>
      <c r="F545" s="134">
        <v>1</v>
      </c>
      <c r="G545" s="135">
        <v>0</v>
      </c>
      <c r="H545" s="134"/>
      <c r="I545" s="136"/>
      <c r="J545" s="136"/>
      <c r="K545" s="128" t="s">
        <v>1369</v>
      </c>
    </row>
    <row r="546" spans="1:11" ht="67.5" customHeight="1" x14ac:dyDescent="0.25">
      <c r="A546" s="41">
        <v>545</v>
      </c>
      <c r="B546" s="42">
        <v>1</v>
      </c>
      <c r="C546" s="43" t="s">
        <v>1619</v>
      </c>
      <c r="D546" s="44" t="s">
        <v>1637</v>
      </c>
      <c r="E546" s="129" t="s">
        <v>1638</v>
      </c>
      <c r="F546" s="130"/>
      <c r="G546" s="131">
        <v>0</v>
      </c>
      <c r="H546" s="130"/>
      <c r="I546" s="132"/>
      <c r="J546" s="132"/>
      <c r="K546" s="45" t="s">
        <v>1369</v>
      </c>
    </row>
    <row r="547" spans="1:11" ht="67.5" customHeight="1" x14ac:dyDescent="0.25">
      <c r="A547" s="124">
        <v>546</v>
      </c>
      <c r="B547" s="125">
        <v>0.1</v>
      </c>
      <c r="C547" s="126" t="s">
        <v>1639</v>
      </c>
      <c r="D547" s="127" t="s">
        <v>1640</v>
      </c>
      <c r="E547" s="133" t="s">
        <v>1641</v>
      </c>
      <c r="F547" s="134"/>
      <c r="G547" s="135">
        <v>0</v>
      </c>
      <c r="H547" s="134"/>
      <c r="I547" s="136"/>
      <c r="J547" s="136"/>
      <c r="K547" s="128" t="s">
        <v>1642</v>
      </c>
    </row>
    <row r="548" spans="1:11" ht="67.5" customHeight="1" x14ac:dyDescent="0.25">
      <c r="A548" s="41">
        <v>547</v>
      </c>
      <c r="B548" s="42">
        <v>0.1</v>
      </c>
      <c r="C548" s="43" t="s">
        <v>1643</v>
      </c>
      <c r="D548" s="44" t="s">
        <v>1644</v>
      </c>
      <c r="E548" s="129" t="s">
        <v>1645</v>
      </c>
      <c r="F548" s="130"/>
      <c r="G548" s="131">
        <v>0</v>
      </c>
      <c r="H548" s="130"/>
      <c r="I548" s="132"/>
      <c r="J548" s="132"/>
      <c r="K548" s="45" t="s">
        <v>1642</v>
      </c>
    </row>
    <row r="549" spans="1:11" ht="67.5" customHeight="1" x14ac:dyDescent="0.25">
      <c r="A549" s="124">
        <v>548</v>
      </c>
      <c r="B549" s="125">
        <v>0.1</v>
      </c>
      <c r="C549" s="126" t="s">
        <v>1646</v>
      </c>
      <c r="D549" s="127" t="s">
        <v>1647</v>
      </c>
      <c r="E549" s="133" t="s">
        <v>1648</v>
      </c>
      <c r="F549" s="134"/>
      <c r="G549" s="135">
        <v>0</v>
      </c>
      <c r="H549" s="134"/>
      <c r="I549" s="136"/>
      <c r="J549" s="136"/>
      <c r="K549" s="128" t="s">
        <v>1642</v>
      </c>
    </row>
    <row r="550" spans="1:11" ht="67.5" customHeight="1" x14ac:dyDescent="0.25">
      <c r="A550" s="41">
        <v>549</v>
      </c>
      <c r="B550" s="42">
        <v>0.1</v>
      </c>
      <c r="C550" s="43" t="s">
        <v>1649</v>
      </c>
      <c r="D550" s="44" t="s">
        <v>1650</v>
      </c>
      <c r="E550" s="129" t="s">
        <v>1651</v>
      </c>
      <c r="F550" s="130"/>
      <c r="G550" s="131">
        <v>0</v>
      </c>
      <c r="H550" s="130"/>
      <c r="I550" s="132"/>
      <c r="J550" s="132"/>
      <c r="K550" s="45" t="s">
        <v>1642</v>
      </c>
    </row>
    <row r="551" spans="1:11" ht="67.5" customHeight="1" x14ac:dyDescent="0.25">
      <c r="A551" s="124">
        <v>550</v>
      </c>
      <c r="B551" s="125">
        <v>0.1</v>
      </c>
      <c r="C551" s="126" t="s">
        <v>1652</v>
      </c>
      <c r="D551" s="127" t="s">
        <v>1653</v>
      </c>
      <c r="E551" s="133" t="s">
        <v>1654</v>
      </c>
      <c r="F551" s="134"/>
      <c r="G551" s="135">
        <v>0</v>
      </c>
      <c r="H551" s="134"/>
      <c r="I551" s="136"/>
      <c r="J551" s="136"/>
      <c r="K551" s="128" t="s">
        <v>1642</v>
      </c>
    </row>
    <row r="552" spans="1:11" ht="67.5" customHeight="1" x14ac:dyDescent="0.25">
      <c r="A552" s="41">
        <v>551</v>
      </c>
      <c r="B552" s="42">
        <v>0.1</v>
      </c>
      <c r="C552" s="43" t="s">
        <v>1655</v>
      </c>
      <c r="D552" s="44" t="s">
        <v>1656</v>
      </c>
      <c r="E552" s="129" t="s">
        <v>1657</v>
      </c>
      <c r="F552" s="130"/>
      <c r="G552" s="131">
        <v>0</v>
      </c>
      <c r="H552" s="130"/>
      <c r="I552" s="132"/>
      <c r="J552" s="132"/>
      <c r="K552" s="45" t="s">
        <v>1642</v>
      </c>
    </row>
    <row r="553" spans="1:11" ht="67.5" customHeight="1" x14ac:dyDescent="0.25">
      <c r="A553" s="124">
        <v>552</v>
      </c>
      <c r="B553" s="125">
        <v>0.1</v>
      </c>
      <c r="C553" s="126" t="s">
        <v>1658</v>
      </c>
      <c r="D553" s="127" t="s">
        <v>1659</v>
      </c>
      <c r="E553" s="133" t="s">
        <v>1660</v>
      </c>
      <c r="F553" s="134"/>
      <c r="G553" s="135">
        <v>0</v>
      </c>
      <c r="H553" s="134"/>
      <c r="I553" s="136"/>
      <c r="J553" s="136"/>
      <c r="K553" s="128" t="s">
        <v>1642</v>
      </c>
    </row>
    <row r="554" spans="1:11" ht="67.5" customHeight="1" x14ac:dyDescent="0.25">
      <c r="A554" s="41">
        <v>553</v>
      </c>
      <c r="B554" s="42">
        <v>0.1</v>
      </c>
      <c r="C554" s="43" t="s">
        <v>1661</v>
      </c>
      <c r="D554" s="44" t="s">
        <v>1662</v>
      </c>
      <c r="E554" s="129" t="s">
        <v>1663</v>
      </c>
      <c r="F554" s="130"/>
      <c r="G554" s="131">
        <v>0</v>
      </c>
      <c r="H554" s="130"/>
      <c r="I554" s="132"/>
      <c r="J554" s="132"/>
      <c r="K554" s="45" t="s">
        <v>1642</v>
      </c>
    </row>
    <row r="555" spans="1:11" ht="67.5" customHeight="1" x14ac:dyDescent="0.25">
      <c r="A555" s="124">
        <v>554</v>
      </c>
      <c r="B555" s="125">
        <v>0.2</v>
      </c>
      <c r="C555" s="126" t="s">
        <v>1664</v>
      </c>
      <c r="D555" s="127" t="s">
        <v>1665</v>
      </c>
      <c r="E555" s="133" t="s">
        <v>1666</v>
      </c>
      <c r="F555" s="134"/>
      <c r="G555" s="135">
        <v>0</v>
      </c>
      <c r="H555" s="134"/>
      <c r="I555" s="136"/>
      <c r="J555" s="136"/>
      <c r="K555" s="128" t="s">
        <v>1642</v>
      </c>
    </row>
    <row r="556" spans="1:11" ht="67.5" customHeight="1" x14ac:dyDescent="0.25">
      <c r="A556" s="41">
        <v>555</v>
      </c>
      <c r="B556" s="42">
        <v>0.2</v>
      </c>
      <c r="C556" s="43" t="s">
        <v>1667</v>
      </c>
      <c r="D556" s="44" t="s">
        <v>1668</v>
      </c>
      <c r="E556" s="129" t="s">
        <v>1669</v>
      </c>
      <c r="F556" s="130"/>
      <c r="G556" s="131">
        <v>0</v>
      </c>
      <c r="H556" s="130"/>
      <c r="I556" s="132"/>
      <c r="J556" s="132"/>
      <c r="K556" s="45" t="s">
        <v>1642</v>
      </c>
    </row>
    <row r="557" spans="1:11" ht="67.5" customHeight="1" x14ac:dyDescent="0.25">
      <c r="A557" s="124">
        <v>556</v>
      </c>
      <c r="B557" s="125">
        <v>0.2</v>
      </c>
      <c r="C557" s="126" t="s">
        <v>1670</v>
      </c>
      <c r="D557" s="127" t="s">
        <v>1671</v>
      </c>
      <c r="E557" s="133" t="s">
        <v>1672</v>
      </c>
      <c r="F557" s="134"/>
      <c r="G557" s="135">
        <v>0</v>
      </c>
      <c r="H557" s="134"/>
      <c r="I557" s="136"/>
      <c r="J557" s="136"/>
      <c r="K557" s="128" t="s">
        <v>1642</v>
      </c>
    </row>
    <row r="558" spans="1:11" ht="67.5" customHeight="1" x14ac:dyDescent="0.25">
      <c r="A558" s="41">
        <v>557</v>
      </c>
      <c r="B558" s="42">
        <v>0.2</v>
      </c>
      <c r="C558" s="43" t="s">
        <v>1673</v>
      </c>
      <c r="D558" s="44" t="s">
        <v>1674</v>
      </c>
      <c r="E558" s="129" t="s">
        <v>1675</v>
      </c>
      <c r="F558" s="130"/>
      <c r="G558" s="131">
        <v>0</v>
      </c>
      <c r="H558" s="130"/>
      <c r="I558" s="132"/>
      <c r="J558" s="132"/>
      <c r="K558" s="45" t="s">
        <v>1642</v>
      </c>
    </row>
    <row r="559" spans="1:11" ht="67.5" customHeight="1" x14ac:dyDescent="0.25">
      <c r="A559" s="124">
        <v>558</v>
      </c>
      <c r="B559" s="125">
        <v>0.2</v>
      </c>
      <c r="C559" s="126" t="s">
        <v>1676</v>
      </c>
      <c r="D559" s="127" t="s">
        <v>1677</v>
      </c>
      <c r="E559" s="133" t="s">
        <v>1678</v>
      </c>
      <c r="F559" s="134"/>
      <c r="G559" s="135">
        <v>0</v>
      </c>
      <c r="H559" s="134"/>
      <c r="I559" s="136"/>
      <c r="J559" s="136"/>
      <c r="K559" s="128" t="s">
        <v>1642</v>
      </c>
    </row>
    <row r="560" spans="1:11" ht="67.5" customHeight="1" x14ac:dyDescent="0.25">
      <c r="A560" s="41">
        <v>559</v>
      </c>
      <c r="B560" s="42">
        <v>0.2</v>
      </c>
      <c r="C560" s="43" t="s">
        <v>1679</v>
      </c>
      <c r="D560" s="44" t="s">
        <v>1680</v>
      </c>
      <c r="E560" s="129" t="s">
        <v>1660</v>
      </c>
      <c r="F560" s="130"/>
      <c r="G560" s="131">
        <v>0</v>
      </c>
      <c r="H560" s="130"/>
      <c r="I560" s="132"/>
      <c r="J560" s="132"/>
      <c r="K560" s="45" t="s">
        <v>1642</v>
      </c>
    </row>
    <row r="561" spans="1:11" ht="67.5" customHeight="1" x14ac:dyDescent="0.25">
      <c r="A561" s="124">
        <v>560</v>
      </c>
      <c r="B561" s="125">
        <v>0.2</v>
      </c>
      <c r="C561" s="126" t="s">
        <v>1681</v>
      </c>
      <c r="D561" s="127" t="s">
        <v>1682</v>
      </c>
      <c r="E561" s="133" t="s">
        <v>1683</v>
      </c>
      <c r="F561" s="134"/>
      <c r="G561" s="135">
        <v>0</v>
      </c>
      <c r="H561" s="134"/>
      <c r="I561" s="136"/>
      <c r="J561" s="136"/>
      <c r="K561" s="128" t="s">
        <v>1642</v>
      </c>
    </row>
    <row r="562" spans="1:11" ht="67.5" customHeight="1" x14ac:dyDescent="0.25">
      <c r="A562" s="41">
        <v>561</v>
      </c>
      <c r="B562" s="42">
        <v>0.2</v>
      </c>
      <c r="C562" s="43" t="s">
        <v>1684</v>
      </c>
      <c r="D562" s="44" t="s">
        <v>1685</v>
      </c>
      <c r="E562" s="129" t="s">
        <v>1686</v>
      </c>
      <c r="F562" s="130"/>
      <c r="G562" s="131">
        <v>0</v>
      </c>
      <c r="H562" s="130"/>
      <c r="I562" s="132"/>
      <c r="J562" s="132"/>
      <c r="K562" s="45" t="s">
        <v>1642</v>
      </c>
    </row>
    <row r="563" spans="1:11" ht="67.5" customHeight="1" x14ac:dyDescent="0.25">
      <c r="A563" s="124">
        <v>562</v>
      </c>
      <c r="B563" s="125">
        <v>0.3</v>
      </c>
      <c r="C563" s="126" t="s">
        <v>1687</v>
      </c>
      <c r="D563" s="127" t="s">
        <v>1688</v>
      </c>
      <c r="E563" s="133" t="s">
        <v>1689</v>
      </c>
      <c r="F563" s="134"/>
      <c r="G563" s="135">
        <v>0</v>
      </c>
      <c r="H563" s="134"/>
      <c r="I563" s="136"/>
      <c r="J563" s="136"/>
      <c r="K563" s="128" t="s">
        <v>1642</v>
      </c>
    </row>
    <row r="564" spans="1:11" ht="67.5" customHeight="1" x14ac:dyDescent="0.25">
      <c r="A564" s="41">
        <v>563</v>
      </c>
      <c r="B564" s="42">
        <v>0.3</v>
      </c>
      <c r="C564" s="43" t="s">
        <v>1690</v>
      </c>
      <c r="D564" s="44" t="s">
        <v>1691</v>
      </c>
      <c r="E564" s="129" t="s">
        <v>1692</v>
      </c>
      <c r="F564" s="130"/>
      <c r="G564" s="131">
        <v>0</v>
      </c>
      <c r="H564" s="130"/>
      <c r="I564" s="132"/>
      <c r="J564" s="132"/>
      <c r="K564" s="45" t="s">
        <v>1642</v>
      </c>
    </row>
    <row r="565" spans="1:11" ht="67.5" customHeight="1" x14ac:dyDescent="0.25">
      <c r="A565" s="124">
        <v>564</v>
      </c>
      <c r="B565" s="125">
        <v>0.3</v>
      </c>
      <c r="C565" s="126" t="s">
        <v>1693</v>
      </c>
      <c r="D565" s="127" t="s">
        <v>1694</v>
      </c>
      <c r="E565" s="133" t="s">
        <v>1695</v>
      </c>
      <c r="F565" s="134"/>
      <c r="G565" s="135">
        <v>0</v>
      </c>
      <c r="H565" s="134"/>
      <c r="I565" s="136"/>
      <c r="J565" s="136"/>
      <c r="K565" s="128" t="s">
        <v>1642</v>
      </c>
    </row>
    <row r="566" spans="1:11" ht="67.5" customHeight="1" x14ac:dyDescent="0.25">
      <c r="A566" s="41">
        <v>565</v>
      </c>
      <c r="B566" s="42">
        <v>0.3</v>
      </c>
      <c r="C566" s="43" t="s">
        <v>1696</v>
      </c>
      <c r="D566" s="44" t="s">
        <v>1697</v>
      </c>
      <c r="E566" s="129" t="s">
        <v>1660</v>
      </c>
      <c r="F566" s="130"/>
      <c r="G566" s="131">
        <v>0</v>
      </c>
      <c r="H566" s="130"/>
      <c r="I566" s="132"/>
      <c r="J566" s="132"/>
      <c r="K566" s="45" t="s">
        <v>1642</v>
      </c>
    </row>
    <row r="567" spans="1:11" ht="67.5" customHeight="1" x14ac:dyDescent="0.25">
      <c r="A567" s="124">
        <v>566</v>
      </c>
      <c r="B567" s="125">
        <v>0.3</v>
      </c>
      <c r="C567" s="126" t="s">
        <v>1698</v>
      </c>
      <c r="D567" s="127" t="s">
        <v>1699</v>
      </c>
      <c r="E567" s="133" t="s">
        <v>1700</v>
      </c>
      <c r="F567" s="134"/>
      <c r="G567" s="135">
        <v>0</v>
      </c>
      <c r="H567" s="134"/>
      <c r="I567" s="136"/>
      <c r="J567" s="136"/>
      <c r="K567" s="128" t="s">
        <v>1642</v>
      </c>
    </row>
    <row r="568" spans="1:11" ht="67.5" customHeight="1" x14ac:dyDescent="0.25">
      <c r="A568" s="41">
        <v>567</v>
      </c>
      <c r="B568" s="42">
        <v>0.3</v>
      </c>
      <c r="C568" s="43" t="s">
        <v>1701</v>
      </c>
      <c r="D568" s="44" t="s">
        <v>1702</v>
      </c>
      <c r="E568" s="129" t="s">
        <v>1703</v>
      </c>
      <c r="F568" s="130"/>
      <c r="G568" s="131">
        <v>0</v>
      </c>
      <c r="H568" s="130"/>
      <c r="I568" s="132"/>
      <c r="J568" s="132"/>
      <c r="K568" s="45" t="s">
        <v>1642</v>
      </c>
    </row>
    <row r="569" spans="1:11" ht="67.5" customHeight="1" x14ac:dyDescent="0.25">
      <c r="A569" s="124">
        <v>568</v>
      </c>
      <c r="B569" s="125">
        <v>0.3</v>
      </c>
      <c r="C569" s="126" t="s">
        <v>1704</v>
      </c>
      <c r="D569" s="127" t="s">
        <v>1705</v>
      </c>
      <c r="E569" s="133" t="s">
        <v>1706</v>
      </c>
      <c r="F569" s="134"/>
      <c r="G569" s="135">
        <v>0</v>
      </c>
      <c r="H569" s="134"/>
      <c r="I569" s="136"/>
      <c r="J569" s="136"/>
      <c r="K569" s="128" t="s">
        <v>1642</v>
      </c>
    </row>
    <row r="570" spans="1:11" ht="67.5" customHeight="1" x14ac:dyDescent="0.25">
      <c r="A570" s="41">
        <v>569</v>
      </c>
      <c r="B570" s="42">
        <v>0.3</v>
      </c>
      <c r="C570" s="43" t="s">
        <v>1707</v>
      </c>
      <c r="D570" s="44" t="s">
        <v>1708</v>
      </c>
      <c r="E570" s="129" t="s">
        <v>865</v>
      </c>
      <c r="F570" s="130"/>
      <c r="G570" s="131">
        <v>0</v>
      </c>
      <c r="H570" s="130"/>
      <c r="I570" s="132"/>
      <c r="J570" s="132"/>
      <c r="K570" s="45" t="s">
        <v>1642</v>
      </c>
    </row>
    <row r="571" spans="1:11" ht="67.5" customHeight="1" x14ac:dyDescent="0.25">
      <c r="A571" s="124">
        <v>570</v>
      </c>
      <c r="B571" s="125">
        <v>0.3</v>
      </c>
      <c r="C571" s="126" t="s">
        <v>1709</v>
      </c>
      <c r="D571" s="127" t="s">
        <v>1710</v>
      </c>
      <c r="E571" s="133" t="s">
        <v>1711</v>
      </c>
      <c r="F571" s="134"/>
      <c r="G571" s="135">
        <v>0</v>
      </c>
      <c r="H571" s="134"/>
      <c r="I571" s="136"/>
      <c r="J571" s="136"/>
      <c r="K571" s="128" t="s">
        <v>1642</v>
      </c>
    </row>
    <row r="572" spans="1:11" ht="67.5" customHeight="1" x14ac:dyDescent="0.25">
      <c r="A572" s="41">
        <v>571</v>
      </c>
      <c r="B572" s="42">
        <v>0.3</v>
      </c>
      <c r="C572" s="43" t="s">
        <v>1712</v>
      </c>
      <c r="D572" s="44" t="s">
        <v>1713</v>
      </c>
      <c r="E572" s="129" t="s">
        <v>1714</v>
      </c>
      <c r="F572" s="130"/>
      <c r="G572" s="131">
        <v>0</v>
      </c>
      <c r="H572" s="130"/>
      <c r="I572" s="132"/>
      <c r="J572" s="132"/>
      <c r="K572" s="45" t="s">
        <v>1642</v>
      </c>
    </row>
    <row r="573" spans="1:11" ht="67.5" customHeight="1" x14ac:dyDescent="0.25">
      <c r="A573" s="124">
        <v>572</v>
      </c>
      <c r="B573" s="125">
        <v>0.4</v>
      </c>
      <c r="C573" s="126" t="s">
        <v>1715</v>
      </c>
      <c r="D573" s="127" t="s">
        <v>1716</v>
      </c>
      <c r="E573" s="133" t="s">
        <v>1717</v>
      </c>
      <c r="F573" s="134">
        <v>1</v>
      </c>
      <c r="G573" s="135">
        <v>0</v>
      </c>
      <c r="H573" s="134"/>
      <c r="I573" s="136"/>
      <c r="J573" s="136"/>
      <c r="K573" s="128" t="s">
        <v>1642</v>
      </c>
    </row>
    <row r="574" spans="1:11" ht="67.5" customHeight="1" x14ac:dyDescent="0.25">
      <c r="A574" s="41">
        <v>573</v>
      </c>
      <c r="B574" s="42">
        <v>0.4</v>
      </c>
      <c r="C574" s="43" t="s">
        <v>1718</v>
      </c>
      <c r="D574" s="44" t="s">
        <v>1719</v>
      </c>
      <c r="E574" s="129" t="s">
        <v>1720</v>
      </c>
      <c r="F574" s="130"/>
      <c r="G574" s="131">
        <v>0</v>
      </c>
      <c r="H574" s="130"/>
      <c r="I574" s="132"/>
      <c r="J574" s="132"/>
      <c r="K574" s="45" t="s">
        <v>1642</v>
      </c>
    </row>
    <row r="575" spans="1:11" ht="67.5" customHeight="1" x14ac:dyDescent="0.25">
      <c r="A575" s="124">
        <v>574</v>
      </c>
      <c r="B575" s="125">
        <v>0.4</v>
      </c>
      <c r="C575" s="126" t="s">
        <v>1721</v>
      </c>
      <c r="D575" s="127" t="s">
        <v>1722</v>
      </c>
      <c r="E575" s="133" t="s">
        <v>1723</v>
      </c>
      <c r="F575" s="134"/>
      <c r="G575" s="135">
        <v>0</v>
      </c>
      <c r="H575" s="134"/>
      <c r="I575" s="136"/>
      <c r="J575" s="136"/>
      <c r="K575" s="128" t="s">
        <v>1642</v>
      </c>
    </row>
    <row r="576" spans="1:11" ht="67.5" customHeight="1" x14ac:dyDescent="0.25">
      <c r="A576" s="41">
        <v>575</v>
      </c>
      <c r="B576" s="42">
        <v>0.4</v>
      </c>
      <c r="C576" s="43" t="s">
        <v>1724</v>
      </c>
      <c r="D576" s="44" t="s">
        <v>1725</v>
      </c>
      <c r="E576" s="129" t="s">
        <v>1726</v>
      </c>
      <c r="F576" s="130"/>
      <c r="G576" s="131">
        <v>0</v>
      </c>
      <c r="H576" s="130"/>
      <c r="I576" s="132"/>
      <c r="J576" s="132"/>
      <c r="K576" s="45" t="s">
        <v>1642</v>
      </c>
    </row>
    <row r="577" spans="1:11" ht="67.5" customHeight="1" x14ac:dyDescent="0.25">
      <c r="A577" s="124">
        <v>576</v>
      </c>
      <c r="B577" s="125">
        <v>0.4</v>
      </c>
      <c r="C577" s="126" t="s">
        <v>1727</v>
      </c>
      <c r="D577" s="127" t="s">
        <v>1728</v>
      </c>
      <c r="E577" s="133" t="s">
        <v>1729</v>
      </c>
      <c r="F577" s="134"/>
      <c r="G577" s="135">
        <v>0</v>
      </c>
      <c r="H577" s="134"/>
      <c r="I577" s="136"/>
      <c r="J577" s="136"/>
      <c r="K577" s="128" t="s">
        <v>1642</v>
      </c>
    </row>
    <row r="578" spans="1:11" ht="67.5" customHeight="1" x14ac:dyDescent="0.25">
      <c r="A578" s="41">
        <v>577</v>
      </c>
      <c r="B578" s="42">
        <v>0.4</v>
      </c>
      <c r="C578" s="43" t="s">
        <v>1730</v>
      </c>
      <c r="D578" s="44" t="s">
        <v>1731</v>
      </c>
      <c r="E578" s="129" t="s">
        <v>1732</v>
      </c>
      <c r="F578" s="130"/>
      <c r="G578" s="131">
        <v>0</v>
      </c>
      <c r="H578" s="130"/>
      <c r="I578" s="132"/>
      <c r="J578" s="132"/>
      <c r="K578" s="45" t="s">
        <v>1642</v>
      </c>
    </row>
    <row r="579" spans="1:11" ht="67.5" customHeight="1" x14ac:dyDescent="0.25">
      <c r="A579" s="124">
        <v>578</v>
      </c>
      <c r="B579" s="125">
        <v>0.4</v>
      </c>
      <c r="C579" s="126" t="s">
        <v>1733</v>
      </c>
      <c r="D579" s="127" t="s">
        <v>1734</v>
      </c>
      <c r="E579" s="133" t="s">
        <v>1735</v>
      </c>
      <c r="F579" s="134"/>
      <c r="G579" s="135">
        <v>0</v>
      </c>
      <c r="H579" s="134"/>
      <c r="I579" s="136"/>
      <c r="J579" s="136"/>
      <c r="K579" s="128" t="s">
        <v>1642</v>
      </c>
    </row>
    <row r="580" spans="1:11" ht="67.5" customHeight="1" x14ac:dyDescent="0.25">
      <c r="A580" s="41">
        <v>579</v>
      </c>
      <c r="B580" s="42">
        <v>0.4</v>
      </c>
      <c r="C580" s="43" t="s">
        <v>1736</v>
      </c>
      <c r="D580" s="44" t="s">
        <v>1737</v>
      </c>
      <c r="E580" s="129" t="s">
        <v>1738</v>
      </c>
      <c r="F580" s="130"/>
      <c r="G580" s="131">
        <v>0</v>
      </c>
      <c r="H580" s="130"/>
      <c r="I580" s="132"/>
      <c r="J580" s="132"/>
      <c r="K580" s="45" t="s">
        <v>1642</v>
      </c>
    </row>
    <row r="581" spans="1:11" ht="67.5" customHeight="1" x14ac:dyDescent="0.25">
      <c r="A581" s="124">
        <v>580</v>
      </c>
      <c r="B581" s="125">
        <v>0.5</v>
      </c>
      <c r="C581" s="126" t="s">
        <v>1739</v>
      </c>
      <c r="D581" s="127" t="s">
        <v>1740</v>
      </c>
      <c r="E581" s="133" t="s">
        <v>1741</v>
      </c>
      <c r="F581" s="134">
        <v>1</v>
      </c>
      <c r="G581" s="135">
        <v>0</v>
      </c>
      <c r="H581" s="134"/>
      <c r="I581" s="136"/>
      <c r="J581" s="136"/>
      <c r="K581" s="128" t="s">
        <v>1642</v>
      </c>
    </row>
    <row r="582" spans="1:11" ht="67.5" customHeight="1" x14ac:dyDescent="0.25">
      <c r="A582" s="41">
        <v>581</v>
      </c>
      <c r="B582" s="42">
        <v>0.5</v>
      </c>
      <c r="C582" s="43" t="s">
        <v>1742</v>
      </c>
      <c r="D582" s="44" t="s">
        <v>1743</v>
      </c>
      <c r="E582" s="129" t="s">
        <v>1744</v>
      </c>
      <c r="F582" s="130"/>
      <c r="G582" s="131">
        <v>0</v>
      </c>
      <c r="H582" s="130"/>
      <c r="I582" s="132"/>
      <c r="J582" s="132"/>
      <c r="K582" s="45" t="s">
        <v>1642</v>
      </c>
    </row>
    <row r="583" spans="1:11" ht="67.5" customHeight="1" x14ac:dyDescent="0.25">
      <c r="A583" s="124">
        <v>582</v>
      </c>
      <c r="B583" s="125">
        <v>0.5</v>
      </c>
      <c r="C583" s="126" t="s">
        <v>1745</v>
      </c>
      <c r="D583" s="127" t="s">
        <v>1746</v>
      </c>
      <c r="E583" s="133" t="s">
        <v>1747</v>
      </c>
      <c r="F583" s="134"/>
      <c r="G583" s="135">
        <v>0</v>
      </c>
      <c r="H583" s="134"/>
      <c r="I583" s="136"/>
      <c r="J583" s="136"/>
      <c r="K583" s="128" t="s">
        <v>1642</v>
      </c>
    </row>
    <row r="584" spans="1:11" ht="67.5" customHeight="1" x14ac:dyDescent="0.25">
      <c r="A584" s="41">
        <v>583</v>
      </c>
      <c r="B584" s="42">
        <v>0.5</v>
      </c>
      <c r="C584" s="43" t="s">
        <v>1748</v>
      </c>
      <c r="D584" s="44" t="s">
        <v>1749</v>
      </c>
      <c r="E584" s="129" t="s">
        <v>1750</v>
      </c>
      <c r="F584" s="130"/>
      <c r="G584" s="131">
        <v>0</v>
      </c>
      <c r="H584" s="130"/>
      <c r="I584" s="132"/>
      <c r="J584" s="132"/>
      <c r="K584" s="45" t="s">
        <v>1642</v>
      </c>
    </row>
    <row r="585" spans="1:11" ht="67.5" customHeight="1" x14ac:dyDescent="0.25">
      <c r="A585" s="124">
        <v>584</v>
      </c>
      <c r="B585" s="125">
        <v>0.5</v>
      </c>
      <c r="C585" s="126" t="s">
        <v>1751</v>
      </c>
      <c r="D585" s="127" t="s">
        <v>1752</v>
      </c>
      <c r="E585" s="133" t="s">
        <v>1753</v>
      </c>
      <c r="F585" s="134"/>
      <c r="G585" s="135">
        <v>0</v>
      </c>
      <c r="H585" s="134"/>
      <c r="I585" s="136"/>
      <c r="J585" s="136"/>
      <c r="K585" s="128" t="s">
        <v>1642</v>
      </c>
    </row>
    <row r="586" spans="1:11" ht="67.5" customHeight="1" x14ac:dyDescent="0.25">
      <c r="A586" s="41">
        <v>585</v>
      </c>
      <c r="B586" s="42">
        <v>0.5</v>
      </c>
      <c r="C586" s="43" t="s">
        <v>1754</v>
      </c>
      <c r="D586" s="44" t="s">
        <v>1755</v>
      </c>
      <c r="E586" s="129" t="s">
        <v>1756</v>
      </c>
      <c r="F586" s="130"/>
      <c r="G586" s="131">
        <v>0</v>
      </c>
      <c r="H586" s="130"/>
      <c r="I586" s="132"/>
      <c r="J586" s="132"/>
      <c r="K586" s="45" t="s">
        <v>1642</v>
      </c>
    </row>
    <row r="587" spans="1:11" ht="67.5" customHeight="1" x14ac:dyDescent="0.25">
      <c r="A587" s="124">
        <v>586</v>
      </c>
      <c r="B587" s="125">
        <v>0.5</v>
      </c>
      <c r="C587" s="126" t="s">
        <v>1757</v>
      </c>
      <c r="D587" s="127" t="s">
        <v>1758</v>
      </c>
      <c r="E587" s="133" t="s">
        <v>1759</v>
      </c>
      <c r="F587" s="134"/>
      <c r="G587" s="135">
        <v>0</v>
      </c>
      <c r="H587" s="134"/>
      <c r="I587" s="136"/>
      <c r="J587" s="136"/>
      <c r="K587" s="128" t="s">
        <v>1642</v>
      </c>
    </row>
    <row r="588" spans="1:11" ht="67.5" customHeight="1" x14ac:dyDescent="0.25">
      <c r="A588" s="41">
        <v>587</v>
      </c>
      <c r="B588" s="42">
        <v>0.5</v>
      </c>
      <c r="C588" s="43" t="s">
        <v>1760</v>
      </c>
      <c r="D588" s="44" t="s">
        <v>1761</v>
      </c>
      <c r="E588" s="129" t="s">
        <v>1762</v>
      </c>
      <c r="F588" s="130">
        <v>1</v>
      </c>
      <c r="G588" s="131">
        <v>0</v>
      </c>
      <c r="H588" s="130"/>
      <c r="I588" s="132"/>
      <c r="J588" s="132"/>
      <c r="K588" s="45" t="s">
        <v>1642</v>
      </c>
    </row>
    <row r="589" spans="1:11" ht="67.5" customHeight="1" x14ac:dyDescent="0.25">
      <c r="A589" s="124">
        <v>588</v>
      </c>
      <c r="B589" s="125">
        <v>0.5</v>
      </c>
      <c r="C589" s="126" t="s">
        <v>1763</v>
      </c>
      <c r="D589" s="127" t="s">
        <v>1764</v>
      </c>
      <c r="E589" s="133" t="s">
        <v>1765</v>
      </c>
      <c r="F589" s="134">
        <v>1</v>
      </c>
      <c r="G589" s="135">
        <v>0</v>
      </c>
      <c r="H589" s="134"/>
      <c r="I589" s="136"/>
      <c r="J589" s="136"/>
      <c r="K589" s="128" t="s">
        <v>1642</v>
      </c>
    </row>
    <row r="590" spans="1:11" ht="67.5" customHeight="1" x14ac:dyDescent="0.25">
      <c r="A590" s="41">
        <v>589</v>
      </c>
      <c r="B590" s="42">
        <v>0.5</v>
      </c>
      <c r="C590" s="43" t="s">
        <v>1766</v>
      </c>
      <c r="D590" s="44" t="s">
        <v>1767</v>
      </c>
      <c r="E590" s="129" t="s">
        <v>1768</v>
      </c>
      <c r="F590" s="130"/>
      <c r="G590" s="131">
        <v>0</v>
      </c>
      <c r="H590" s="130"/>
      <c r="I590" s="132"/>
      <c r="J590" s="132"/>
      <c r="K590" s="45" t="s">
        <v>1642</v>
      </c>
    </row>
    <row r="591" spans="1:11" ht="67.5" customHeight="1" x14ac:dyDescent="0.25">
      <c r="A591" s="124">
        <v>590</v>
      </c>
      <c r="B591" s="125">
        <v>0.5</v>
      </c>
      <c r="C591" s="126" t="s">
        <v>1769</v>
      </c>
      <c r="D591" s="127" t="s">
        <v>1770</v>
      </c>
      <c r="E591" s="133" t="s">
        <v>1771</v>
      </c>
      <c r="F591" s="134"/>
      <c r="G591" s="135">
        <v>0</v>
      </c>
      <c r="H591" s="134"/>
      <c r="I591" s="136"/>
      <c r="J591" s="136"/>
      <c r="K591" s="128" t="s">
        <v>1642</v>
      </c>
    </row>
    <row r="592" spans="1:11" ht="67.5" customHeight="1" x14ac:dyDescent="0.25">
      <c r="A592" s="41">
        <v>591</v>
      </c>
      <c r="B592" s="42">
        <v>0.5</v>
      </c>
      <c r="C592" s="43" t="s">
        <v>1772</v>
      </c>
      <c r="D592" s="44" t="s">
        <v>1773</v>
      </c>
      <c r="E592" s="129" t="s">
        <v>1774</v>
      </c>
      <c r="F592" s="130"/>
      <c r="G592" s="131">
        <v>0</v>
      </c>
      <c r="H592" s="130"/>
      <c r="I592" s="132"/>
      <c r="J592" s="132"/>
      <c r="K592" s="45" t="s">
        <v>1642</v>
      </c>
    </row>
    <row r="593" spans="1:11" ht="67.5" customHeight="1" x14ac:dyDescent="0.25">
      <c r="A593" s="124">
        <v>592</v>
      </c>
      <c r="B593" s="125">
        <v>0.5</v>
      </c>
      <c r="C593" s="126" t="s">
        <v>1775</v>
      </c>
      <c r="D593" s="127" t="s">
        <v>1776</v>
      </c>
      <c r="E593" s="133" t="s">
        <v>1777</v>
      </c>
      <c r="F593" s="134"/>
      <c r="G593" s="135">
        <v>0</v>
      </c>
      <c r="H593" s="134"/>
      <c r="I593" s="136"/>
      <c r="J593" s="136"/>
      <c r="K593" s="128" t="s">
        <v>1642</v>
      </c>
    </row>
    <row r="594" spans="1:11" ht="67.5" customHeight="1" x14ac:dyDescent="0.25">
      <c r="A594" s="41">
        <v>593</v>
      </c>
      <c r="B594" s="42">
        <v>0.5</v>
      </c>
      <c r="C594" s="43" t="s">
        <v>1778</v>
      </c>
      <c r="D594" s="44" t="s">
        <v>1779</v>
      </c>
      <c r="E594" s="129" t="s">
        <v>1780</v>
      </c>
      <c r="F594" s="130"/>
      <c r="G594" s="131">
        <v>0</v>
      </c>
      <c r="H594" s="130"/>
      <c r="I594" s="132"/>
      <c r="J594" s="132"/>
      <c r="K594" s="45" t="s">
        <v>1642</v>
      </c>
    </row>
    <row r="595" spans="1:11" ht="67.5" customHeight="1" x14ac:dyDescent="0.25">
      <c r="A595" s="124">
        <v>594</v>
      </c>
      <c r="B595" s="125">
        <v>0.5</v>
      </c>
      <c r="C595" s="126" t="s">
        <v>1781</v>
      </c>
      <c r="D595" s="127" t="s">
        <v>1782</v>
      </c>
      <c r="E595" s="133" t="s">
        <v>1783</v>
      </c>
      <c r="F595" s="134"/>
      <c r="G595" s="135">
        <v>0</v>
      </c>
      <c r="H595" s="134"/>
      <c r="I595" s="136"/>
      <c r="J595" s="136"/>
      <c r="K595" s="128" t="s">
        <v>1642</v>
      </c>
    </row>
    <row r="596" spans="1:11" ht="67.5" customHeight="1" x14ac:dyDescent="0.25">
      <c r="A596" s="41">
        <v>595</v>
      </c>
      <c r="B596" s="42">
        <v>0.5</v>
      </c>
      <c r="C596" s="43" t="s">
        <v>1784</v>
      </c>
      <c r="D596" s="44" t="s">
        <v>1785</v>
      </c>
      <c r="E596" s="129" t="s">
        <v>1786</v>
      </c>
      <c r="F596" s="130">
        <v>1</v>
      </c>
      <c r="G596" s="131">
        <v>0</v>
      </c>
      <c r="H596" s="130"/>
      <c r="I596" s="132"/>
      <c r="J596" s="132"/>
      <c r="K596" s="45" t="s">
        <v>1642</v>
      </c>
    </row>
    <row r="597" spans="1:11" ht="67.5" customHeight="1" x14ac:dyDescent="0.25">
      <c r="A597" s="124">
        <v>596</v>
      </c>
      <c r="B597" s="125">
        <v>0.5</v>
      </c>
      <c r="C597" s="126" t="s">
        <v>1787</v>
      </c>
      <c r="D597" s="127" t="s">
        <v>1788</v>
      </c>
      <c r="E597" s="133" t="s">
        <v>1789</v>
      </c>
      <c r="F597" s="134"/>
      <c r="G597" s="135">
        <v>0</v>
      </c>
      <c r="H597" s="134"/>
      <c r="I597" s="136"/>
      <c r="J597" s="136"/>
      <c r="K597" s="128" t="s">
        <v>1642</v>
      </c>
    </row>
    <row r="598" spans="1:11" ht="67.5" customHeight="1" x14ac:dyDescent="0.25">
      <c r="A598" s="41">
        <v>597</v>
      </c>
      <c r="B598" s="42">
        <v>0.5</v>
      </c>
      <c r="C598" s="43" t="s">
        <v>1790</v>
      </c>
      <c r="D598" s="44" t="s">
        <v>1791</v>
      </c>
      <c r="E598" s="129" t="s">
        <v>1792</v>
      </c>
      <c r="F598" s="130"/>
      <c r="G598" s="131">
        <v>0</v>
      </c>
      <c r="H598" s="130"/>
      <c r="I598" s="132"/>
      <c r="J598" s="132"/>
      <c r="K598" s="45" t="s">
        <v>1642</v>
      </c>
    </row>
    <row r="599" spans="1:11" ht="67.5" customHeight="1" x14ac:dyDescent="0.25">
      <c r="A599" s="124">
        <v>598</v>
      </c>
      <c r="B599" s="125">
        <v>0.5</v>
      </c>
      <c r="C599" s="126" t="s">
        <v>1793</v>
      </c>
      <c r="D599" s="127" t="s">
        <v>1794</v>
      </c>
      <c r="E599" s="133" t="s">
        <v>1795</v>
      </c>
      <c r="F599" s="134"/>
      <c r="G599" s="135">
        <v>0</v>
      </c>
      <c r="H599" s="134"/>
      <c r="I599" s="136"/>
      <c r="J599" s="136"/>
      <c r="K599" s="128" t="s">
        <v>1642</v>
      </c>
    </row>
    <row r="600" spans="1:11" ht="67.5" customHeight="1" x14ac:dyDescent="0.25">
      <c r="A600" s="41">
        <v>599</v>
      </c>
      <c r="B600" s="42">
        <v>0.5</v>
      </c>
      <c r="C600" s="43" t="s">
        <v>1796</v>
      </c>
      <c r="D600" s="44" t="s">
        <v>1797</v>
      </c>
      <c r="E600" s="129" t="s">
        <v>1798</v>
      </c>
      <c r="F600" s="130"/>
      <c r="G600" s="131">
        <v>0</v>
      </c>
      <c r="H600" s="130"/>
      <c r="I600" s="132"/>
      <c r="J600" s="132"/>
      <c r="K600" s="45" t="s">
        <v>1642</v>
      </c>
    </row>
    <row r="601" spans="1:11" ht="67.5" customHeight="1" x14ac:dyDescent="0.25">
      <c r="A601" s="124">
        <v>600</v>
      </c>
      <c r="B601" s="125">
        <v>0.5</v>
      </c>
      <c r="C601" s="126" t="s">
        <v>1799</v>
      </c>
      <c r="D601" s="127" t="s">
        <v>1800</v>
      </c>
      <c r="E601" s="133" t="s">
        <v>1801</v>
      </c>
      <c r="F601" s="134"/>
      <c r="G601" s="135">
        <v>0</v>
      </c>
      <c r="H601" s="134"/>
      <c r="I601" s="136"/>
      <c r="J601" s="136"/>
      <c r="K601" s="128" t="s">
        <v>1642</v>
      </c>
    </row>
    <row r="602" spans="1:11" ht="67.5" customHeight="1" x14ac:dyDescent="0.25">
      <c r="A602" s="41">
        <v>601</v>
      </c>
      <c r="B602" s="42">
        <v>0.5</v>
      </c>
      <c r="C602" s="43" t="s">
        <v>1802</v>
      </c>
      <c r="D602" s="44" t="s">
        <v>1803</v>
      </c>
      <c r="E602" s="129" t="s">
        <v>1804</v>
      </c>
      <c r="F602" s="130">
        <v>1</v>
      </c>
      <c r="G602" s="131">
        <v>0</v>
      </c>
      <c r="H602" s="130"/>
      <c r="I602" s="132"/>
      <c r="J602" s="132"/>
      <c r="K602" s="45" t="s">
        <v>1642</v>
      </c>
    </row>
    <row r="603" spans="1:11" ht="67.5" customHeight="1" x14ac:dyDescent="0.25">
      <c r="A603" s="124">
        <v>602</v>
      </c>
      <c r="B603" s="125">
        <v>0.5</v>
      </c>
      <c r="C603" s="126" t="s">
        <v>1805</v>
      </c>
      <c r="D603" s="127" t="s">
        <v>1806</v>
      </c>
      <c r="E603" s="133" t="s">
        <v>1807</v>
      </c>
      <c r="F603" s="134"/>
      <c r="G603" s="135">
        <v>0</v>
      </c>
      <c r="H603" s="134"/>
      <c r="I603" s="136"/>
      <c r="J603" s="136"/>
      <c r="K603" s="128" t="s">
        <v>1642</v>
      </c>
    </row>
    <row r="604" spans="1:11" ht="67.5" customHeight="1" x14ac:dyDescent="0.25">
      <c r="A604" s="41">
        <v>603</v>
      </c>
      <c r="B604" s="42">
        <v>0.5</v>
      </c>
      <c r="C604" s="43" t="s">
        <v>1808</v>
      </c>
      <c r="D604" s="44" t="s">
        <v>1809</v>
      </c>
      <c r="E604" s="129" t="s">
        <v>1810</v>
      </c>
      <c r="F604" s="130"/>
      <c r="G604" s="131">
        <v>0</v>
      </c>
      <c r="H604" s="130"/>
      <c r="I604" s="132"/>
      <c r="J604" s="132"/>
      <c r="K604" s="45" t="s">
        <v>1642</v>
      </c>
    </row>
    <row r="605" spans="1:11" ht="67.5" customHeight="1" x14ac:dyDescent="0.25">
      <c r="A605" s="124">
        <v>604</v>
      </c>
      <c r="B605" s="125">
        <v>0.5</v>
      </c>
      <c r="C605" s="126" t="s">
        <v>1811</v>
      </c>
      <c r="D605" s="127" t="s">
        <v>1812</v>
      </c>
      <c r="E605" s="133" t="s">
        <v>1813</v>
      </c>
      <c r="F605" s="134"/>
      <c r="G605" s="135">
        <v>0</v>
      </c>
      <c r="H605" s="134"/>
      <c r="I605" s="136"/>
      <c r="J605" s="136"/>
      <c r="K605" s="128" t="s">
        <v>1642</v>
      </c>
    </row>
    <row r="606" spans="1:11" ht="67.5" customHeight="1" x14ac:dyDescent="0.25">
      <c r="A606" s="41">
        <v>605</v>
      </c>
      <c r="B606" s="42">
        <v>0.5</v>
      </c>
      <c r="C606" s="43" t="s">
        <v>1814</v>
      </c>
      <c r="D606" s="44" t="s">
        <v>1815</v>
      </c>
      <c r="E606" s="129" t="s">
        <v>1816</v>
      </c>
      <c r="F606" s="130"/>
      <c r="G606" s="131">
        <v>0</v>
      </c>
      <c r="H606" s="130"/>
      <c r="I606" s="132"/>
      <c r="J606" s="132"/>
      <c r="K606" s="45" t="s">
        <v>1642</v>
      </c>
    </row>
    <row r="607" spans="1:11" ht="67.5" customHeight="1" x14ac:dyDescent="0.25">
      <c r="A607" s="124">
        <v>606</v>
      </c>
      <c r="B607" s="125">
        <v>0.5</v>
      </c>
      <c r="C607" s="126" t="s">
        <v>1817</v>
      </c>
      <c r="D607" s="127" t="s">
        <v>1818</v>
      </c>
      <c r="E607" s="133" t="s">
        <v>3451</v>
      </c>
      <c r="F607" s="134"/>
      <c r="G607" s="135">
        <v>0</v>
      </c>
      <c r="H607" s="134"/>
      <c r="I607" s="136"/>
      <c r="J607" s="136"/>
      <c r="K607" s="128" t="s">
        <v>1642</v>
      </c>
    </row>
    <row r="608" spans="1:11" ht="67.5" customHeight="1" x14ac:dyDescent="0.25">
      <c r="A608" s="41">
        <v>607</v>
      </c>
      <c r="B608" s="42">
        <v>0.5</v>
      </c>
      <c r="C608" s="43" t="s">
        <v>1819</v>
      </c>
      <c r="D608" s="44" t="s">
        <v>1820</v>
      </c>
      <c r="E608" s="129" t="s">
        <v>1821</v>
      </c>
      <c r="F608" s="130"/>
      <c r="G608" s="131">
        <v>0</v>
      </c>
      <c r="H608" s="130"/>
      <c r="I608" s="132"/>
      <c r="J608" s="132"/>
      <c r="K608" s="45" t="s">
        <v>1642</v>
      </c>
    </row>
    <row r="609" spans="1:11" ht="67.5" customHeight="1" x14ac:dyDescent="0.25">
      <c r="A609" s="124">
        <v>608</v>
      </c>
      <c r="B609" s="125">
        <v>0.5</v>
      </c>
      <c r="C609" s="126" t="s">
        <v>1822</v>
      </c>
      <c r="D609" s="127" t="s">
        <v>1823</v>
      </c>
      <c r="E609" s="133" t="s">
        <v>1824</v>
      </c>
      <c r="F609" s="134"/>
      <c r="G609" s="135">
        <v>0</v>
      </c>
      <c r="H609" s="134"/>
      <c r="I609" s="136"/>
      <c r="J609" s="136"/>
      <c r="K609" s="128" t="s">
        <v>1642</v>
      </c>
    </row>
    <row r="610" spans="1:11" ht="67.5" customHeight="1" x14ac:dyDescent="0.25">
      <c r="A610" s="41">
        <v>609</v>
      </c>
      <c r="B610" s="42">
        <v>0.5</v>
      </c>
      <c r="C610" s="43" t="s">
        <v>1825</v>
      </c>
      <c r="D610" s="44" t="s">
        <v>1826</v>
      </c>
      <c r="E610" s="129" t="s">
        <v>1827</v>
      </c>
      <c r="F610" s="130"/>
      <c r="G610" s="131"/>
      <c r="H610" s="130"/>
      <c r="I610" s="132"/>
      <c r="J610" s="132"/>
      <c r="K610" s="45" t="s">
        <v>1642</v>
      </c>
    </row>
    <row r="611" spans="1:11" ht="67.5" customHeight="1" x14ac:dyDescent="0.25">
      <c r="A611" s="124">
        <v>610</v>
      </c>
      <c r="B611" s="125">
        <v>0.6</v>
      </c>
      <c r="C611" s="126" t="s">
        <v>1828</v>
      </c>
      <c r="D611" s="127" t="s">
        <v>1829</v>
      </c>
      <c r="E611" s="133" t="s">
        <v>1830</v>
      </c>
      <c r="F611" s="134"/>
      <c r="G611" s="135"/>
      <c r="H611" s="134"/>
      <c r="I611" s="136"/>
      <c r="J611" s="136"/>
      <c r="K611" s="128" t="s">
        <v>1642</v>
      </c>
    </row>
    <row r="612" spans="1:11" ht="67.5" customHeight="1" x14ac:dyDescent="0.25">
      <c r="A612" s="41">
        <v>611</v>
      </c>
      <c r="B612" s="42">
        <v>0.6</v>
      </c>
      <c r="C612" s="43" t="s">
        <v>1831</v>
      </c>
      <c r="D612" s="44" t="s">
        <v>1832</v>
      </c>
      <c r="E612" s="129" t="s">
        <v>1833</v>
      </c>
      <c r="F612" s="130"/>
      <c r="G612" s="131">
        <v>0</v>
      </c>
      <c r="H612" s="130"/>
      <c r="I612" s="132"/>
      <c r="J612" s="132"/>
      <c r="K612" s="45" t="s">
        <v>1642</v>
      </c>
    </row>
    <row r="613" spans="1:11" ht="67.5" customHeight="1" x14ac:dyDescent="0.25">
      <c r="A613" s="124">
        <v>612</v>
      </c>
      <c r="B613" s="125">
        <v>0.6</v>
      </c>
      <c r="C613" s="126" t="s">
        <v>1834</v>
      </c>
      <c r="D613" s="127" t="s">
        <v>1835</v>
      </c>
      <c r="E613" s="133" t="s">
        <v>1836</v>
      </c>
      <c r="F613" s="134">
        <v>1</v>
      </c>
      <c r="G613" s="135">
        <v>0</v>
      </c>
      <c r="H613" s="134"/>
      <c r="I613" s="136"/>
      <c r="J613" s="136"/>
      <c r="K613" s="128" t="s">
        <v>1642</v>
      </c>
    </row>
    <row r="614" spans="1:11" ht="67.5" customHeight="1" x14ac:dyDescent="0.25">
      <c r="A614" s="41">
        <v>613</v>
      </c>
      <c r="B614" s="42">
        <v>0.6</v>
      </c>
      <c r="C614" s="43" t="s">
        <v>1837</v>
      </c>
      <c r="D614" s="44" t="s">
        <v>1838</v>
      </c>
      <c r="E614" s="129" t="s">
        <v>1839</v>
      </c>
      <c r="F614" s="130">
        <v>1</v>
      </c>
      <c r="G614" s="131">
        <v>0</v>
      </c>
      <c r="H614" s="130"/>
      <c r="I614" s="132"/>
      <c r="J614" s="132"/>
      <c r="K614" s="45" t="s">
        <v>1642</v>
      </c>
    </row>
    <row r="615" spans="1:11" ht="67.5" customHeight="1" x14ac:dyDescent="0.25">
      <c r="A615" s="124">
        <v>614</v>
      </c>
      <c r="B615" s="125">
        <v>0.6</v>
      </c>
      <c r="C615" s="126" t="s">
        <v>1840</v>
      </c>
      <c r="D615" s="127" t="s">
        <v>1841</v>
      </c>
      <c r="E615" s="133" t="s">
        <v>1842</v>
      </c>
      <c r="F615" s="134"/>
      <c r="G615" s="135">
        <v>0</v>
      </c>
      <c r="H615" s="134"/>
      <c r="I615" s="136"/>
      <c r="J615" s="136"/>
      <c r="K615" s="128" t="s">
        <v>1642</v>
      </c>
    </row>
    <row r="616" spans="1:11" ht="67.5" customHeight="1" x14ac:dyDescent="0.25">
      <c r="A616" s="41">
        <v>615</v>
      </c>
      <c r="B616" s="42">
        <v>0.6</v>
      </c>
      <c r="C616" s="43" t="s">
        <v>1843</v>
      </c>
      <c r="D616" s="44" t="s">
        <v>1844</v>
      </c>
      <c r="E616" s="129" t="s">
        <v>1845</v>
      </c>
      <c r="F616" s="130"/>
      <c r="G616" s="131">
        <v>0</v>
      </c>
      <c r="H616" s="130"/>
      <c r="I616" s="132"/>
      <c r="J616" s="132"/>
      <c r="K616" s="45" t="s">
        <v>1642</v>
      </c>
    </row>
    <row r="617" spans="1:11" ht="67.5" customHeight="1" x14ac:dyDescent="0.25">
      <c r="A617" s="124">
        <v>616</v>
      </c>
      <c r="B617" s="125">
        <v>0.6</v>
      </c>
      <c r="C617" s="126" t="s">
        <v>1846</v>
      </c>
      <c r="D617" s="127" t="s">
        <v>1847</v>
      </c>
      <c r="E617" s="133" t="s">
        <v>1774</v>
      </c>
      <c r="F617" s="134">
        <v>1</v>
      </c>
      <c r="G617" s="135">
        <v>0</v>
      </c>
      <c r="H617" s="134"/>
      <c r="I617" s="136"/>
      <c r="J617" s="136"/>
      <c r="K617" s="128" t="s">
        <v>1642</v>
      </c>
    </row>
    <row r="618" spans="1:11" ht="67.5" customHeight="1" x14ac:dyDescent="0.25">
      <c r="A618" s="41">
        <v>617</v>
      </c>
      <c r="B618" s="42">
        <v>0.6</v>
      </c>
      <c r="C618" s="43" t="s">
        <v>1848</v>
      </c>
      <c r="D618" s="44" t="s">
        <v>1849</v>
      </c>
      <c r="E618" s="129" t="s">
        <v>1850</v>
      </c>
      <c r="F618" s="130"/>
      <c r="G618" s="131">
        <v>0</v>
      </c>
      <c r="H618" s="130"/>
      <c r="I618" s="132"/>
      <c r="J618" s="132"/>
      <c r="K618" s="45" t="s">
        <v>1642</v>
      </c>
    </row>
    <row r="619" spans="1:11" ht="67.5" customHeight="1" x14ac:dyDescent="0.25">
      <c r="A619" s="124">
        <v>618</v>
      </c>
      <c r="B619" s="125">
        <v>0.6</v>
      </c>
      <c r="C619" s="126" t="s">
        <v>1851</v>
      </c>
      <c r="D619" s="127" t="s">
        <v>1852</v>
      </c>
      <c r="E619" s="133" t="s">
        <v>1853</v>
      </c>
      <c r="F619" s="134"/>
      <c r="G619" s="135">
        <v>0</v>
      </c>
      <c r="H619" s="134"/>
      <c r="I619" s="136"/>
      <c r="J619" s="136"/>
      <c r="K619" s="128" t="s">
        <v>1642</v>
      </c>
    </row>
    <row r="620" spans="1:11" ht="67.5" customHeight="1" x14ac:dyDescent="0.25">
      <c r="A620" s="41">
        <v>619</v>
      </c>
      <c r="B620" s="42">
        <v>0.6</v>
      </c>
      <c r="C620" s="43" t="s">
        <v>1854</v>
      </c>
      <c r="D620" s="44" t="s">
        <v>1855</v>
      </c>
      <c r="E620" s="129" t="s">
        <v>1856</v>
      </c>
      <c r="F620" s="130"/>
      <c r="G620" s="131">
        <v>0</v>
      </c>
      <c r="H620" s="130"/>
      <c r="I620" s="132"/>
      <c r="J620" s="132"/>
      <c r="K620" s="45" t="s">
        <v>1642</v>
      </c>
    </row>
    <row r="621" spans="1:11" ht="67.5" customHeight="1" x14ac:dyDescent="0.25">
      <c r="A621" s="124">
        <v>620</v>
      </c>
      <c r="B621" s="125">
        <v>0.6</v>
      </c>
      <c r="C621" s="126" t="s">
        <v>1857</v>
      </c>
      <c r="D621" s="127" t="s">
        <v>1858</v>
      </c>
      <c r="E621" s="133" t="s">
        <v>1859</v>
      </c>
      <c r="F621" s="134"/>
      <c r="G621" s="135">
        <v>0</v>
      </c>
      <c r="H621" s="134"/>
      <c r="I621" s="136"/>
      <c r="J621" s="136"/>
      <c r="K621" s="128" t="s">
        <v>1642</v>
      </c>
    </row>
    <row r="622" spans="1:11" ht="67.5" customHeight="1" x14ac:dyDescent="0.25">
      <c r="A622" s="41">
        <v>621</v>
      </c>
      <c r="B622" s="42">
        <v>0.6</v>
      </c>
      <c r="C622" s="43" t="s">
        <v>1860</v>
      </c>
      <c r="D622" s="44" t="s">
        <v>1861</v>
      </c>
      <c r="E622" s="129" t="s">
        <v>1862</v>
      </c>
      <c r="F622" s="130"/>
      <c r="G622" s="131">
        <v>0</v>
      </c>
      <c r="H622" s="130"/>
      <c r="I622" s="132"/>
      <c r="J622" s="132"/>
      <c r="K622" s="45" t="s">
        <v>1642</v>
      </c>
    </row>
    <row r="623" spans="1:11" ht="67.5" customHeight="1" x14ac:dyDescent="0.25">
      <c r="A623" s="124">
        <v>622</v>
      </c>
      <c r="B623" s="125">
        <v>0.6</v>
      </c>
      <c r="C623" s="126" t="s">
        <v>1863</v>
      </c>
      <c r="D623" s="127" t="s">
        <v>1864</v>
      </c>
      <c r="E623" s="133" t="s">
        <v>1865</v>
      </c>
      <c r="F623" s="134"/>
      <c r="G623" s="135">
        <v>0</v>
      </c>
      <c r="H623" s="134"/>
      <c r="I623" s="136"/>
      <c r="J623" s="136"/>
      <c r="K623" s="128" t="s">
        <v>1642</v>
      </c>
    </row>
    <row r="624" spans="1:11" ht="67.5" customHeight="1" x14ac:dyDescent="0.25">
      <c r="A624" s="41">
        <v>623</v>
      </c>
      <c r="B624" s="42">
        <v>0.6</v>
      </c>
      <c r="C624" s="43" t="s">
        <v>1866</v>
      </c>
      <c r="D624" s="44" t="s">
        <v>1867</v>
      </c>
      <c r="E624" s="129" t="s">
        <v>1868</v>
      </c>
      <c r="F624" s="130"/>
      <c r="G624" s="131">
        <v>0</v>
      </c>
      <c r="H624" s="130"/>
      <c r="I624" s="132"/>
      <c r="J624" s="132"/>
      <c r="K624" s="45" t="s">
        <v>1642</v>
      </c>
    </row>
    <row r="625" spans="1:11" ht="67.5" customHeight="1" x14ac:dyDescent="0.25">
      <c r="A625" s="124">
        <v>624</v>
      </c>
      <c r="B625" s="125">
        <v>0.6</v>
      </c>
      <c r="C625" s="126" t="s">
        <v>1869</v>
      </c>
      <c r="D625" s="127" t="s">
        <v>1870</v>
      </c>
      <c r="E625" s="133" t="s">
        <v>1871</v>
      </c>
      <c r="F625" s="134"/>
      <c r="G625" s="135">
        <v>0</v>
      </c>
      <c r="H625" s="134"/>
      <c r="I625" s="136"/>
      <c r="J625" s="136"/>
      <c r="K625" s="128" t="s">
        <v>1642</v>
      </c>
    </row>
    <row r="626" spans="1:11" ht="67.5" customHeight="1" x14ac:dyDescent="0.25">
      <c r="A626" s="41">
        <v>625</v>
      </c>
      <c r="B626" s="42">
        <v>0.6</v>
      </c>
      <c r="C626" s="43" t="s">
        <v>1872</v>
      </c>
      <c r="D626" s="44" t="s">
        <v>1873</v>
      </c>
      <c r="E626" s="129" t="s">
        <v>1874</v>
      </c>
      <c r="F626" s="130"/>
      <c r="G626" s="131">
        <v>0</v>
      </c>
      <c r="H626" s="130"/>
      <c r="I626" s="132"/>
      <c r="J626" s="132"/>
      <c r="K626" s="45" t="s">
        <v>1642</v>
      </c>
    </row>
    <row r="627" spans="1:11" ht="67.5" customHeight="1" x14ac:dyDescent="0.25">
      <c r="A627" s="124">
        <v>626</v>
      </c>
      <c r="B627" s="125">
        <v>0.6</v>
      </c>
      <c r="C627" s="126" t="s">
        <v>1875</v>
      </c>
      <c r="D627" s="127" t="s">
        <v>1876</v>
      </c>
      <c r="E627" s="133" t="s">
        <v>1877</v>
      </c>
      <c r="F627" s="134"/>
      <c r="G627" s="135">
        <v>0</v>
      </c>
      <c r="H627" s="134"/>
      <c r="I627" s="136"/>
      <c r="J627" s="136"/>
      <c r="K627" s="128" t="s">
        <v>1642</v>
      </c>
    </row>
    <row r="628" spans="1:11" ht="67.5" customHeight="1" x14ac:dyDescent="0.25">
      <c r="A628" s="41">
        <v>627</v>
      </c>
      <c r="B628" s="42">
        <v>0.6</v>
      </c>
      <c r="C628" s="43" t="s">
        <v>1878</v>
      </c>
      <c r="D628" s="44" t="s">
        <v>1879</v>
      </c>
      <c r="E628" s="129" t="s">
        <v>1880</v>
      </c>
      <c r="F628" s="130"/>
      <c r="G628" s="131"/>
      <c r="H628" s="130"/>
      <c r="I628" s="132"/>
      <c r="J628" s="132"/>
      <c r="K628" s="45" t="s">
        <v>1642</v>
      </c>
    </row>
    <row r="629" spans="1:11" ht="67.5" customHeight="1" x14ac:dyDescent="0.25">
      <c r="A629" s="124">
        <v>628</v>
      </c>
      <c r="B629" s="125">
        <v>0.6</v>
      </c>
      <c r="C629" s="126" t="s">
        <v>1881</v>
      </c>
      <c r="D629" s="127" t="s">
        <v>1882</v>
      </c>
      <c r="E629" s="133" t="s">
        <v>1883</v>
      </c>
      <c r="F629" s="134"/>
      <c r="G629" s="135">
        <v>0</v>
      </c>
      <c r="H629" s="134"/>
      <c r="I629" s="136"/>
      <c r="J629" s="136"/>
      <c r="K629" s="128" t="s">
        <v>1642</v>
      </c>
    </row>
    <row r="630" spans="1:11" ht="67.5" customHeight="1" x14ac:dyDescent="0.25">
      <c r="A630" s="41">
        <v>629</v>
      </c>
      <c r="B630" s="42">
        <v>0.7</v>
      </c>
      <c r="C630" s="43" t="s">
        <v>1884</v>
      </c>
      <c r="D630" s="44" t="s">
        <v>1885</v>
      </c>
      <c r="E630" s="129" t="s">
        <v>1886</v>
      </c>
      <c r="F630" s="130"/>
      <c r="G630" s="131"/>
      <c r="H630" s="130"/>
      <c r="I630" s="132"/>
      <c r="J630" s="132"/>
      <c r="K630" s="45" t="s">
        <v>1642</v>
      </c>
    </row>
    <row r="631" spans="1:11" ht="67.5" customHeight="1" x14ac:dyDescent="0.25">
      <c r="A631" s="124">
        <v>630</v>
      </c>
      <c r="B631" s="125">
        <v>0.7</v>
      </c>
      <c r="C631" s="126" t="s">
        <v>1887</v>
      </c>
      <c r="D631" s="127" t="s">
        <v>1888</v>
      </c>
      <c r="E631" s="133" t="s">
        <v>1889</v>
      </c>
      <c r="F631" s="134">
        <v>1</v>
      </c>
      <c r="G631" s="135">
        <v>0</v>
      </c>
      <c r="H631" s="134"/>
      <c r="I631" s="136"/>
      <c r="J631" s="136"/>
      <c r="K631" s="128" t="s">
        <v>1642</v>
      </c>
    </row>
    <row r="632" spans="1:11" ht="67.5" customHeight="1" x14ac:dyDescent="0.25">
      <c r="A632" s="41">
        <v>631</v>
      </c>
      <c r="B632" s="42">
        <v>0.7</v>
      </c>
      <c r="C632" s="43" t="s">
        <v>1890</v>
      </c>
      <c r="D632" s="44" t="s">
        <v>1891</v>
      </c>
      <c r="E632" s="129" t="s">
        <v>1892</v>
      </c>
      <c r="F632" s="130"/>
      <c r="G632" s="131">
        <v>0</v>
      </c>
      <c r="H632" s="130"/>
      <c r="I632" s="132"/>
      <c r="J632" s="132"/>
      <c r="K632" s="45" t="s">
        <v>1642</v>
      </c>
    </row>
    <row r="633" spans="1:11" ht="67.5" customHeight="1" x14ac:dyDescent="0.25">
      <c r="A633" s="124">
        <v>632</v>
      </c>
      <c r="B633" s="125">
        <v>0.7</v>
      </c>
      <c r="C633" s="126" t="s">
        <v>1893</v>
      </c>
      <c r="D633" s="127" t="s">
        <v>1894</v>
      </c>
      <c r="E633" s="133" t="s">
        <v>1895</v>
      </c>
      <c r="F633" s="134"/>
      <c r="G633" s="135">
        <v>0</v>
      </c>
      <c r="H633" s="134"/>
      <c r="I633" s="136"/>
      <c r="J633" s="136"/>
      <c r="K633" s="128" t="s">
        <v>1642</v>
      </c>
    </row>
    <row r="634" spans="1:11" ht="67.5" customHeight="1" x14ac:dyDescent="0.25">
      <c r="A634" s="41">
        <v>633</v>
      </c>
      <c r="B634" s="42">
        <v>0.7</v>
      </c>
      <c r="C634" s="43" t="s">
        <v>1896</v>
      </c>
      <c r="D634" s="44" t="s">
        <v>1897</v>
      </c>
      <c r="E634" s="129" t="s">
        <v>1898</v>
      </c>
      <c r="F634" s="130"/>
      <c r="G634" s="131">
        <v>0</v>
      </c>
      <c r="H634" s="130"/>
      <c r="I634" s="132"/>
      <c r="J634" s="132"/>
      <c r="K634" s="45" t="s">
        <v>1642</v>
      </c>
    </row>
    <row r="635" spans="1:11" ht="67.5" customHeight="1" x14ac:dyDescent="0.25">
      <c r="A635" s="124">
        <v>634</v>
      </c>
      <c r="B635" s="125">
        <v>0.7</v>
      </c>
      <c r="C635" s="126" t="s">
        <v>1899</v>
      </c>
      <c r="D635" s="127" t="s">
        <v>1900</v>
      </c>
      <c r="E635" s="133" t="s">
        <v>1901</v>
      </c>
      <c r="F635" s="134"/>
      <c r="G635" s="135">
        <v>0</v>
      </c>
      <c r="H635" s="134"/>
      <c r="I635" s="136"/>
      <c r="J635" s="136"/>
      <c r="K635" s="128" t="s">
        <v>1642</v>
      </c>
    </row>
    <row r="636" spans="1:11" ht="67.5" customHeight="1" x14ac:dyDescent="0.25">
      <c r="A636" s="41">
        <v>635</v>
      </c>
      <c r="B636" s="42">
        <v>0.7</v>
      </c>
      <c r="C636" s="43" t="s">
        <v>1902</v>
      </c>
      <c r="D636" s="44" t="s">
        <v>1903</v>
      </c>
      <c r="E636" s="129" t="s">
        <v>1904</v>
      </c>
      <c r="F636" s="130"/>
      <c r="G636" s="131">
        <v>0</v>
      </c>
      <c r="H636" s="130"/>
      <c r="I636" s="132"/>
      <c r="J636" s="132"/>
      <c r="K636" s="45" t="s">
        <v>1642</v>
      </c>
    </row>
    <row r="637" spans="1:11" ht="67.5" customHeight="1" x14ac:dyDescent="0.25">
      <c r="A637" s="124">
        <v>636</v>
      </c>
      <c r="B637" s="125">
        <v>0.7</v>
      </c>
      <c r="C637" s="126" t="s">
        <v>1905</v>
      </c>
      <c r="D637" s="127" t="s">
        <v>1906</v>
      </c>
      <c r="E637" s="133" t="s">
        <v>1907</v>
      </c>
      <c r="F637" s="134"/>
      <c r="G637" s="135">
        <v>0</v>
      </c>
      <c r="H637" s="134"/>
      <c r="I637" s="136"/>
      <c r="J637" s="136"/>
      <c r="K637" s="128" t="s">
        <v>1642</v>
      </c>
    </row>
    <row r="638" spans="1:11" ht="67.5" customHeight="1" x14ac:dyDescent="0.25">
      <c r="A638" s="41">
        <v>637</v>
      </c>
      <c r="B638" s="42">
        <v>0.7</v>
      </c>
      <c r="C638" s="43" t="s">
        <v>1908</v>
      </c>
      <c r="D638" s="44" t="s">
        <v>1909</v>
      </c>
      <c r="E638" s="129" t="s">
        <v>1910</v>
      </c>
      <c r="F638" s="130"/>
      <c r="G638" s="131">
        <v>0</v>
      </c>
      <c r="H638" s="130"/>
      <c r="I638" s="132"/>
      <c r="J638" s="132"/>
      <c r="K638" s="45" t="s">
        <v>1642</v>
      </c>
    </row>
    <row r="639" spans="1:11" ht="67.5" customHeight="1" x14ac:dyDescent="0.25">
      <c r="A639" s="124">
        <v>638</v>
      </c>
      <c r="B639" s="125">
        <v>0.7</v>
      </c>
      <c r="C639" s="126" t="s">
        <v>1911</v>
      </c>
      <c r="D639" s="127" t="s">
        <v>1912</v>
      </c>
      <c r="E639" s="133" t="s">
        <v>1913</v>
      </c>
      <c r="F639" s="134">
        <v>1</v>
      </c>
      <c r="G639" s="135">
        <v>0</v>
      </c>
      <c r="H639" s="134"/>
      <c r="I639" s="136"/>
      <c r="J639" s="136"/>
      <c r="K639" s="128" t="s">
        <v>1642</v>
      </c>
    </row>
    <row r="640" spans="1:11" ht="67.5" customHeight="1" x14ac:dyDescent="0.25">
      <c r="A640" s="41">
        <v>639</v>
      </c>
      <c r="B640" s="42">
        <v>0.7</v>
      </c>
      <c r="C640" s="43" t="s">
        <v>1914</v>
      </c>
      <c r="D640" s="44" t="s">
        <v>1915</v>
      </c>
      <c r="E640" s="129" t="s">
        <v>1916</v>
      </c>
      <c r="F640" s="130"/>
      <c r="G640" s="131">
        <v>0</v>
      </c>
      <c r="H640" s="130"/>
      <c r="I640" s="132"/>
      <c r="J640" s="132"/>
      <c r="K640" s="45" t="s">
        <v>1642</v>
      </c>
    </row>
    <row r="641" spans="1:11" ht="67.5" customHeight="1" x14ac:dyDescent="0.25">
      <c r="A641" s="124">
        <v>640</v>
      </c>
      <c r="B641" s="125">
        <v>0.7</v>
      </c>
      <c r="C641" s="126" t="s">
        <v>1917</v>
      </c>
      <c r="D641" s="127" t="s">
        <v>1918</v>
      </c>
      <c r="E641" s="133" t="s">
        <v>1919</v>
      </c>
      <c r="F641" s="134"/>
      <c r="G641" s="135">
        <v>0</v>
      </c>
      <c r="H641" s="134"/>
      <c r="I641" s="136"/>
      <c r="J641" s="136"/>
      <c r="K641" s="128" t="s">
        <v>1642</v>
      </c>
    </row>
    <row r="642" spans="1:11" ht="67.5" customHeight="1" x14ac:dyDescent="0.25">
      <c r="A642" s="41">
        <v>641</v>
      </c>
      <c r="B642" s="42">
        <v>0.7</v>
      </c>
      <c r="C642" s="43" t="s">
        <v>1920</v>
      </c>
      <c r="D642" s="44" t="s">
        <v>1921</v>
      </c>
      <c r="E642" s="129" t="s">
        <v>1922</v>
      </c>
      <c r="F642" s="130"/>
      <c r="G642" s="131">
        <v>0</v>
      </c>
      <c r="H642" s="130"/>
      <c r="I642" s="132"/>
      <c r="J642" s="132"/>
      <c r="K642" s="45" t="s">
        <v>1642</v>
      </c>
    </row>
    <row r="643" spans="1:11" ht="67.5" customHeight="1" x14ac:dyDescent="0.25">
      <c r="A643" s="124">
        <v>642</v>
      </c>
      <c r="B643" s="125">
        <v>0.7</v>
      </c>
      <c r="C643" s="126" t="s">
        <v>1923</v>
      </c>
      <c r="D643" s="127" t="s">
        <v>1924</v>
      </c>
      <c r="E643" s="133" t="s">
        <v>1925</v>
      </c>
      <c r="F643" s="134"/>
      <c r="G643" s="135">
        <v>0</v>
      </c>
      <c r="H643" s="134"/>
      <c r="I643" s="136"/>
      <c r="J643" s="136"/>
      <c r="K643" s="128" t="s">
        <v>1642</v>
      </c>
    </row>
    <row r="644" spans="1:11" ht="67.5" customHeight="1" x14ac:dyDescent="0.25">
      <c r="A644" s="41">
        <v>643</v>
      </c>
      <c r="B644" s="42">
        <v>0.7</v>
      </c>
      <c r="C644" s="43" t="s">
        <v>1926</v>
      </c>
      <c r="D644" s="44" t="s">
        <v>1927</v>
      </c>
      <c r="E644" s="129" t="s">
        <v>1928</v>
      </c>
      <c r="F644" s="130"/>
      <c r="G644" s="131">
        <v>0</v>
      </c>
      <c r="H644" s="130"/>
      <c r="I644" s="132"/>
      <c r="J644" s="132"/>
      <c r="K644" s="45" t="s">
        <v>1642</v>
      </c>
    </row>
    <row r="645" spans="1:11" ht="67.5" customHeight="1" x14ac:dyDescent="0.25">
      <c r="A645" s="124">
        <v>644</v>
      </c>
      <c r="B645" s="125">
        <v>0.7</v>
      </c>
      <c r="C645" s="126" t="s">
        <v>1929</v>
      </c>
      <c r="D645" s="127" t="s">
        <v>1930</v>
      </c>
      <c r="E645" s="133" t="s">
        <v>1931</v>
      </c>
      <c r="F645" s="134"/>
      <c r="G645" s="135">
        <v>0</v>
      </c>
      <c r="H645" s="134"/>
      <c r="I645" s="136"/>
      <c r="J645" s="136"/>
      <c r="K645" s="128" t="s">
        <v>1642</v>
      </c>
    </row>
    <row r="646" spans="1:11" ht="67.5" customHeight="1" x14ac:dyDescent="0.25">
      <c r="A646" s="41">
        <v>645</v>
      </c>
      <c r="B646" s="42">
        <v>0.7</v>
      </c>
      <c r="C646" s="43" t="s">
        <v>1932</v>
      </c>
      <c r="D646" s="44" t="s">
        <v>1933</v>
      </c>
      <c r="E646" s="129" t="s">
        <v>1934</v>
      </c>
      <c r="F646" s="130"/>
      <c r="G646" s="131">
        <v>0</v>
      </c>
      <c r="H646" s="130"/>
      <c r="I646" s="132"/>
      <c r="J646" s="132"/>
      <c r="K646" s="45" t="s">
        <v>1642</v>
      </c>
    </row>
    <row r="647" spans="1:11" ht="67.5" customHeight="1" x14ac:dyDescent="0.25">
      <c r="A647" s="124">
        <v>646</v>
      </c>
      <c r="B647" s="125">
        <v>0.7</v>
      </c>
      <c r="C647" s="126" t="s">
        <v>1935</v>
      </c>
      <c r="D647" s="127" t="s">
        <v>1936</v>
      </c>
      <c r="E647" s="133" t="s">
        <v>1937</v>
      </c>
      <c r="F647" s="134"/>
      <c r="G647" s="135">
        <v>0</v>
      </c>
      <c r="H647" s="134"/>
      <c r="I647" s="136"/>
      <c r="J647" s="136"/>
      <c r="K647" s="128" t="s">
        <v>1642</v>
      </c>
    </row>
    <row r="648" spans="1:11" ht="67.5" customHeight="1" x14ac:dyDescent="0.25">
      <c r="A648" s="41">
        <v>647</v>
      </c>
      <c r="B648" s="42">
        <v>0.7</v>
      </c>
      <c r="C648" s="43" t="s">
        <v>1938</v>
      </c>
      <c r="D648" s="44" t="s">
        <v>1939</v>
      </c>
      <c r="E648" s="129" t="s">
        <v>1940</v>
      </c>
      <c r="F648" s="130"/>
      <c r="G648" s="131">
        <v>0</v>
      </c>
      <c r="H648" s="130"/>
      <c r="I648" s="132"/>
      <c r="J648" s="132"/>
      <c r="K648" s="45" t="s">
        <v>1642</v>
      </c>
    </row>
    <row r="649" spans="1:11" ht="67.5" customHeight="1" x14ac:dyDescent="0.25">
      <c r="A649" s="124">
        <v>648</v>
      </c>
      <c r="B649" s="125">
        <v>0.7</v>
      </c>
      <c r="C649" s="126" t="s">
        <v>1941</v>
      </c>
      <c r="D649" s="127" t="s">
        <v>1942</v>
      </c>
      <c r="E649" s="133" t="s">
        <v>1943</v>
      </c>
      <c r="F649" s="134"/>
      <c r="G649" s="135">
        <v>0</v>
      </c>
      <c r="H649" s="134"/>
      <c r="I649" s="136"/>
      <c r="J649" s="136"/>
      <c r="K649" s="128" t="s">
        <v>1642</v>
      </c>
    </row>
    <row r="650" spans="1:11" ht="67.5" customHeight="1" x14ac:dyDescent="0.25">
      <c r="A650" s="41">
        <v>649</v>
      </c>
      <c r="B650" s="42">
        <v>0.7</v>
      </c>
      <c r="C650" s="43" t="s">
        <v>1944</v>
      </c>
      <c r="D650" s="44" t="s">
        <v>1945</v>
      </c>
      <c r="E650" s="129" t="s">
        <v>1946</v>
      </c>
      <c r="F650" s="130"/>
      <c r="G650" s="131">
        <v>0</v>
      </c>
      <c r="H650" s="130"/>
      <c r="I650" s="132"/>
      <c r="J650" s="132"/>
      <c r="K650" s="45" t="s">
        <v>1642</v>
      </c>
    </row>
    <row r="651" spans="1:11" ht="67.5" customHeight="1" x14ac:dyDescent="0.25">
      <c r="A651" s="124">
        <v>650</v>
      </c>
      <c r="B651" s="125">
        <v>0.7</v>
      </c>
      <c r="C651" s="126" t="s">
        <v>1947</v>
      </c>
      <c r="D651" s="127" t="s">
        <v>1948</v>
      </c>
      <c r="E651" s="133" t="s">
        <v>1949</v>
      </c>
      <c r="F651" s="134"/>
      <c r="G651" s="135">
        <v>0</v>
      </c>
      <c r="H651" s="134"/>
      <c r="I651" s="136"/>
      <c r="J651" s="136"/>
      <c r="K651" s="128" t="s">
        <v>1642</v>
      </c>
    </row>
    <row r="652" spans="1:11" ht="67.5" customHeight="1" x14ac:dyDescent="0.25">
      <c r="A652" s="41">
        <v>651</v>
      </c>
      <c r="B652" s="42">
        <v>0.7</v>
      </c>
      <c r="C652" s="43" t="s">
        <v>1950</v>
      </c>
      <c r="D652" s="44" t="s">
        <v>1951</v>
      </c>
      <c r="E652" s="129" t="s">
        <v>1952</v>
      </c>
      <c r="F652" s="130"/>
      <c r="G652" s="131">
        <v>0</v>
      </c>
      <c r="H652" s="130"/>
      <c r="I652" s="132"/>
      <c r="J652" s="132"/>
      <c r="K652" s="45" t="s">
        <v>1642</v>
      </c>
    </row>
    <row r="653" spans="1:11" ht="67.5" customHeight="1" x14ac:dyDescent="0.25">
      <c r="A653" s="124">
        <v>652</v>
      </c>
      <c r="B653" s="125">
        <v>0.7</v>
      </c>
      <c r="C653" s="126" t="s">
        <v>1953</v>
      </c>
      <c r="D653" s="127" t="s">
        <v>1954</v>
      </c>
      <c r="E653" s="133" t="s">
        <v>1955</v>
      </c>
      <c r="F653" s="134"/>
      <c r="G653" s="135">
        <v>0</v>
      </c>
      <c r="H653" s="134"/>
      <c r="I653" s="136"/>
      <c r="J653" s="136"/>
      <c r="K653" s="128" t="s">
        <v>1642</v>
      </c>
    </row>
    <row r="654" spans="1:11" ht="67.5" customHeight="1" x14ac:dyDescent="0.25">
      <c r="A654" s="41">
        <v>653</v>
      </c>
      <c r="B654" s="42">
        <v>0.7</v>
      </c>
      <c r="C654" s="43" t="s">
        <v>1956</v>
      </c>
      <c r="D654" s="44" t="s">
        <v>1957</v>
      </c>
      <c r="E654" s="129" t="s">
        <v>1958</v>
      </c>
      <c r="F654" s="130"/>
      <c r="G654" s="131">
        <v>0</v>
      </c>
      <c r="H654" s="130"/>
      <c r="I654" s="132"/>
      <c r="J654" s="132"/>
      <c r="K654" s="45" t="s">
        <v>1642</v>
      </c>
    </row>
    <row r="655" spans="1:11" ht="67.5" customHeight="1" x14ac:dyDescent="0.25">
      <c r="A655" s="124">
        <v>654</v>
      </c>
      <c r="B655" s="125">
        <v>0.7</v>
      </c>
      <c r="C655" s="126" t="s">
        <v>1959</v>
      </c>
      <c r="D655" s="127" t="s">
        <v>1960</v>
      </c>
      <c r="E655" s="133" t="s">
        <v>1961</v>
      </c>
      <c r="F655" s="134"/>
      <c r="G655" s="135"/>
      <c r="H655" s="134"/>
      <c r="I655" s="136"/>
      <c r="J655" s="136"/>
      <c r="K655" s="128" t="s">
        <v>1642</v>
      </c>
    </row>
    <row r="656" spans="1:11" ht="67.5" customHeight="1" x14ac:dyDescent="0.25">
      <c r="A656" s="41">
        <v>655</v>
      </c>
      <c r="B656" s="42">
        <v>0.7</v>
      </c>
      <c r="C656" s="43" t="s">
        <v>1962</v>
      </c>
      <c r="D656" s="44" t="s">
        <v>1963</v>
      </c>
      <c r="E656" s="129" t="s">
        <v>1964</v>
      </c>
      <c r="F656" s="130"/>
      <c r="G656" s="131"/>
      <c r="H656" s="130"/>
      <c r="I656" s="132"/>
      <c r="J656" s="132"/>
      <c r="K656" s="45" t="s">
        <v>1642</v>
      </c>
    </row>
    <row r="657" spans="1:11" ht="67.5" customHeight="1" x14ac:dyDescent="0.25">
      <c r="A657" s="124">
        <v>656</v>
      </c>
      <c r="B657" s="125">
        <v>0.8</v>
      </c>
      <c r="C657" s="126" t="s">
        <v>1965</v>
      </c>
      <c r="D657" s="127" t="s">
        <v>1966</v>
      </c>
      <c r="E657" s="133" t="s">
        <v>1967</v>
      </c>
      <c r="F657" s="134"/>
      <c r="G657" s="135">
        <v>0</v>
      </c>
      <c r="H657" s="134"/>
      <c r="I657" s="136"/>
      <c r="J657" s="136"/>
      <c r="K657" s="128" t="s">
        <v>1642</v>
      </c>
    </row>
    <row r="658" spans="1:11" ht="67.5" customHeight="1" x14ac:dyDescent="0.25">
      <c r="A658" s="41">
        <v>657</v>
      </c>
      <c r="B658" s="42">
        <v>0.8</v>
      </c>
      <c r="C658" s="43" t="s">
        <v>1968</v>
      </c>
      <c r="D658" s="44" t="s">
        <v>1969</v>
      </c>
      <c r="E658" s="129" t="s">
        <v>1970</v>
      </c>
      <c r="F658" s="130"/>
      <c r="G658" s="131">
        <v>0</v>
      </c>
      <c r="H658" s="130"/>
      <c r="I658" s="132"/>
      <c r="J658" s="132"/>
      <c r="K658" s="45" t="s">
        <v>1642</v>
      </c>
    </row>
    <row r="659" spans="1:11" ht="67.5" customHeight="1" x14ac:dyDescent="0.25">
      <c r="A659" s="124">
        <v>658</v>
      </c>
      <c r="B659" s="125">
        <v>0.8</v>
      </c>
      <c r="C659" s="126" t="s">
        <v>1971</v>
      </c>
      <c r="D659" s="127" t="s">
        <v>1972</v>
      </c>
      <c r="E659" s="133" t="s">
        <v>1973</v>
      </c>
      <c r="F659" s="134"/>
      <c r="G659" s="135"/>
      <c r="H659" s="134"/>
      <c r="I659" s="136"/>
      <c r="J659" s="136"/>
      <c r="K659" s="128" t="s">
        <v>1642</v>
      </c>
    </row>
    <row r="660" spans="1:11" ht="67.5" customHeight="1" x14ac:dyDescent="0.25">
      <c r="A660" s="41">
        <v>659</v>
      </c>
      <c r="B660" s="42">
        <v>0.8</v>
      </c>
      <c r="C660" s="43" t="s">
        <v>1974</v>
      </c>
      <c r="D660" s="44" t="s">
        <v>1975</v>
      </c>
      <c r="E660" s="129" t="s">
        <v>1976</v>
      </c>
      <c r="F660" s="130"/>
      <c r="G660" s="131">
        <v>0</v>
      </c>
      <c r="H660" s="130"/>
      <c r="I660" s="132"/>
      <c r="J660" s="132"/>
      <c r="K660" s="45" t="s">
        <v>1642</v>
      </c>
    </row>
    <row r="661" spans="1:11" ht="67.5" customHeight="1" x14ac:dyDescent="0.25">
      <c r="A661" s="124">
        <v>660</v>
      </c>
      <c r="B661" s="125">
        <v>0.8</v>
      </c>
      <c r="C661" s="126" t="s">
        <v>1977</v>
      </c>
      <c r="D661" s="127" t="s">
        <v>1978</v>
      </c>
      <c r="E661" s="133" t="s">
        <v>1979</v>
      </c>
      <c r="F661" s="134"/>
      <c r="G661" s="135">
        <v>0</v>
      </c>
      <c r="H661" s="134"/>
      <c r="I661" s="136"/>
      <c r="J661" s="136"/>
      <c r="K661" s="128" t="s">
        <v>1642</v>
      </c>
    </row>
    <row r="662" spans="1:11" ht="67.5" customHeight="1" x14ac:dyDescent="0.25">
      <c r="A662" s="41">
        <v>661</v>
      </c>
      <c r="B662" s="42">
        <v>0.8</v>
      </c>
      <c r="C662" s="43" t="s">
        <v>1980</v>
      </c>
      <c r="D662" s="44" t="s">
        <v>1981</v>
      </c>
      <c r="E662" s="129" t="s">
        <v>1982</v>
      </c>
      <c r="F662" s="130">
        <v>1</v>
      </c>
      <c r="G662" s="131">
        <v>0</v>
      </c>
      <c r="H662" s="130"/>
      <c r="I662" s="132"/>
      <c r="J662" s="132"/>
      <c r="K662" s="45" t="s">
        <v>1642</v>
      </c>
    </row>
    <row r="663" spans="1:11" ht="67.5" customHeight="1" x14ac:dyDescent="0.25">
      <c r="A663" s="124">
        <v>662</v>
      </c>
      <c r="B663" s="125">
        <v>0.8</v>
      </c>
      <c r="C663" s="126" t="s">
        <v>1983</v>
      </c>
      <c r="D663" s="127" t="s">
        <v>1984</v>
      </c>
      <c r="E663" s="133" t="s">
        <v>1985</v>
      </c>
      <c r="F663" s="134">
        <v>1</v>
      </c>
      <c r="G663" s="135">
        <v>0</v>
      </c>
      <c r="H663" s="134"/>
      <c r="I663" s="136"/>
      <c r="J663" s="136"/>
      <c r="K663" s="128" t="s">
        <v>1642</v>
      </c>
    </row>
    <row r="664" spans="1:11" ht="67.5" customHeight="1" x14ac:dyDescent="0.25">
      <c r="A664" s="41">
        <v>663</v>
      </c>
      <c r="B664" s="42">
        <v>0.8</v>
      </c>
      <c r="C664" s="43" t="s">
        <v>1986</v>
      </c>
      <c r="D664" s="44" t="s">
        <v>1987</v>
      </c>
      <c r="E664" s="129" t="s">
        <v>1988</v>
      </c>
      <c r="F664" s="130"/>
      <c r="G664" s="131">
        <v>0</v>
      </c>
      <c r="H664" s="130"/>
      <c r="I664" s="132"/>
      <c r="J664" s="132"/>
      <c r="K664" s="45" t="s">
        <v>1642</v>
      </c>
    </row>
    <row r="665" spans="1:11" ht="67.5" customHeight="1" x14ac:dyDescent="0.25">
      <c r="A665" s="124">
        <v>664</v>
      </c>
      <c r="B665" s="125">
        <v>0.8</v>
      </c>
      <c r="C665" s="126" t="s">
        <v>1989</v>
      </c>
      <c r="D665" s="127" t="s">
        <v>1990</v>
      </c>
      <c r="E665" s="133" t="s">
        <v>1991</v>
      </c>
      <c r="F665" s="134">
        <v>1</v>
      </c>
      <c r="G665" s="135">
        <v>0</v>
      </c>
      <c r="H665" s="134"/>
      <c r="I665" s="136"/>
      <c r="J665" s="136"/>
      <c r="K665" s="128" t="s">
        <v>1642</v>
      </c>
    </row>
    <row r="666" spans="1:11" ht="67.5" customHeight="1" x14ac:dyDescent="0.25">
      <c r="A666" s="41">
        <v>665</v>
      </c>
      <c r="B666" s="42">
        <v>0.8</v>
      </c>
      <c r="C666" s="43" t="s">
        <v>1992</v>
      </c>
      <c r="D666" s="44" t="s">
        <v>1993</v>
      </c>
      <c r="E666" s="129" t="s">
        <v>1994</v>
      </c>
      <c r="F666" s="130"/>
      <c r="G666" s="131">
        <v>0</v>
      </c>
      <c r="H666" s="130"/>
      <c r="I666" s="132"/>
      <c r="J666" s="132"/>
      <c r="K666" s="45" t="s">
        <v>1642</v>
      </c>
    </row>
    <row r="667" spans="1:11" ht="67.5" customHeight="1" x14ac:dyDescent="0.25">
      <c r="A667" s="124">
        <v>666</v>
      </c>
      <c r="B667" s="125">
        <v>0.8</v>
      </c>
      <c r="C667" s="126" t="s">
        <v>1995</v>
      </c>
      <c r="D667" s="127" t="s">
        <v>1996</v>
      </c>
      <c r="E667" s="133" t="s">
        <v>1997</v>
      </c>
      <c r="F667" s="134"/>
      <c r="G667" s="135">
        <v>0</v>
      </c>
      <c r="H667" s="134"/>
      <c r="I667" s="136"/>
      <c r="J667" s="136"/>
      <c r="K667" s="128" t="s">
        <v>1642</v>
      </c>
    </row>
    <row r="668" spans="1:11" ht="67.5" customHeight="1" x14ac:dyDescent="0.25">
      <c r="A668" s="41">
        <v>667</v>
      </c>
      <c r="B668" s="42">
        <v>0.8</v>
      </c>
      <c r="C668" s="43" t="s">
        <v>1998</v>
      </c>
      <c r="D668" s="44" t="s">
        <v>1999</v>
      </c>
      <c r="E668" s="129" t="s">
        <v>2000</v>
      </c>
      <c r="F668" s="130"/>
      <c r="G668" s="131">
        <v>0</v>
      </c>
      <c r="H668" s="130"/>
      <c r="I668" s="132"/>
      <c r="J668" s="132"/>
      <c r="K668" s="45" t="s">
        <v>1642</v>
      </c>
    </row>
    <row r="669" spans="1:11" ht="67.5" customHeight="1" x14ac:dyDescent="0.25">
      <c r="A669" s="124">
        <v>668</v>
      </c>
      <c r="B669" s="125">
        <v>0.8</v>
      </c>
      <c r="C669" s="126" t="s">
        <v>2001</v>
      </c>
      <c r="D669" s="127" t="s">
        <v>2002</v>
      </c>
      <c r="E669" s="133" t="s">
        <v>2003</v>
      </c>
      <c r="F669" s="134"/>
      <c r="G669" s="135">
        <v>0</v>
      </c>
      <c r="H669" s="134"/>
      <c r="I669" s="136"/>
      <c r="J669" s="136"/>
      <c r="K669" s="128" t="s">
        <v>1642</v>
      </c>
    </row>
    <row r="670" spans="1:11" ht="67.5" customHeight="1" x14ac:dyDescent="0.25">
      <c r="A670" s="41">
        <v>669</v>
      </c>
      <c r="B670" s="42">
        <v>0.8</v>
      </c>
      <c r="C670" s="43" t="s">
        <v>2004</v>
      </c>
      <c r="D670" s="44" t="s">
        <v>2005</v>
      </c>
      <c r="E670" s="129" t="s">
        <v>2006</v>
      </c>
      <c r="F670" s="130"/>
      <c r="G670" s="131">
        <v>0</v>
      </c>
      <c r="H670" s="130"/>
      <c r="I670" s="132"/>
      <c r="J670" s="132"/>
      <c r="K670" s="45" t="s">
        <v>1642</v>
      </c>
    </row>
    <row r="671" spans="1:11" ht="67.5" customHeight="1" x14ac:dyDescent="0.25">
      <c r="A671" s="124">
        <v>670</v>
      </c>
      <c r="B671" s="125">
        <v>0.8</v>
      </c>
      <c r="C671" s="126" t="s">
        <v>2007</v>
      </c>
      <c r="D671" s="127" t="s">
        <v>2008</v>
      </c>
      <c r="E671" s="133" t="s">
        <v>2009</v>
      </c>
      <c r="F671" s="134"/>
      <c r="G671" s="135">
        <v>0</v>
      </c>
      <c r="H671" s="134"/>
      <c r="I671" s="136"/>
      <c r="J671" s="136"/>
      <c r="K671" s="128" t="s">
        <v>1642</v>
      </c>
    </row>
    <row r="672" spans="1:11" ht="67.5" customHeight="1" x14ac:dyDescent="0.25">
      <c r="A672" s="41">
        <v>671</v>
      </c>
      <c r="B672" s="42">
        <v>0.8</v>
      </c>
      <c r="C672" s="43" t="s">
        <v>2010</v>
      </c>
      <c r="D672" s="44" t="s">
        <v>2011</v>
      </c>
      <c r="E672" s="129" t="s">
        <v>2012</v>
      </c>
      <c r="F672" s="130"/>
      <c r="G672" s="131">
        <v>0</v>
      </c>
      <c r="H672" s="130"/>
      <c r="I672" s="132"/>
      <c r="J672" s="132"/>
      <c r="K672" s="45" t="s">
        <v>1642</v>
      </c>
    </row>
    <row r="673" spans="1:11" ht="67.5" customHeight="1" x14ac:dyDescent="0.25">
      <c r="A673" s="124">
        <v>672</v>
      </c>
      <c r="B673" s="125">
        <v>0.8</v>
      </c>
      <c r="C673" s="126" t="s">
        <v>2013</v>
      </c>
      <c r="D673" s="127" t="s">
        <v>2014</v>
      </c>
      <c r="E673" s="133" t="s">
        <v>2015</v>
      </c>
      <c r="F673" s="134"/>
      <c r="G673" s="135">
        <v>0</v>
      </c>
      <c r="H673" s="134"/>
      <c r="I673" s="136"/>
      <c r="J673" s="136"/>
      <c r="K673" s="128" t="s">
        <v>1642</v>
      </c>
    </row>
    <row r="674" spans="1:11" ht="67.5" customHeight="1" x14ac:dyDescent="0.25">
      <c r="A674" s="41">
        <v>673</v>
      </c>
      <c r="B674" s="42">
        <v>0.8</v>
      </c>
      <c r="C674" s="43" t="s">
        <v>2016</v>
      </c>
      <c r="D674" s="44" t="s">
        <v>2017</v>
      </c>
      <c r="E674" s="129" t="s">
        <v>2018</v>
      </c>
      <c r="F674" s="130">
        <v>1</v>
      </c>
      <c r="G674" s="131">
        <v>0</v>
      </c>
      <c r="H674" s="130"/>
      <c r="I674" s="132"/>
      <c r="J674" s="132"/>
      <c r="K674" s="45" t="s">
        <v>1642</v>
      </c>
    </row>
    <row r="675" spans="1:11" ht="67.5" customHeight="1" x14ac:dyDescent="0.25">
      <c r="A675" s="124">
        <v>674</v>
      </c>
      <c r="B675" s="125">
        <v>0.8</v>
      </c>
      <c r="C675" s="126" t="s">
        <v>2019</v>
      </c>
      <c r="D675" s="127" t="s">
        <v>2020</v>
      </c>
      <c r="E675" s="133" t="s">
        <v>2021</v>
      </c>
      <c r="F675" s="134"/>
      <c r="G675" s="135">
        <v>0</v>
      </c>
      <c r="H675" s="134"/>
      <c r="I675" s="136"/>
      <c r="J675" s="136"/>
      <c r="K675" s="128" t="s">
        <v>1642</v>
      </c>
    </row>
    <row r="676" spans="1:11" ht="67.5" customHeight="1" x14ac:dyDescent="0.25">
      <c r="A676" s="41">
        <v>675</v>
      </c>
      <c r="B676" s="42">
        <v>0.8</v>
      </c>
      <c r="C676" s="43" t="s">
        <v>2022</v>
      </c>
      <c r="D676" s="44" t="s">
        <v>2023</v>
      </c>
      <c r="E676" s="129" t="s">
        <v>2024</v>
      </c>
      <c r="F676" s="130"/>
      <c r="G676" s="131">
        <v>0</v>
      </c>
      <c r="H676" s="130"/>
      <c r="I676" s="132"/>
      <c r="J676" s="132"/>
      <c r="K676" s="45" t="s">
        <v>1642</v>
      </c>
    </row>
    <row r="677" spans="1:11" ht="67.5" customHeight="1" x14ac:dyDescent="0.25">
      <c r="A677" s="124">
        <v>676</v>
      </c>
      <c r="B677" s="125">
        <v>0.8</v>
      </c>
      <c r="C677" s="126" t="s">
        <v>2025</v>
      </c>
      <c r="D677" s="127" t="s">
        <v>2026</v>
      </c>
      <c r="E677" s="133" t="s">
        <v>2027</v>
      </c>
      <c r="F677" s="134"/>
      <c r="G677" s="135">
        <v>0</v>
      </c>
      <c r="H677" s="134"/>
      <c r="I677" s="136"/>
      <c r="J677" s="136"/>
      <c r="K677" s="128" t="s">
        <v>1642</v>
      </c>
    </row>
    <row r="678" spans="1:11" ht="67.5" customHeight="1" x14ac:dyDescent="0.25">
      <c r="A678" s="41">
        <v>677</v>
      </c>
      <c r="B678" s="42">
        <v>0.8</v>
      </c>
      <c r="C678" s="43" t="s">
        <v>2028</v>
      </c>
      <c r="D678" s="44" t="s">
        <v>2029</v>
      </c>
      <c r="E678" s="129" t="s">
        <v>2030</v>
      </c>
      <c r="F678" s="130"/>
      <c r="G678" s="131">
        <v>0</v>
      </c>
      <c r="H678" s="130"/>
      <c r="I678" s="132"/>
      <c r="J678" s="132"/>
      <c r="K678" s="45" t="s">
        <v>1642</v>
      </c>
    </row>
    <row r="679" spans="1:11" ht="67.5" customHeight="1" x14ac:dyDescent="0.25">
      <c r="A679" s="124">
        <v>678</v>
      </c>
      <c r="B679" s="125">
        <v>0.9</v>
      </c>
      <c r="C679" s="126" t="s">
        <v>2031</v>
      </c>
      <c r="D679" s="127" t="s">
        <v>2032</v>
      </c>
      <c r="E679" s="133" t="s">
        <v>2033</v>
      </c>
      <c r="F679" s="134"/>
      <c r="G679" s="135">
        <v>0</v>
      </c>
      <c r="H679" s="134"/>
      <c r="I679" s="136"/>
      <c r="J679" s="136"/>
      <c r="K679" s="128" t="s">
        <v>1642</v>
      </c>
    </row>
    <row r="680" spans="1:11" ht="67.5" customHeight="1" x14ac:dyDescent="0.25">
      <c r="A680" s="41">
        <v>679</v>
      </c>
      <c r="B680" s="42">
        <v>0.9</v>
      </c>
      <c r="C680" s="43" t="s">
        <v>2034</v>
      </c>
      <c r="D680" s="44" t="s">
        <v>2035</v>
      </c>
      <c r="E680" s="129" t="s">
        <v>2036</v>
      </c>
      <c r="F680" s="130"/>
      <c r="G680" s="131">
        <v>0</v>
      </c>
      <c r="H680" s="130"/>
      <c r="I680" s="132"/>
      <c r="J680" s="132"/>
      <c r="K680" s="45" t="s">
        <v>1642</v>
      </c>
    </row>
    <row r="681" spans="1:11" ht="67.5" customHeight="1" x14ac:dyDescent="0.25">
      <c r="A681" s="124">
        <v>680</v>
      </c>
      <c r="B681" s="125">
        <v>0.9</v>
      </c>
      <c r="C681" s="126" t="s">
        <v>2037</v>
      </c>
      <c r="D681" s="127" t="s">
        <v>2038</v>
      </c>
      <c r="E681" s="133" t="s">
        <v>2039</v>
      </c>
      <c r="F681" s="134"/>
      <c r="G681" s="135"/>
      <c r="H681" s="134"/>
      <c r="I681" s="136"/>
      <c r="J681" s="136"/>
      <c r="K681" s="128" t="s">
        <v>1642</v>
      </c>
    </row>
    <row r="682" spans="1:11" ht="67.5" customHeight="1" x14ac:dyDescent="0.25">
      <c r="A682" s="41">
        <v>681</v>
      </c>
      <c r="B682" s="42">
        <v>0.9</v>
      </c>
      <c r="C682" s="43" t="s">
        <v>2040</v>
      </c>
      <c r="D682" s="44" t="s">
        <v>2041</v>
      </c>
      <c r="E682" s="129" t="s">
        <v>2042</v>
      </c>
      <c r="F682" s="130"/>
      <c r="G682" s="131">
        <v>0</v>
      </c>
      <c r="H682" s="130"/>
      <c r="I682" s="132"/>
      <c r="J682" s="132"/>
      <c r="K682" s="45" t="s">
        <v>1642</v>
      </c>
    </row>
    <row r="683" spans="1:11" ht="67.5" customHeight="1" x14ac:dyDescent="0.25">
      <c r="A683" s="124">
        <v>682</v>
      </c>
      <c r="B683" s="125">
        <v>0.9</v>
      </c>
      <c r="C683" s="126" t="s">
        <v>2043</v>
      </c>
      <c r="D683" s="127" t="s">
        <v>3452</v>
      </c>
      <c r="E683" s="133" t="s">
        <v>2044</v>
      </c>
      <c r="F683" s="134">
        <v>1</v>
      </c>
      <c r="G683" s="135">
        <v>0</v>
      </c>
      <c r="H683" s="134"/>
      <c r="I683" s="136"/>
      <c r="J683" s="136"/>
      <c r="K683" s="128" t="s">
        <v>1642</v>
      </c>
    </row>
    <row r="684" spans="1:11" ht="67.5" customHeight="1" x14ac:dyDescent="0.25">
      <c r="A684" s="41">
        <v>683</v>
      </c>
      <c r="B684" s="42">
        <v>0.9</v>
      </c>
      <c r="C684" s="43" t="s">
        <v>2045</v>
      </c>
      <c r="D684" s="44" t="s">
        <v>2046</v>
      </c>
      <c r="E684" s="129" t="s">
        <v>2047</v>
      </c>
      <c r="F684" s="130"/>
      <c r="G684" s="131">
        <v>0</v>
      </c>
      <c r="H684" s="130"/>
      <c r="I684" s="132"/>
      <c r="J684" s="132"/>
      <c r="K684" s="45" t="s">
        <v>1642</v>
      </c>
    </row>
    <row r="685" spans="1:11" ht="67.5" customHeight="1" x14ac:dyDescent="0.25">
      <c r="A685" s="124">
        <v>684</v>
      </c>
      <c r="B685" s="125">
        <v>0.9</v>
      </c>
      <c r="C685" s="126" t="s">
        <v>2048</v>
      </c>
      <c r="D685" s="127" t="s">
        <v>2049</v>
      </c>
      <c r="E685" s="133" t="s">
        <v>2050</v>
      </c>
      <c r="F685" s="134"/>
      <c r="G685" s="135">
        <v>0</v>
      </c>
      <c r="H685" s="134"/>
      <c r="I685" s="136"/>
      <c r="J685" s="136"/>
      <c r="K685" s="128" t="s">
        <v>1642</v>
      </c>
    </row>
    <row r="686" spans="1:11" ht="67.5" customHeight="1" x14ac:dyDescent="0.25">
      <c r="A686" s="41">
        <v>685</v>
      </c>
      <c r="B686" s="42">
        <v>0.9</v>
      </c>
      <c r="C686" s="43" t="s">
        <v>2051</v>
      </c>
      <c r="D686" s="44" t="s">
        <v>2052</v>
      </c>
      <c r="E686" s="129" t="s">
        <v>2053</v>
      </c>
      <c r="F686" s="130"/>
      <c r="G686" s="131">
        <v>0</v>
      </c>
      <c r="H686" s="130"/>
      <c r="I686" s="132"/>
      <c r="J686" s="132"/>
      <c r="K686" s="45" t="s">
        <v>1642</v>
      </c>
    </row>
    <row r="687" spans="1:11" ht="67.5" customHeight="1" x14ac:dyDescent="0.25">
      <c r="A687" s="124">
        <v>686</v>
      </c>
      <c r="B687" s="125">
        <v>0.9</v>
      </c>
      <c r="C687" s="126" t="s">
        <v>2054</v>
      </c>
      <c r="D687" s="127" t="s">
        <v>2055</v>
      </c>
      <c r="E687" s="133" t="s">
        <v>2056</v>
      </c>
      <c r="F687" s="134">
        <v>1</v>
      </c>
      <c r="G687" s="135">
        <v>0</v>
      </c>
      <c r="H687" s="134"/>
      <c r="I687" s="136"/>
      <c r="J687" s="136"/>
      <c r="K687" s="128" t="s">
        <v>1642</v>
      </c>
    </row>
    <row r="688" spans="1:11" ht="67.5" customHeight="1" x14ac:dyDescent="0.25">
      <c r="A688" s="41">
        <v>687</v>
      </c>
      <c r="B688" s="42">
        <v>0.9</v>
      </c>
      <c r="C688" s="43" t="s">
        <v>2057</v>
      </c>
      <c r="D688" s="44" t="s">
        <v>2058</v>
      </c>
      <c r="E688" s="129" t="s">
        <v>2059</v>
      </c>
      <c r="F688" s="130"/>
      <c r="G688" s="131">
        <v>0</v>
      </c>
      <c r="H688" s="130"/>
      <c r="I688" s="132"/>
      <c r="J688" s="132"/>
      <c r="K688" s="45" t="s">
        <v>1642</v>
      </c>
    </row>
    <row r="689" spans="1:11" ht="67.5" customHeight="1" x14ac:dyDescent="0.25">
      <c r="A689" s="124">
        <v>688</v>
      </c>
      <c r="B689" s="125">
        <v>0.9</v>
      </c>
      <c r="C689" s="126" t="s">
        <v>2060</v>
      </c>
      <c r="D689" s="127" t="s">
        <v>2061</v>
      </c>
      <c r="E689" s="133" t="s">
        <v>2062</v>
      </c>
      <c r="F689" s="134">
        <v>1</v>
      </c>
      <c r="G689" s="135">
        <v>0</v>
      </c>
      <c r="H689" s="134"/>
      <c r="I689" s="136"/>
      <c r="J689" s="136"/>
      <c r="K689" s="128" t="s">
        <v>1642</v>
      </c>
    </row>
    <row r="690" spans="1:11" ht="67.5" customHeight="1" x14ac:dyDescent="0.25">
      <c r="A690" s="41">
        <v>689</v>
      </c>
      <c r="B690" s="42">
        <v>0.9</v>
      </c>
      <c r="C690" s="43" t="s">
        <v>2063</v>
      </c>
      <c r="D690" s="44" t="s">
        <v>2064</v>
      </c>
      <c r="E690" s="129" t="s">
        <v>2065</v>
      </c>
      <c r="F690" s="130"/>
      <c r="G690" s="131">
        <v>0</v>
      </c>
      <c r="H690" s="130"/>
      <c r="I690" s="132"/>
      <c r="J690" s="132"/>
      <c r="K690" s="45" t="s">
        <v>1642</v>
      </c>
    </row>
    <row r="691" spans="1:11" ht="67.5" customHeight="1" x14ac:dyDescent="0.25">
      <c r="A691" s="124">
        <v>690</v>
      </c>
      <c r="B691" s="125">
        <v>0.9</v>
      </c>
      <c r="C691" s="126" t="s">
        <v>2066</v>
      </c>
      <c r="D691" s="127" t="s">
        <v>2067</v>
      </c>
      <c r="E691" s="133" t="s">
        <v>2068</v>
      </c>
      <c r="F691" s="134"/>
      <c r="G691" s="135">
        <v>0</v>
      </c>
      <c r="H691" s="134"/>
      <c r="I691" s="136"/>
      <c r="J691" s="136"/>
      <c r="K691" s="128" t="s">
        <v>1642</v>
      </c>
    </row>
    <row r="692" spans="1:11" ht="67.5" customHeight="1" x14ac:dyDescent="0.25">
      <c r="A692" s="41">
        <v>691</v>
      </c>
      <c r="B692" s="42">
        <v>0.9</v>
      </c>
      <c r="C692" s="43" t="s">
        <v>2069</v>
      </c>
      <c r="D692" s="44" t="s">
        <v>2070</v>
      </c>
      <c r="E692" s="129" t="s">
        <v>2071</v>
      </c>
      <c r="F692" s="130">
        <v>1</v>
      </c>
      <c r="G692" s="131">
        <v>0</v>
      </c>
      <c r="H692" s="130"/>
      <c r="I692" s="132"/>
      <c r="J692" s="132"/>
      <c r="K692" s="45" t="s">
        <v>1642</v>
      </c>
    </row>
    <row r="693" spans="1:11" ht="67.5" customHeight="1" x14ac:dyDescent="0.25">
      <c r="A693" s="124">
        <v>692</v>
      </c>
      <c r="B693" s="125">
        <v>0.9</v>
      </c>
      <c r="C693" s="126" t="s">
        <v>2072</v>
      </c>
      <c r="D693" s="127" t="s">
        <v>2073</v>
      </c>
      <c r="E693" s="133" t="s">
        <v>2036</v>
      </c>
      <c r="F693" s="134">
        <v>1</v>
      </c>
      <c r="G693" s="135">
        <v>0</v>
      </c>
      <c r="H693" s="134"/>
      <c r="I693" s="136"/>
      <c r="J693" s="136"/>
      <c r="K693" s="128" t="s">
        <v>1642</v>
      </c>
    </row>
    <row r="694" spans="1:11" ht="67.5" customHeight="1" x14ac:dyDescent="0.25">
      <c r="A694" s="41">
        <v>693</v>
      </c>
      <c r="B694" s="42">
        <v>0.9</v>
      </c>
      <c r="C694" s="43" t="s">
        <v>2074</v>
      </c>
      <c r="D694" s="44" t="s">
        <v>2075</v>
      </c>
      <c r="E694" s="129" t="s">
        <v>2076</v>
      </c>
      <c r="F694" s="130">
        <v>1</v>
      </c>
      <c r="G694" s="131">
        <v>0</v>
      </c>
      <c r="H694" s="130"/>
      <c r="I694" s="132"/>
      <c r="J694" s="132"/>
      <c r="K694" s="45" t="s">
        <v>1642</v>
      </c>
    </row>
    <row r="695" spans="1:11" ht="67.5" customHeight="1" x14ac:dyDescent="0.25">
      <c r="A695" s="124">
        <v>694</v>
      </c>
      <c r="B695" s="125">
        <v>0.9</v>
      </c>
      <c r="C695" s="126" t="s">
        <v>2077</v>
      </c>
      <c r="D695" s="127" t="s">
        <v>2078</v>
      </c>
      <c r="E695" s="133" t="s">
        <v>2079</v>
      </c>
      <c r="F695" s="134">
        <v>1</v>
      </c>
      <c r="G695" s="135">
        <v>0</v>
      </c>
      <c r="H695" s="134"/>
      <c r="I695" s="136"/>
      <c r="J695" s="136"/>
      <c r="K695" s="128" t="s">
        <v>1642</v>
      </c>
    </row>
    <row r="696" spans="1:11" ht="67.5" customHeight="1" x14ac:dyDescent="0.25">
      <c r="A696" s="41">
        <v>695</v>
      </c>
      <c r="B696" s="42">
        <v>0.9</v>
      </c>
      <c r="C696" s="43" t="s">
        <v>2080</v>
      </c>
      <c r="D696" s="44" t="s">
        <v>2081</v>
      </c>
      <c r="E696" s="129" t="s">
        <v>2082</v>
      </c>
      <c r="F696" s="130">
        <v>1</v>
      </c>
      <c r="G696" s="131">
        <v>0</v>
      </c>
      <c r="H696" s="130"/>
      <c r="I696" s="132"/>
      <c r="J696" s="132"/>
      <c r="K696" s="45" t="s">
        <v>1642</v>
      </c>
    </row>
    <row r="697" spans="1:11" ht="67.5" customHeight="1" x14ac:dyDescent="0.25">
      <c r="A697" s="124">
        <v>696</v>
      </c>
      <c r="B697" s="125">
        <v>0.9</v>
      </c>
      <c r="C697" s="126" t="s">
        <v>2083</v>
      </c>
      <c r="D697" s="127" t="s">
        <v>2084</v>
      </c>
      <c r="E697" s="133" t="s">
        <v>2085</v>
      </c>
      <c r="F697" s="134">
        <v>1</v>
      </c>
      <c r="G697" s="135">
        <v>0</v>
      </c>
      <c r="H697" s="134"/>
      <c r="I697" s="136"/>
      <c r="J697" s="136"/>
      <c r="K697" s="128" t="s">
        <v>1642</v>
      </c>
    </row>
    <row r="698" spans="1:11" ht="67.5" customHeight="1" x14ac:dyDescent="0.25">
      <c r="A698" s="41">
        <v>697</v>
      </c>
      <c r="B698" s="42">
        <v>0.9</v>
      </c>
      <c r="C698" s="43" t="s">
        <v>2086</v>
      </c>
      <c r="D698" s="44" t="s">
        <v>2087</v>
      </c>
      <c r="E698" s="129" t="s">
        <v>2088</v>
      </c>
      <c r="F698" s="130">
        <v>1</v>
      </c>
      <c r="G698" s="131">
        <v>0</v>
      </c>
      <c r="H698" s="130"/>
      <c r="I698" s="132"/>
      <c r="J698" s="132"/>
      <c r="K698" s="45" t="s">
        <v>1642</v>
      </c>
    </row>
    <row r="699" spans="1:11" ht="67.5" customHeight="1" x14ac:dyDescent="0.25">
      <c r="A699" s="124">
        <v>698</v>
      </c>
      <c r="B699" s="125">
        <v>0.9</v>
      </c>
      <c r="C699" s="126" t="s">
        <v>2089</v>
      </c>
      <c r="D699" s="127" t="s">
        <v>2090</v>
      </c>
      <c r="E699" s="133" t="s">
        <v>2091</v>
      </c>
      <c r="F699" s="134"/>
      <c r="G699" s="135">
        <v>0</v>
      </c>
      <c r="H699" s="134"/>
      <c r="I699" s="136"/>
      <c r="J699" s="136"/>
      <c r="K699" s="128" t="s">
        <v>1642</v>
      </c>
    </row>
    <row r="700" spans="1:11" ht="67.5" customHeight="1" x14ac:dyDescent="0.25">
      <c r="A700" s="41">
        <v>699</v>
      </c>
      <c r="B700" s="42">
        <v>1</v>
      </c>
      <c r="C700" s="43" t="s">
        <v>2092</v>
      </c>
      <c r="D700" s="44" t="s">
        <v>2093</v>
      </c>
      <c r="E700" s="129" t="s">
        <v>2094</v>
      </c>
      <c r="F700" s="130">
        <v>1</v>
      </c>
      <c r="G700" s="131">
        <v>0</v>
      </c>
      <c r="H700" s="130"/>
      <c r="I700" s="132"/>
      <c r="J700" s="132"/>
      <c r="K700" s="45" t="s">
        <v>1642</v>
      </c>
    </row>
    <row r="701" spans="1:11" ht="67.5" customHeight="1" x14ac:dyDescent="0.25">
      <c r="A701" s="124">
        <v>700</v>
      </c>
      <c r="B701" s="125">
        <v>1</v>
      </c>
      <c r="C701" s="126" t="s">
        <v>2095</v>
      </c>
      <c r="D701" s="127" t="s">
        <v>2096</v>
      </c>
      <c r="E701" s="133" t="s">
        <v>2097</v>
      </c>
      <c r="F701" s="134">
        <v>1</v>
      </c>
      <c r="G701" s="135">
        <v>0</v>
      </c>
      <c r="H701" s="134"/>
      <c r="I701" s="136"/>
      <c r="J701" s="136"/>
      <c r="K701" s="128" t="s">
        <v>1642</v>
      </c>
    </row>
    <row r="702" spans="1:11" ht="67.5" customHeight="1" x14ac:dyDescent="0.25">
      <c r="A702" s="41">
        <v>701</v>
      </c>
      <c r="B702" s="42">
        <v>1</v>
      </c>
      <c r="C702" s="43" t="s">
        <v>2098</v>
      </c>
      <c r="D702" s="44" t="s">
        <v>2099</v>
      </c>
      <c r="E702" s="129" t="s">
        <v>2100</v>
      </c>
      <c r="F702" s="130">
        <v>1</v>
      </c>
      <c r="G702" s="131">
        <v>0</v>
      </c>
      <c r="H702" s="130"/>
      <c r="I702" s="132"/>
      <c r="J702" s="132"/>
      <c r="K702" s="45" t="s">
        <v>1642</v>
      </c>
    </row>
    <row r="703" spans="1:11" ht="67.5" customHeight="1" x14ac:dyDescent="0.25">
      <c r="A703" s="124">
        <v>702</v>
      </c>
      <c r="B703" s="125">
        <v>1</v>
      </c>
      <c r="C703" s="126" t="s">
        <v>2101</v>
      </c>
      <c r="D703" s="127" t="s">
        <v>2102</v>
      </c>
      <c r="E703" s="133" t="s">
        <v>2103</v>
      </c>
      <c r="F703" s="134">
        <v>1</v>
      </c>
      <c r="G703" s="135">
        <v>0</v>
      </c>
      <c r="H703" s="134"/>
      <c r="I703" s="136"/>
      <c r="J703" s="136"/>
      <c r="K703" s="128" t="s">
        <v>1642</v>
      </c>
    </row>
    <row r="704" spans="1:11" ht="67.5" customHeight="1" x14ac:dyDescent="0.25">
      <c r="A704" s="41">
        <v>703</v>
      </c>
      <c r="B704" s="42">
        <v>1</v>
      </c>
      <c r="C704" s="43" t="s">
        <v>2104</v>
      </c>
      <c r="D704" s="44" t="s">
        <v>2105</v>
      </c>
      <c r="E704" s="129" t="s">
        <v>2106</v>
      </c>
      <c r="F704" s="130"/>
      <c r="G704" s="131">
        <v>0</v>
      </c>
      <c r="H704" s="130"/>
      <c r="I704" s="132"/>
      <c r="J704" s="132"/>
      <c r="K704" s="45" t="s">
        <v>1642</v>
      </c>
    </row>
    <row r="705" spans="1:11" ht="67.5" customHeight="1" x14ac:dyDescent="0.25">
      <c r="A705" s="124">
        <v>704</v>
      </c>
      <c r="B705" s="125">
        <v>1</v>
      </c>
      <c r="C705" s="126" t="s">
        <v>2107</v>
      </c>
      <c r="D705" s="127" t="s">
        <v>2108</v>
      </c>
      <c r="E705" s="133" t="s">
        <v>2109</v>
      </c>
      <c r="F705" s="134"/>
      <c r="G705" s="135">
        <v>0</v>
      </c>
      <c r="H705" s="134"/>
      <c r="I705" s="136"/>
      <c r="J705" s="136"/>
      <c r="K705" s="128" t="s">
        <v>1642</v>
      </c>
    </row>
    <row r="706" spans="1:11" ht="67.5" customHeight="1" x14ac:dyDescent="0.25">
      <c r="A706" s="41">
        <v>705</v>
      </c>
      <c r="B706" s="42">
        <v>1</v>
      </c>
      <c r="C706" s="43" t="s">
        <v>2110</v>
      </c>
      <c r="D706" s="44" t="s">
        <v>2111</v>
      </c>
      <c r="E706" s="129" t="s">
        <v>2112</v>
      </c>
      <c r="F706" s="130"/>
      <c r="G706" s="131">
        <v>0</v>
      </c>
      <c r="H706" s="130"/>
      <c r="I706" s="132"/>
      <c r="J706" s="132"/>
      <c r="K706" s="45" t="s">
        <v>1642</v>
      </c>
    </row>
    <row r="707" spans="1:11" ht="67.5" customHeight="1" x14ac:dyDescent="0.25">
      <c r="A707" s="124">
        <v>706</v>
      </c>
      <c r="B707" s="125">
        <v>1</v>
      </c>
      <c r="C707" s="126" t="s">
        <v>2113</v>
      </c>
      <c r="D707" s="127" t="s">
        <v>2114</v>
      </c>
      <c r="E707" s="133" t="s">
        <v>2115</v>
      </c>
      <c r="F707" s="134">
        <v>1</v>
      </c>
      <c r="G707" s="135">
        <v>0</v>
      </c>
      <c r="H707" s="134"/>
      <c r="I707" s="136"/>
      <c r="J707" s="136"/>
      <c r="K707" s="128" t="s">
        <v>1642</v>
      </c>
    </row>
    <row r="708" spans="1:11" ht="67.5" customHeight="1" x14ac:dyDescent="0.25">
      <c r="A708" s="41">
        <v>707</v>
      </c>
      <c r="B708" s="42">
        <v>1</v>
      </c>
      <c r="C708" s="43" t="s">
        <v>2116</v>
      </c>
      <c r="D708" s="44" t="s">
        <v>2117</v>
      </c>
      <c r="E708" s="129" t="s">
        <v>2118</v>
      </c>
      <c r="F708" s="130">
        <v>1</v>
      </c>
      <c r="G708" s="131">
        <v>0</v>
      </c>
      <c r="H708" s="130"/>
      <c r="I708" s="132"/>
      <c r="J708" s="132"/>
      <c r="K708" s="45" t="s">
        <v>1642</v>
      </c>
    </row>
    <row r="709" spans="1:11" ht="67.5" customHeight="1" x14ac:dyDescent="0.25">
      <c r="A709" s="124">
        <v>708</v>
      </c>
      <c r="B709" s="125">
        <v>1</v>
      </c>
      <c r="C709" s="126" t="s">
        <v>2119</v>
      </c>
      <c r="D709" s="127" t="s">
        <v>2120</v>
      </c>
      <c r="E709" s="133" t="s">
        <v>2121</v>
      </c>
      <c r="F709" s="134"/>
      <c r="G709" s="135">
        <v>0</v>
      </c>
      <c r="H709" s="134"/>
      <c r="I709" s="136"/>
      <c r="J709" s="136"/>
      <c r="K709" s="128" t="s">
        <v>1642</v>
      </c>
    </row>
    <row r="710" spans="1:11" ht="67.5" customHeight="1" x14ac:dyDescent="0.25">
      <c r="A710" s="41">
        <v>709</v>
      </c>
      <c r="B710" s="42">
        <v>1</v>
      </c>
      <c r="C710" s="43" t="s">
        <v>2122</v>
      </c>
      <c r="D710" s="44" t="s">
        <v>2123</v>
      </c>
      <c r="E710" s="129" t="s">
        <v>2124</v>
      </c>
      <c r="F710" s="130">
        <v>1</v>
      </c>
      <c r="G710" s="131">
        <v>0</v>
      </c>
      <c r="H710" s="130"/>
      <c r="I710" s="132"/>
      <c r="J710" s="132"/>
      <c r="K710" s="45" t="s">
        <v>1642</v>
      </c>
    </row>
    <row r="711" spans="1:11" ht="67.5" customHeight="1" x14ac:dyDescent="0.25">
      <c r="A711" s="124">
        <v>710</v>
      </c>
      <c r="B711" s="125">
        <v>1</v>
      </c>
      <c r="C711" s="126" t="s">
        <v>2125</v>
      </c>
      <c r="D711" s="127" t="s">
        <v>2126</v>
      </c>
      <c r="E711" s="133" t="s">
        <v>2047</v>
      </c>
      <c r="F711" s="134">
        <v>1</v>
      </c>
      <c r="G711" s="135">
        <v>0</v>
      </c>
      <c r="H711" s="134"/>
      <c r="I711" s="136"/>
      <c r="J711" s="136"/>
      <c r="K711" s="128" t="s">
        <v>1642</v>
      </c>
    </row>
    <row r="712" spans="1:11" ht="67.5" customHeight="1" x14ac:dyDescent="0.25">
      <c r="A712" s="41">
        <v>711</v>
      </c>
      <c r="B712" s="42">
        <v>1</v>
      </c>
      <c r="C712" s="43" t="s">
        <v>2127</v>
      </c>
      <c r="D712" s="44" t="s">
        <v>2128</v>
      </c>
      <c r="E712" s="129" t="s">
        <v>2129</v>
      </c>
      <c r="F712" s="130">
        <v>1</v>
      </c>
      <c r="G712" s="131">
        <v>0</v>
      </c>
      <c r="H712" s="130"/>
      <c r="I712" s="132"/>
      <c r="J712" s="132"/>
      <c r="K712" s="45" t="s">
        <v>1642</v>
      </c>
    </row>
    <row r="713" spans="1:11" ht="67.5" customHeight="1" x14ac:dyDescent="0.25">
      <c r="A713" s="124">
        <v>712</v>
      </c>
      <c r="B713" s="125">
        <v>1</v>
      </c>
      <c r="C713" s="126" t="s">
        <v>2130</v>
      </c>
      <c r="D713" s="127" t="s">
        <v>2131</v>
      </c>
      <c r="E713" s="133" t="s">
        <v>2124</v>
      </c>
      <c r="F713" s="134">
        <v>1</v>
      </c>
      <c r="G713" s="135">
        <v>0</v>
      </c>
      <c r="H713" s="134"/>
      <c r="I713" s="136"/>
      <c r="J713" s="136"/>
      <c r="K713" s="128" t="s">
        <v>1642</v>
      </c>
    </row>
    <row r="714" spans="1:11" ht="67.5" customHeight="1" x14ac:dyDescent="0.25">
      <c r="A714" s="41">
        <v>713</v>
      </c>
      <c r="B714" s="42">
        <v>1</v>
      </c>
      <c r="C714" s="43" t="s">
        <v>2132</v>
      </c>
      <c r="D714" s="44" t="s">
        <v>2133</v>
      </c>
      <c r="E714" s="129" t="s">
        <v>2047</v>
      </c>
      <c r="F714" s="130">
        <v>1</v>
      </c>
      <c r="G714" s="131">
        <v>0</v>
      </c>
      <c r="H714" s="130"/>
      <c r="I714" s="132"/>
      <c r="J714" s="132"/>
      <c r="K714" s="45" t="s">
        <v>1642</v>
      </c>
    </row>
    <row r="715" spans="1:11" ht="67.5" customHeight="1" x14ac:dyDescent="0.25">
      <c r="A715" s="124">
        <v>714</v>
      </c>
      <c r="B715" s="125">
        <v>1</v>
      </c>
      <c r="C715" s="126" t="s">
        <v>2134</v>
      </c>
      <c r="D715" s="127" t="s">
        <v>2135</v>
      </c>
      <c r="E715" s="133" t="s">
        <v>2136</v>
      </c>
      <c r="F715" s="134">
        <v>1</v>
      </c>
      <c r="G715" s="135">
        <v>0</v>
      </c>
      <c r="H715" s="134"/>
      <c r="I715" s="136"/>
      <c r="J715" s="136"/>
      <c r="K715" s="128" t="s">
        <v>1642</v>
      </c>
    </row>
    <row r="716" spans="1:11" ht="67.5" customHeight="1" x14ac:dyDescent="0.25">
      <c r="A716" s="41">
        <v>715</v>
      </c>
      <c r="B716" s="42">
        <v>1</v>
      </c>
      <c r="C716" s="43" t="s">
        <v>2137</v>
      </c>
      <c r="D716" s="44" t="s">
        <v>2138</v>
      </c>
      <c r="E716" s="129" t="s">
        <v>2139</v>
      </c>
      <c r="F716" s="130"/>
      <c r="G716" s="131">
        <v>0</v>
      </c>
      <c r="H716" s="130"/>
      <c r="I716" s="132"/>
      <c r="J716" s="132"/>
      <c r="K716" s="45" t="s">
        <v>1642</v>
      </c>
    </row>
    <row r="717" spans="1:11" ht="67.5" customHeight="1" x14ac:dyDescent="0.25">
      <c r="A717" s="124">
        <v>716</v>
      </c>
      <c r="B717" s="125">
        <v>1</v>
      </c>
      <c r="C717" s="126" t="s">
        <v>2140</v>
      </c>
      <c r="D717" s="127" t="s">
        <v>2141</v>
      </c>
      <c r="E717" s="133" t="s">
        <v>2142</v>
      </c>
      <c r="F717" s="134">
        <v>1</v>
      </c>
      <c r="G717" s="135">
        <v>0</v>
      </c>
      <c r="H717" s="134"/>
      <c r="I717" s="136"/>
      <c r="J717" s="136"/>
      <c r="K717" s="128" t="s">
        <v>1642</v>
      </c>
    </row>
    <row r="718" spans="1:11" ht="67.5" customHeight="1" x14ac:dyDescent="0.25">
      <c r="A718" s="41">
        <v>717</v>
      </c>
      <c r="B718" s="42">
        <v>1</v>
      </c>
      <c r="C718" s="43" t="s">
        <v>2143</v>
      </c>
      <c r="D718" s="44" t="s">
        <v>2144</v>
      </c>
      <c r="E718" s="129" t="s">
        <v>2145</v>
      </c>
      <c r="F718" s="130">
        <v>1</v>
      </c>
      <c r="G718" s="131">
        <v>0</v>
      </c>
      <c r="H718" s="130"/>
      <c r="I718" s="132"/>
      <c r="J718" s="132"/>
      <c r="K718" s="45" t="s">
        <v>1642</v>
      </c>
    </row>
    <row r="719" spans="1:11" ht="67.5" customHeight="1" x14ac:dyDescent="0.25">
      <c r="A719" s="124">
        <v>718</v>
      </c>
      <c r="B719" s="125">
        <v>1</v>
      </c>
      <c r="C719" s="126" t="s">
        <v>2146</v>
      </c>
      <c r="D719" s="127" t="s">
        <v>2147</v>
      </c>
      <c r="E719" s="133" t="s">
        <v>2148</v>
      </c>
      <c r="F719" s="134"/>
      <c r="G719" s="135">
        <v>0</v>
      </c>
      <c r="H719" s="134"/>
      <c r="I719" s="136"/>
      <c r="J719" s="136"/>
      <c r="K719" s="128" t="s">
        <v>1642</v>
      </c>
    </row>
    <row r="720" spans="1:11" ht="67.5" customHeight="1" x14ac:dyDescent="0.25">
      <c r="A720" s="41">
        <v>719</v>
      </c>
      <c r="B720" s="42">
        <v>1</v>
      </c>
      <c r="C720" s="43" t="s">
        <v>2149</v>
      </c>
      <c r="D720" s="44" t="s">
        <v>2150</v>
      </c>
      <c r="E720" s="129" t="s">
        <v>2151</v>
      </c>
      <c r="F720" s="130">
        <v>1</v>
      </c>
      <c r="G720" s="131">
        <v>0</v>
      </c>
      <c r="H720" s="130"/>
      <c r="I720" s="132"/>
      <c r="J720" s="132"/>
      <c r="K720" s="45" t="s">
        <v>1642</v>
      </c>
    </row>
    <row r="721" spans="1:11" ht="67.5" customHeight="1" x14ac:dyDescent="0.25">
      <c r="A721" s="124">
        <v>720</v>
      </c>
      <c r="B721" s="125">
        <v>1</v>
      </c>
      <c r="C721" s="126" t="s">
        <v>2152</v>
      </c>
      <c r="D721" s="127" t="s">
        <v>2153</v>
      </c>
      <c r="E721" s="133" t="s">
        <v>2154</v>
      </c>
      <c r="F721" s="134">
        <v>1</v>
      </c>
      <c r="G721" s="135">
        <v>0</v>
      </c>
      <c r="H721" s="134"/>
      <c r="I721" s="136"/>
      <c r="J721" s="136"/>
      <c r="K721" s="128" t="s">
        <v>1642</v>
      </c>
    </row>
    <row r="722" spans="1:11" ht="67.5" customHeight="1" x14ac:dyDescent="0.25">
      <c r="A722" s="41">
        <v>721</v>
      </c>
      <c r="B722" s="42">
        <v>1</v>
      </c>
      <c r="C722" s="43" t="s">
        <v>2155</v>
      </c>
      <c r="D722" s="44" t="s">
        <v>2156</v>
      </c>
      <c r="E722" s="129" t="s">
        <v>2157</v>
      </c>
      <c r="F722" s="130">
        <v>1</v>
      </c>
      <c r="G722" s="131">
        <v>0</v>
      </c>
      <c r="H722" s="130"/>
      <c r="I722" s="132"/>
      <c r="J722" s="132"/>
      <c r="K722" s="45" t="s">
        <v>1642</v>
      </c>
    </row>
    <row r="723" spans="1:11" ht="67.5" customHeight="1" x14ac:dyDescent="0.25">
      <c r="A723" s="124">
        <v>722</v>
      </c>
      <c r="B723" s="125">
        <v>1</v>
      </c>
      <c r="C723" s="126" t="s">
        <v>2158</v>
      </c>
      <c r="D723" s="127" t="s">
        <v>2159</v>
      </c>
      <c r="E723" s="133" t="s">
        <v>2160</v>
      </c>
      <c r="F723" s="134">
        <v>1</v>
      </c>
      <c r="G723" s="135">
        <v>0</v>
      </c>
      <c r="H723" s="134"/>
      <c r="I723" s="136"/>
      <c r="J723" s="136"/>
      <c r="K723" s="128" t="s">
        <v>1642</v>
      </c>
    </row>
    <row r="724" spans="1:11" ht="67.5" customHeight="1" x14ac:dyDescent="0.25">
      <c r="A724" s="41">
        <v>723</v>
      </c>
      <c r="B724" s="42">
        <v>1</v>
      </c>
      <c r="C724" s="43" t="s">
        <v>2161</v>
      </c>
      <c r="D724" s="44" t="s">
        <v>2162</v>
      </c>
      <c r="E724" s="129" t="s">
        <v>2163</v>
      </c>
      <c r="F724" s="130">
        <v>1</v>
      </c>
      <c r="G724" s="131">
        <v>0</v>
      </c>
      <c r="H724" s="130"/>
      <c r="I724" s="132"/>
      <c r="J724" s="132"/>
      <c r="K724" s="45" t="s">
        <v>1642</v>
      </c>
    </row>
    <row r="725" spans="1:11" ht="67.5" customHeight="1" x14ac:dyDescent="0.25">
      <c r="A725" s="124">
        <v>724</v>
      </c>
      <c r="B725" s="125">
        <v>1</v>
      </c>
      <c r="C725" s="126" t="s">
        <v>2164</v>
      </c>
      <c r="D725" s="127" t="s">
        <v>2165</v>
      </c>
      <c r="E725" s="133" t="s">
        <v>2166</v>
      </c>
      <c r="F725" s="134">
        <v>1</v>
      </c>
      <c r="G725" s="135">
        <v>0</v>
      </c>
      <c r="H725" s="134"/>
      <c r="I725" s="136"/>
      <c r="J725" s="136"/>
      <c r="K725" s="128" t="s">
        <v>1642</v>
      </c>
    </row>
    <row r="726" spans="1:11" ht="67.5" customHeight="1" x14ac:dyDescent="0.25">
      <c r="A726" s="41">
        <v>725</v>
      </c>
      <c r="B726" s="42">
        <v>1</v>
      </c>
      <c r="C726" s="43" t="s">
        <v>2167</v>
      </c>
      <c r="D726" s="44" t="s">
        <v>2168</v>
      </c>
      <c r="E726" s="129" t="s">
        <v>2169</v>
      </c>
      <c r="F726" s="130">
        <v>1</v>
      </c>
      <c r="G726" s="131">
        <v>0</v>
      </c>
      <c r="H726" s="130"/>
      <c r="I726" s="132"/>
      <c r="J726" s="132"/>
      <c r="K726" s="45" t="s">
        <v>1642</v>
      </c>
    </row>
    <row r="727" spans="1:11" ht="67.5" customHeight="1" x14ac:dyDescent="0.25">
      <c r="A727" s="124">
        <v>726</v>
      </c>
      <c r="B727" s="125">
        <v>1</v>
      </c>
      <c r="C727" s="126" t="s">
        <v>2170</v>
      </c>
      <c r="D727" s="127" t="s">
        <v>2171</v>
      </c>
      <c r="E727" s="133" t="s">
        <v>2172</v>
      </c>
      <c r="F727" s="134"/>
      <c r="G727" s="135">
        <v>0</v>
      </c>
      <c r="H727" s="134"/>
      <c r="I727" s="136"/>
      <c r="J727" s="136"/>
      <c r="K727" s="128" t="s">
        <v>1642</v>
      </c>
    </row>
    <row r="728" spans="1:11" ht="67.5" customHeight="1" x14ac:dyDescent="0.25">
      <c r="A728" s="41">
        <v>727</v>
      </c>
      <c r="B728" s="42">
        <v>1</v>
      </c>
      <c r="C728" s="43" t="s">
        <v>2173</v>
      </c>
      <c r="D728" s="44" t="s">
        <v>2174</v>
      </c>
      <c r="E728" s="129" t="s">
        <v>2175</v>
      </c>
      <c r="F728" s="130">
        <v>1</v>
      </c>
      <c r="G728" s="131">
        <v>0</v>
      </c>
      <c r="H728" s="130"/>
      <c r="I728" s="132"/>
      <c r="J728" s="132"/>
      <c r="K728" s="45" t="s">
        <v>1642</v>
      </c>
    </row>
    <row r="729" spans="1:11" ht="67.5" customHeight="1" x14ac:dyDescent="0.25">
      <c r="A729" s="124">
        <v>728</v>
      </c>
      <c r="B729" s="125">
        <v>0.1</v>
      </c>
      <c r="C729" s="126" t="s">
        <v>2176</v>
      </c>
      <c r="D729" s="127" t="s">
        <v>54</v>
      </c>
      <c r="E729" s="133" t="s">
        <v>55</v>
      </c>
      <c r="F729" s="134"/>
      <c r="G729" s="135">
        <v>0</v>
      </c>
      <c r="H729" s="134"/>
      <c r="I729" s="136"/>
      <c r="J729" s="136"/>
      <c r="K729" s="128" t="s">
        <v>2177</v>
      </c>
    </row>
    <row r="730" spans="1:11" ht="67.5" customHeight="1" x14ac:dyDescent="0.25">
      <c r="A730" s="41">
        <v>729</v>
      </c>
      <c r="B730" s="42">
        <v>0.1</v>
      </c>
      <c r="C730" s="43" t="s">
        <v>2178</v>
      </c>
      <c r="D730" s="44" t="s">
        <v>58</v>
      </c>
      <c r="E730" s="129" t="s">
        <v>59</v>
      </c>
      <c r="F730" s="130"/>
      <c r="G730" s="131">
        <v>0</v>
      </c>
      <c r="H730" s="130"/>
      <c r="I730" s="132"/>
      <c r="J730" s="132"/>
      <c r="K730" s="45" t="s">
        <v>2177</v>
      </c>
    </row>
    <row r="731" spans="1:11" ht="67.5" customHeight="1" x14ac:dyDescent="0.25">
      <c r="A731" s="124">
        <v>730</v>
      </c>
      <c r="B731" s="125">
        <v>0.1</v>
      </c>
      <c r="C731" s="126" t="s">
        <v>2179</v>
      </c>
      <c r="D731" s="127" t="s">
        <v>61</v>
      </c>
      <c r="E731" s="133" t="s">
        <v>62</v>
      </c>
      <c r="F731" s="134"/>
      <c r="G731" s="135">
        <v>0</v>
      </c>
      <c r="H731" s="134"/>
      <c r="I731" s="136">
        <v>1</v>
      </c>
      <c r="J731" s="136"/>
      <c r="K731" s="128" t="s">
        <v>2177</v>
      </c>
    </row>
    <row r="732" spans="1:11" ht="67.5" customHeight="1" x14ac:dyDescent="0.25">
      <c r="A732" s="41">
        <v>731</v>
      </c>
      <c r="B732" s="42">
        <v>0.2</v>
      </c>
      <c r="C732" s="43" t="s">
        <v>2180</v>
      </c>
      <c r="D732" s="44" t="s">
        <v>64</v>
      </c>
      <c r="E732" s="129" t="s">
        <v>65</v>
      </c>
      <c r="F732" s="130"/>
      <c r="G732" s="131">
        <v>0</v>
      </c>
      <c r="H732" s="130"/>
      <c r="I732" s="132"/>
      <c r="J732" s="132"/>
      <c r="K732" s="45" t="s">
        <v>2177</v>
      </c>
    </row>
    <row r="733" spans="1:11" ht="67.5" customHeight="1" x14ac:dyDescent="0.25">
      <c r="A733" s="124">
        <v>732</v>
      </c>
      <c r="B733" s="125">
        <v>0.2</v>
      </c>
      <c r="C733" s="126" t="s">
        <v>2181</v>
      </c>
      <c r="D733" s="127" t="s">
        <v>67</v>
      </c>
      <c r="E733" s="133" t="s">
        <v>68</v>
      </c>
      <c r="F733" s="134"/>
      <c r="G733" s="135">
        <v>0</v>
      </c>
      <c r="H733" s="134"/>
      <c r="I733" s="136">
        <v>1</v>
      </c>
      <c r="J733" s="136"/>
      <c r="K733" s="128" t="s">
        <v>2177</v>
      </c>
    </row>
    <row r="734" spans="1:11" ht="67.5" customHeight="1" x14ac:dyDescent="0.25">
      <c r="A734" s="41">
        <v>733</v>
      </c>
      <c r="B734" s="42">
        <v>0.2</v>
      </c>
      <c r="C734" s="43" t="s">
        <v>2182</v>
      </c>
      <c r="D734" s="44" t="s">
        <v>70</v>
      </c>
      <c r="E734" s="129" t="s">
        <v>71</v>
      </c>
      <c r="F734" s="130"/>
      <c r="G734" s="131">
        <v>0</v>
      </c>
      <c r="H734" s="130"/>
      <c r="I734" s="132"/>
      <c r="J734" s="132">
        <v>1</v>
      </c>
      <c r="K734" s="45" t="s">
        <v>2177</v>
      </c>
    </row>
    <row r="735" spans="1:11" ht="67.5" customHeight="1" x14ac:dyDescent="0.25">
      <c r="A735" s="124">
        <v>734</v>
      </c>
      <c r="B735" s="125">
        <v>0.3</v>
      </c>
      <c r="C735" s="126" t="s">
        <v>2183</v>
      </c>
      <c r="D735" s="127" t="s">
        <v>73</v>
      </c>
      <c r="E735" s="133" t="s">
        <v>74</v>
      </c>
      <c r="F735" s="134"/>
      <c r="G735" s="135">
        <v>0</v>
      </c>
      <c r="H735" s="134"/>
      <c r="I735" s="136"/>
      <c r="J735" s="136"/>
      <c r="K735" s="128" t="s">
        <v>2177</v>
      </c>
    </row>
    <row r="736" spans="1:11" ht="67.5" customHeight="1" x14ac:dyDescent="0.25">
      <c r="A736" s="41">
        <v>735</v>
      </c>
      <c r="B736" s="42">
        <v>0.3</v>
      </c>
      <c r="C736" s="43" t="s">
        <v>2184</v>
      </c>
      <c r="D736" s="44" t="s">
        <v>76</v>
      </c>
      <c r="E736" s="129" t="s">
        <v>77</v>
      </c>
      <c r="F736" s="130"/>
      <c r="G736" s="131">
        <v>0</v>
      </c>
      <c r="H736" s="130"/>
      <c r="I736" s="132"/>
      <c r="J736" s="132"/>
      <c r="K736" s="45" t="s">
        <v>2177</v>
      </c>
    </row>
    <row r="737" spans="1:11" ht="67.5" customHeight="1" x14ac:dyDescent="0.25">
      <c r="A737" s="124">
        <v>736</v>
      </c>
      <c r="B737" s="125">
        <v>0.3</v>
      </c>
      <c r="C737" s="126" t="s">
        <v>2185</v>
      </c>
      <c r="D737" s="127" t="s">
        <v>79</v>
      </c>
      <c r="E737" s="133" t="s">
        <v>55</v>
      </c>
      <c r="F737" s="134"/>
      <c r="G737" s="135">
        <v>0</v>
      </c>
      <c r="H737" s="134"/>
      <c r="I737" s="136"/>
      <c r="J737" s="136"/>
      <c r="K737" s="128" t="s">
        <v>2177</v>
      </c>
    </row>
    <row r="738" spans="1:11" ht="67.5" customHeight="1" x14ac:dyDescent="0.25">
      <c r="A738" s="41">
        <v>737</v>
      </c>
      <c r="B738" s="42">
        <v>0.3</v>
      </c>
      <c r="C738" s="43" t="s">
        <v>2186</v>
      </c>
      <c r="D738" s="44" t="s">
        <v>81</v>
      </c>
      <c r="E738" s="129" t="s">
        <v>82</v>
      </c>
      <c r="F738" s="130"/>
      <c r="G738" s="131">
        <v>0</v>
      </c>
      <c r="H738" s="130"/>
      <c r="I738" s="132">
        <v>1</v>
      </c>
      <c r="J738" s="132"/>
      <c r="K738" s="45" t="s">
        <v>2177</v>
      </c>
    </row>
    <row r="739" spans="1:11" ht="67.5" customHeight="1" x14ac:dyDescent="0.25">
      <c r="A739" s="124">
        <v>738</v>
      </c>
      <c r="B739" s="125">
        <v>0.3</v>
      </c>
      <c r="C739" s="126" t="s">
        <v>2187</v>
      </c>
      <c r="D739" s="127" t="s">
        <v>84</v>
      </c>
      <c r="E739" s="133" t="s">
        <v>85</v>
      </c>
      <c r="F739" s="134"/>
      <c r="G739" s="135">
        <v>0</v>
      </c>
      <c r="H739" s="134"/>
      <c r="I739" s="136"/>
      <c r="J739" s="136"/>
      <c r="K739" s="128" t="s">
        <v>2177</v>
      </c>
    </row>
    <row r="740" spans="1:11" ht="67.5" customHeight="1" x14ac:dyDescent="0.25">
      <c r="A740" s="41">
        <v>739</v>
      </c>
      <c r="B740" s="42">
        <v>0.3</v>
      </c>
      <c r="C740" s="43" t="s">
        <v>2188</v>
      </c>
      <c r="D740" s="44" t="s">
        <v>87</v>
      </c>
      <c r="E740" s="129" t="s">
        <v>88</v>
      </c>
      <c r="F740" s="130"/>
      <c r="G740" s="131">
        <v>0</v>
      </c>
      <c r="H740" s="130"/>
      <c r="I740" s="132">
        <v>1</v>
      </c>
      <c r="J740" s="132"/>
      <c r="K740" s="45" t="s">
        <v>2177</v>
      </c>
    </row>
    <row r="741" spans="1:11" ht="67.5" customHeight="1" x14ac:dyDescent="0.25">
      <c r="A741" s="124">
        <v>740</v>
      </c>
      <c r="B741" s="125">
        <v>0.3</v>
      </c>
      <c r="C741" s="126" t="s">
        <v>2189</v>
      </c>
      <c r="D741" s="127" t="s">
        <v>90</v>
      </c>
      <c r="E741" s="133" t="s">
        <v>91</v>
      </c>
      <c r="F741" s="134"/>
      <c r="G741" s="135">
        <v>0</v>
      </c>
      <c r="H741" s="134"/>
      <c r="I741" s="136"/>
      <c r="J741" s="136"/>
      <c r="K741" s="128" t="s">
        <v>2177</v>
      </c>
    </row>
    <row r="742" spans="1:11" ht="67.5" customHeight="1" x14ac:dyDescent="0.25">
      <c r="A742" s="41">
        <v>741</v>
      </c>
      <c r="B742" s="42">
        <v>0.3</v>
      </c>
      <c r="C742" s="43" t="s">
        <v>2190</v>
      </c>
      <c r="D742" s="44" t="s">
        <v>93</v>
      </c>
      <c r="E742" s="129" t="s">
        <v>94</v>
      </c>
      <c r="F742" s="130"/>
      <c r="G742" s="131">
        <v>0</v>
      </c>
      <c r="H742" s="130"/>
      <c r="I742" s="132">
        <v>1</v>
      </c>
      <c r="J742" s="132"/>
      <c r="K742" s="45" t="s">
        <v>2177</v>
      </c>
    </row>
    <row r="743" spans="1:11" ht="67.5" customHeight="1" x14ac:dyDescent="0.25">
      <c r="A743" s="124">
        <v>742</v>
      </c>
      <c r="B743" s="125">
        <v>0.4</v>
      </c>
      <c r="C743" s="126" t="s">
        <v>2191</v>
      </c>
      <c r="D743" s="127" t="s">
        <v>96</v>
      </c>
      <c r="E743" s="133" t="s">
        <v>97</v>
      </c>
      <c r="F743" s="134"/>
      <c r="G743" s="135">
        <v>0</v>
      </c>
      <c r="H743" s="134"/>
      <c r="I743" s="136"/>
      <c r="J743" s="136"/>
      <c r="K743" s="128" t="s">
        <v>2177</v>
      </c>
    </row>
    <row r="744" spans="1:11" ht="67.5" customHeight="1" x14ac:dyDescent="0.25">
      <c r="A744" s="41">
        <v>743</v>
      </c>
      <c r="B744" s="42">
        <v>0.4</v>
      </c>
      <c r="C744" s="43" t="s">
        <v>2192</v>
      </c>
      <c r="D744" s="44" t="s">
        <v>99</v>
      </c>
      <c r="E744" s="129" t="s">
        <v>77</v>
      </c>
      <c r="F744" s="130"/>
      <c r="G744" s="131">
        <v>0</v>
      </c>
      <c r="H744" s="130"/>
      <c r="I744" s="132"/>
      <c r="J744" s="132">
        <v>1</v>
      </c>
      <c r="K744" s="45" t="s">
        <v>2177</v>
      </c>
    </row>
    <row r="745" spans="1:11" ht="67.5" customHeight="1" x14ac:dyDescent="0.25">
      <c r="A745" s="124">
        <v>744</v>
      </c>
      <c r="B745" s="125">
        <v>0.4</v>
      </c>
      <c r="C745" s="126" t="s">
        <v>2193</v>
      </c>
      <c r="D745" s="127" t="s">
        <v>101</v>
      </c>
      <c r="E745" s="133" t="s">
        <v>55</v>
      </c>
      <c r="F745" s="134"/>
      <c r="G745" s="135">
        <v>0</v>
      </c>
      <c r="H745" s="134"/>
      <c r="I745" s="136"/>
      <c r="J745" s="136"/>
      <c r="K745" s="128" t="s">
        <v>2177</v>
      </c>
    </row>
    <row r="746" spans="1:11" ht="67.5" customHeight="1" x14ac:dyDescent="0.25">
      <c r="A746" s="41">
        <v>745</v>
      </c>
      <c r="B746" s="42">
        <v>0.4</v>
      </c>
      <c r="C746" s="43" t="s">
        <v>2194</v>
      </c>
      <c r="D746" s="44" t="s">
        <v>103</v>
      </c>
      <c r="E746" s="129" t="s">
        <v>104</v>
      </c>
      <c r="F746" s="130"/>
      <c r="G746" s="131">
        <v>0</v>
      </c>
      <c r="H746" s="130"/>
      <c r="I746" s="132"/>
      <c r="J746" s="132"/>
      <c r="K746" s="45" t="s">
        <v>2177</v>
      </c>
    </row>
    <row r="747" spans="1:11" ht="67.5" customHeight="1" x14ac:dyDescent="0.25">
      <c r="A747" s="124">
        <v>746</v>
      </c>
      <c r="B747" s="125">
        <v>0.4</v>
      </c>
      <c r="C747" s="126" t="s">
        <v>2195</v>
      </c>
      <c r="D747" s="127" t="s">
        <v>106</v>
      </c>
      <c r="E747" s="133" t="s">
        <v>74</v>
      </c>
      <c r="F747" s="134"/>
      <c r="G747" s="135">
        <v>0</v>
      </c>
      <c r="H747" s="134"/>
      <c r="I747" s="136"/>
      <c r="J747" s="136">
        <v>1</v>
      </c>
      <c r="K747" s="128" t="s">
        <v>2177</v>
      </c>
    </row>
    <row r="748" spans="1:11" ht="67.5" customHeight="1" x14ac:dyDescent="0.25">
      <c r="A748" s="41">
        <v>747</v>
      </c>
      <c r="B748" s="42">
        <v>0.4</v>
      </c>
      <c r="C748" s="43" t="s">
        <v>2196</v>
      </c>
      <c r="D748" s="44" t="s">
        <v>108</v>
      </c>
      <c r="E748" s="129" t="s">
        <v>109</v>
      </c>
      <c r="F748" s="130"/>
      <c r="G748" s="131">
        <v>0</v>
      </c>
      <c r="H748" s="130"/>
      <c r="I748" s="132"/>
      <c r="J748" s="132"/>
      <c r="K748" s="45" t="s">
        <v>2177</v>
      </c>
    </row>
    <row r="749" spans="1:11" ht="67.5" customHeight="1" x14ac:dyDescent="0.25">
      <c r="A749" s="124">
        <v>748</v>
      </c>
      <c r="B749" s="125">
        <v>0.4</v>
      </c>
      <c r="C749" s="126" t="s">
        <v>2197</v>
      </c>
      <c r="D749" s="127" t="s">
        <v>111</v>
      </c>
      <c r="E749" s="133" t="s">
        <v>112</v>
      </c>
      <c r="F749" s="134"/>
      <c r="G749" s="135">
        <v>0</v>
      </c>
      <c r="H749" s="134"/>
      <c r="I749" s="136"/>
      <c r="J749" s="136"/>
      <c r="K749" s="128" t="s">
        <v>2177</v>
      </c>
    </row>
    <row r="750" spans="1:11" ht="67.5" customHeight="1" x14ac:dyDescent="0.25">
      <c r="A750" s="41">
        <v>749</v>
      </c>
      <c r="B750" s="42">
        <v>0.4</v>
      </c>
      <c r="C750" s="43" t="s">
        <v>2198</v>
      </c>
      <c r="D750" s="44" t="s">
        <v>114</v>
      </c>
      <c r="E750" s="129" t="s">
        <v>115</v>
      </c>
      <c r="F750" s="130"/>
      <c r="G750" s="131">
        <v>0</v>
      </c>
      <c r="H750" s="130"/>
      <c r="I750" s="132">
        <v>1</v>
      </c>
      <c r="J750" s="132"/>
      <c r="K750" s="45" t="s">
        <v>2177</v>
      </c>
    </row>
    <row r="751" spans="1:11" ht="67.5" customHeight="1" x14ac:dyDescent="0.25">
      <c r="A751" s="124">
        <v>750</v>
      </c>
      <c r="B751" s="125">
        <v>0.4</v>
      </c>
      <c r="C751" s="126" t="s">
        <v>2199</v>
      </c>
      <c r="D751" s="127" t="s">
        <v>117</v>
      </c>
      <c r="E751" s="133" t="s">
        <v>118</v>
      </c>
      <c r="F751" s="134"/>
      <c r="G751" s="135">
        <v>0</v>
      </c>
      <c r="H751" s="134"/>
      <c r="I751" s="136">
        <v>1</v>
      </c>
      <c r="J751" s="136"/>
      <c r="K751" s="128" t="s">
        <v>2177</v>
      </c>
    </row>
    <row r="752" spans="1:11" ht="67.5" customHeight="1" x14ac:dyDescent="0.25">
      <c r="A752" s="41">
        <v>751</v>
      </c>
      <c r="B752" s="42">
        <v>0.4</v>
      </c>
      <c r="C752" s="43" t="s">
        <v>2200</v>
      </c>
      <c r="D752" s="44" t="s">
        <v>120</v>
      </c>
      <c r="E752" s="129" t="s">
        <v>121</v>
      </c>
      <c r="F752" s="130"/>
      <c r="G752" s="131">
        <v>0</v>
      </c>
      <c r="H752" s="130"/>
      <c r="I752" s="132"/>
      <c r="J752" s="132"/>
      <c r="K752" s="45" t="s">
        <v>2177</v>
      </c>
    </row>
    <row r="753" spans="1:11" ht="67.5" customHeight="1" x14ac:dyDescent="0.25">
      <c r="A753" s="124">
        <v>752</v>
      </c>
      <c r="B753" s="125">
        <v>0.4</v>
      </c>
      <c r="C753" s="126" t="s">
        <v>2201</v>
      </c>
      <c r="D753" s="127" t="s">
        <v>123</v>
      </c>
      <c r="E753" s="133" t="s">
        <v>124</v>
      </c>
      <c r="F753" s="134"/>
      <c r="G753" s="135">
        <v>0</v>
      </c>
      <c r="H753" s="134"/>
      <c r="I753" s="136"/>
      <c r="J753" s="136"/>
      <c r="K753" s="128" t="s">
        <v>2177</v>
      </c>
    </row>
    <row r="754" spans="1:11" ht="67.5" customHeight="1" x14ac:dyDescent="0.25">
      <c r="A754" s="41">
        <v>753</v>
      </c>
      <c r="B754" s="42">
        <v>0.4</v>
      </c>
      <c r="C754" s="43" t="s">
        <v>2202</v>
      </c>
      <c r="D754" s="44" t="s">
        <v>126</v>
      </c>
      <c r="E754" s="129" t="s">
        <v>127</v>
      </c>
      <c r="F754" s="130"/>
      <c r="G754" s="131">
        <v>0</v>
      </c>
      <c r="H754" s="130"/>
      <c r="I754" s="132"/>
      <c r="J754" s="132"/>
      <c r="K754" s="45" t="s">
        <v>2177</v>
      </c>
    </row>
    <row r="755" spans="1:11" ht="67.5" customHeight="1" x14ac:dyDescent="0.25">
      <c r="A755" s="124">
        <v>754</v>
      </c>
      <c r="B755" s="125">
        <v>0.4</v>
      </c>
      <c r="C755" s="126" t="s">
        <v>2203</v>
      </c>
      <c r="D755" s="127" t="s">
        <v>129</v>
      </c>
      <c r="E755" s="133" t="s">
        <v>130</v>
      </c>
      <c r="F755" s="134"/>
      <c r="G755" s="135">
        <v>0</v>
      </c>
      <c r="H755" s="134"/>
      <c r="I755" s="136"/>
      <c r="J755" s="136">
        <v>1</v>
      </c>
      <c r="K755" s="128" t="s">
        <v>2177</v>
      </c>
    </row>
    <row r="756" spans="1:11" ht="67.5" customHeight="1" x14ac:dyDescent="0.25">
      <c r="A756" s="41">
        <v>755</v>
      </c>
      <c r="B756" s="42">
        <v>0.4</v>
      </c>
      <c r="C756" s="43" t="s">
        <v>2204</v>
      </c>
      <c r="D756" s="44" t="s">
        <v>132</v>
      </c>
      <c r="E756" s="129" t="s">
        <v>133</v>
      </c>
      <c r="F756" s="130"/>
      <c r="G756" s="131">
        <v>0</v>
      </c>
      <c r="H756" s="130"/>
      <c r="I756" s="132"/>
      <c r="J756" s="132"/>
      <c r="K756" s="45" t="s">
        <v>2177</v>
      </c>
    </row>
    <row r="757" spans="1:11" ht="67.5" customHeight="1" x14ac:dyDescent="0.25">
      <c r="A757" s="124">
        <v>756</v>
      </c>
      <c r="B757" s="125">
        <v>0.4</v>
      </c>
      <c r="C757" s="126" t="s">
        <v>2205</v>
      </c>
      <c r="D757" s="127" t="s">
        <v>135</v>
      </c>
      <c r="E757" s="133" t="s">
        <v>136</v>
      </c>
      <c r="F757" s="134"/>
      <c r="G757" s="135">
        <v>0</v>
      </c>
      <c r="H757" s="134"/>
      <c r="I757" s="136"/>
      <c r="J757" s="136"/>
      <c r="K757" s="128" t="s">
        <v>2177</v>
      </c>
    </row>
    <row r="758" spans="1:11" ht="67.5" customHeight="1" x14ac:dyDescent="0.25">
      <c r="A758" s="41">
        <v>757</v>
      </c>
      <c r="B758" s="42">
        <v>0.4</v>
      </c>
      <c r="C758" s="43" t="s">
        <v>2206</v>
      </c>
      <c r="D758" s="44" t="s">
        <v>138</v>
      </c>
      <c r="E758" s="129" t="s">
        <v>139</v>
      </c>
      <c r="F758" s="130"/>
      <c r="G758" s="131">
        <v>0</v>
      </c>
      <c r="H758" s="130"/>
      <c r="I758" s="132"/>
      <c r="J758" s="132"/>
      <c r="K758" s="45" t="s">
        <v>2177</v>
      </c>
    </row>
    <row r="759" spans="1:11" ht="67.5" customHeight="1" x14ac:dyDescent="0.25">
      <c r="A759" s="124">
        <v>758</v>
      </c>
      <c r="B759" s="125">
        <v>0.4</v>
      </c>
      <c r="C759" s="126" t="s">
        <v>2207</v>
      </c>
      <c r="D759" s="127" t="s">
        <v>141</v>
      </c>
      <c r="E759" s="133" t="s">
        <v>142</v>
      </c>
      <c r="F759" s="134"/>
      <c r="G759" s="135">
        <v>0</v>
      </c>
      <c r="H759" s="134"/>
      <c r="I759" s="136"/>
      <c r="J759" s="136"/>
      <c r="K759" s="128" t="s">
        <v>2177</v>
      </c>
    </row>
    <row r="760" spans="1:11" ht="67.5" customHeight="1" x14ac:dyDescent="0.25">
      <c r="A760" s="41">
        <v>759</v>
      </c>
      <c r="B760" s="42">
        <v>0.4</v>
      </c>
      <c r="C760" s="43" t="s">
        <v>2208</v>
      </c>
      <c r="D760" s="44" t="s">
        <v>144</v>
      </c>
      <c r="E760" s="129" t="s">
        <v>145</v>
      </c>
      <c r="F760" s="130"/>
      <c r="G760" s="131">
        <v>0</v>
      </c>
      <c r="H760" s="130"/>
      <c r="I760" s="132"/>
      <c r="J760" s="132"/>
      <c r="K760" s="45" t="s">
        <v>2177</v>
      </c>
    </row>
    <row r="761" spans="1:11" ht="67.5" customHeight="1" x14ac:dyDescent="0.25">
      <c r="A761" s="124">
        <v>760</v>
      </c>
      <c r="B761" s="125">
        <v>0.4</v>
      </c>
      <c r="C761" s="126" t="s">
        <v>2209</v>
      </c>
      <c r="D761" s="127" t="s">
        <v>147</v>
      </c>
      <c r="E761" s="133" t="s">
        <v>148</v>
      </c>
      <c r="F761" s="134"/>
      <c r="G761" s="135">
        <v>0</v>
      </c>
      <c r="H761" s="134"/>
      <c r="I761" s="136"/>
      <c r="J761" s="136"/>
      <c r="K761" s="128" t="s">
        <v>2177</v>
      </c>
    </row>
    <row r="762" spans="1:11" ht="67.5" customHeight="1" x14ac:dyDescent="0.25">
      <c r="A762" s="41">
        <v>761</v>
      </c>
      <c r="B762" s="42">
        <v>0.4</v>
      </c>
      <c r="C762" s="43" t="s">
        <v>2210</v>
      </c>
      <c r="D762" s="44" t="s">
        <v>150</v>
      </c>
      <c r="E762" s="129" t="s">
        <v>151</v>
      </c>
      <c r="F762" s="130"/>
      <c r="G762" s="131">
        <v>0</v>
      </c>
      <c r="H762" s="130"/>
      <c r="I762" s="132"/>
      <c r="J762" s="132"/>
      <c r="K762" s="45" t="s">
        <v>2177</v>
      </c>
    </row>
    <row r="763" spans="1:11" ht="67.5" customHeight="1" x14ac:dyDescent="0.25">
      <c r="A763" s="124">
        <v>762</v>
      </c>
      <c r="B763" s="125">
        <v>0.4</v>
      </c>
      <c r="C763" s="126" t="s">
        <v>2211</v>
      </c>
      <c r="D763" s="127" t="s">
        <v>153</v>
      </c>
      <c r="E763" s="133" t="s">
        <v>154</v>
      </c>
      <c r="F763" s="134"/>
      <c r="G763" s="135">
        <v>0</v>
      </c>
      <c r="H763" s="134"/>
      <c r="I763" s="136"/>
      <c r="J763" s="136"/>
      <c r="K763" s="128" t="s">
        <v>2177</v>
      </c>
    </row>
    <row r="764" spans="1:11" ht="67.5" customHeight="1" x14ac:dyDescent="0.25">
      <c r="A764" s="41">
        <v>763</v>
      </c>
      <c r="B764" s="42">
        <v>0.5</v>
      </c>
      <c r="C764" s="43" t="s">
        <v>2212</v>
      </c>
      <c r="D764" s="44" t="s">
        <v>156</v>
      </c>
      <c r="E764" s="129" t="s">
        <v>74</v>
      </c>
      <c r="F764" s="130"/>
      <c r="G764" s="131">
        <v>0</v>
      </c>
      <c r="H764" s="130"/>
      <c r="I764" s="132"/>
      <c r="J764" s="132"/>
      <c r="K764" s="45" t="s">
        <v>2177</v>
      </c>
    </row>
    <row r="765" spans="1:11" ht="67.5" customHeight="1" x14ac:dyDescent="0.25">
      <c r="A765" s="124">
        <v>764</v>
      </c>
      <c r="B765" s="125">
        <v>0.5</v>
      </c>
      <c r="C765" s="126" t="s">
        <v>2213</v>
      </c>
      <c r="D765" s="127" t="s">
        <v>158</v>
      </c>
      <c r="E765" s="133" t="s">
        <v>159</v>
      </c>
      <c r="F765" s="134"/>
      <c r="G765" s="135">
        <v>0</v>
      </c>
      <c r="H765" s="134"/>
      <c r="I765" s="136"/>
      <c r="J765" s="136"/>
      <c r="K765" s="128" t="s">
        <v>2177</v>
      </c>
    </row>
    <row r="766" spans="1:11" ht="67.5" customHeight="1" x14ac:dyDescent="0.25">
      <c r="A766" s="41">
        <v>765</v>
      </c>
      <c r="B766" s="42">
        <v>0.5</v>
      </c>
      <c r="C766" s="43" t="s">
        <v>2214</v>
      </c>
      <c r="D766" s="44" t="s">
        <v>161</v>
      </c>
      <c r="E766" s="129" t="s">
        <v>162</v>
      </c>
      <c r="F766" s="130"/>
      <c r="G766" s="131">
        <v>0</v>
      </c>
      <c r="H766" s="130"/>
      <c r="I766" s="132"/>
      <c r="J766" s="132"/>
      <c r="K766" s="45" t="s">
        <v>2177</v>
      </c>
    </row>
    <row r="767" spans="1:11" ht="67.5" customHeight="1" x14ac:dyDescent="0.25">
      <c r="A767" s="124">
        <v>766</v>
      </c>
      <c r="B767" s="125">
        <v>0.5</v>
      </c>
      <c r="C767" s="126" t="s">
        <v>2215</v>
      </c>
      <c r="D767" s="127" t="s">
        <v>164</v>
      </c>
      <c r="E767" s="133" t="s">
        <v>133</v>
      </c>
      <c r="F767" s="134"/>
      <c r="G767" s="135">
        <v>0</v>
      </c>
      <c r="H767" s="134"/>
      <c r="I767" s="136"/>
      <c r="J767" s="136"/>
      <c r="K767" s="128" t="s">
        <v>2177</v>
      </c>
    </row>
    <row r="768" spans="1:11" ht="67.5" customHeight="1" x14ac:dyDescent="0.25">
      <c r="A768" s="41">
        <v>767</v>
      </c>
      <c r="B768" s="42">
        <v>0.5</v>
      </c>
      <c r="C768" s="43" t="s">
        <v>2216</v>
      </c>
      <c r="D768" s="44" t="s">
        <v>166</v>
      </c>
      <c r="E768" s="129" t="s">
        <v>167</v>
      </c>
      <c r="F768" s="130"/>
      <c r="G768" s="131">
        <v>0</v>
      </c>
      <c r="H768" s="130"/>
      <c r="I768" s="132">
        <v>1</v>
      </c>
      <c r="J768" s="132">
        <v>1</v>
      </c>
      <c r="K768" s="45" t="s">
        <v>2177</v>
      </c>
    </row>
    <row r="769" spans="1:11" ht="67.5" customHeight="1" x14ac:dyDescent="0.25">
      <c r="A769" s="124">
        <v>768</v>
      </c>
      <c r="B769" s="125">
        <v>0.5</v>
      </c>
      <c r="C769" s="126" t="s">
        <v>2217</v>
      </c>
      <c r="D769" s="127" t="s">
        <v>169</v>
      </c>
      <c r="E769" s="133" t="s">
        <v>170</v>
      </c>
      <c r="F769" s="134"/>
      <c r="G769" s="135">
        <v>0</v>
      </c>
      <c r="H769" s="134"/>
      <c r="I769" s="136"/>
      <c r="J769" s="136">
        <v>1</v>
      </c>
      <c r="K769" s="128" t="s">
        <v>2177</v>
      </c>
    </row>
    <row r="770" spans="1:11" ht="67.5" customHeight="1" x14ac:dyDescent="0.25">
      <c r="A770" s="41">
        <v>769</v>
      </c>
      <c r="B770" s="42">
        <v>0.5</v>
      </c>
      <c r="C770" s="43" t="s">
        <v>2218</v>
      </c>
      <c r="D770" s="44" t="s">
        <v>172</v>
      </c>
      <c r="E770" s="129" t="s">
        <v>173</v>
      </c>
      <c r="F770" s="130"/>
      <c r="G770" s="131">
        <v>0</v>
      </c>
      <c r="H770" s="130"/>
      <c r="I770" s="132"/>
      <c r="J770" s="132"/>
      <c r="K770" s="45" t="s">
        <v>2177</v>
      </c>
    </row>
    <row r="771" spans="1:11" ht="67.5" customHeight="1" x14ac:dyDescent="0.25">
      <c r="A771" s="124">
        <v>770</v>
      </c>
      <c r="B771" s="125">
        <v>0.5</v>
      </c>
      <c r="C771" s="126" t="s">
        <v>2219</v>
      </c>
      <c r="D771" s="127" t="s">
        <v>175</v>
      </c>
      <c r="E771" s="133" t="s">
        <v>167</v>
      </c>
      <c r="F771" s="134"/>
      <c r="G771" s="135">
        <v>0</v>
      </c>
      <c r="H771" s="134"/>
      <c r="I771" s="136">
        <v>1</v>
      </c>
      <c r="J771" s="136"/>
      <c r="K771" s="128" t="s">
        <v>2177</v>
      </c>
    </row>
    <row r="772" spans="1:11" ht="67.5" customHeight="1" x14ac:dyDescent="0.25">
      <c r="A772" s="41">
        <v>771</v>
      </c>
      <c r="B772" s="42">
        <v>0.5</v>
      </c>
      <c r="C772" s="43" t="s">
        <v>2220</v>
      </c>
      <c r="D772" s="44" t="s">
        <v>177</v>
      </c>
      <c r="E772" s="129" t="s">
        <v>178</v>
      </c>
      <c r="F772" s="130"/>
      <c r="G772" s="131">
        <v>0</v>
      </c>
      <c r="H772" s="130"/>
      <c r="I772" s="132"/>
      <c r="J772" s="132"/>
      <c r="K772" s="45" t="s">
        <v>2177</v>
      </c>
    </row>
    <row r="773" spans="1:11" ht="67.5" customHeight="1" x14ac:dyDescent="0.25">
      <c r="A773" s="124">
        <v>772</v>
      </c>
      <c r="B773" s="125">
        <v>0.5</v>
      </c>
      <c r="C773" s="126" t="s">
        <v>2221</v>
      </c>
      <c r="D773" s="127" t="s">
        <v>180</v>
      </c>
      <c r="E773" s="133" t="s">
        <v>181</v>
      </c>
      <c r="F773" s="134"/>
      <c r="G773" s="135">
        <v>0</v>
      </c>
      <c r="H773" s="134"/>
      <c r="I773" s="136">
        <v>1</v>
      </c>
      <c r="J773" s="136"/>
      <c r="K773" s="128" t="s">
        <v>2177</v>
      </c>
    </row>
    <row r="774" spans="1:11" ht="67.5" customHeight="1" x14ac:dyDescent="0.25">
      <c r="A774" s="41">
        <v>773</v>
      </c>
      <c r="B774" s="42">
        <v>0.5</v>
      </c>
      <c r="C774" s="43" t="s">
        <v>2222</v>
      </c>
      <c r="D774" s="44" t="s">
        <v>183</v>
      </c>
      <c r="E774" s="129" t="s">
        <v>184</v>
      </c>
      <c r="F774" s="130"/>
      <c r="G774" s="131">
        <v>0</v>
      </c>
      <c r="H774" s="130"/>
      <c r="I774" s="132"/>
      <c r="J774" s="132"/>
      <c r="K774" s="45" t="s">
        <v>2177</v>
      </c>
    </row>
    <row r="775" spans="1:11" ht="67.5" customHeight="1" x14ac:dyDescent="0.25">
      <c r="A775" s="124">
        <v>774</v>
      </c>
      <c r="B775" s="125">
        <v>0.5</v>
      </c>
      <c r="C775" s="126" t="s">
        <v>2223</v>
      </c>
      <c r="D775" s="127" t="s">
        <v>186</v>
      </c>
      <c r="E775" s="133" t="s">
        <v>187</v>
      </c>
      <c r="F775" s="134"/>
      <c r="G775" s="135">
        <v>0</v>
      </c>
      <c r="H775" s="134"/>
      <c r="I775" s="136"/>
      <c r="J775" s="136"/>
      <c r="K775" s="128" t="s">
        <v>2177</v>
      </c>
    </row>
    <row r="776" spans="1:11" ht="67.5" customHeight="1" x14ac:dyDescent="0.25">
      <c r="A776" s="41">
        <v>775</v>
      </c>
      <c r="B776" s="42">
        <v>0.5</v>
      </c>
      <c r="C776" s="43" t="s">
        <v>2224</v>
      </c>
      <c r="D776" s="44" t="s">
        <v>189</v>
      </c>
      <c r="E776" s="129" t="s">
        <v>190</v>
      </c>
      <c r="F776" s="130"/>
      <c r="G776" s="131">
        <v>0</v>
      </c>
      <c r="H776" s="130"/>
      <c r="I776" s="132"/>
      <c r="J776" s="132">
        <v>1</v>
      </c>
      <c r="K776" s="45" t="s">
        <v>2177</v>
      </c>
    </row>
    <row r="777" spans="1:11" ht="67.5" customHeight="1" x14ac:dyDescent="0.25">
      <c r="A777" s="124">
        <v>776</v>
      </c>
      <c r="B777" s="125">
        <v>0.5</v>
      </c>
      <c r="C777" s="126" t="s">
        <v>2225</v>
      </c>
      <c r="D777" s="127" t="s">
        <v>192</v>
      </c>
      <c r="E777" s="133" t="s">
        <v>193</v>
      </c>
      <c r="F777" s="134"/>
      <c r="G777" s="135">
        <v>0</v>
      </c>
      <c r="H777" s="134"/>
      <c r="I777" s="136"/>
      <c r="J777" s="136">
        <v>1</v>
      </c>
      <c r="K777" s="128" t="s">
        <v>2177</v>
      </c>
    </row>
    <row r="778" spans="1:11" ht="67.5" customHeight="1" x14ac:dyDescent="0.25">
      <c r="A778" s="41">
        <v>777</v>
      </c>
      <c r="B778" s="42">
        <v>0.5</v>
      </c>
      <c r="C778" s="43" t="s">
        <v>2226</v>
      </c>
      <c r="D778" s="44" t="s">
        <v>195</v>
      </c>
      <c r="E778" s="129" t="s">
        <v>196</v>
      </c>
      <c r="F778" s="130"/>
      <c r="G778" s="131">
        <v>0</v>
      </c>
      <c r="H778" s="130"/>
      <c r="I778" s="132"/>
      <c r="J778" s="132"/>
      <c r="K778" s="45" t="s">
        <v>2177</v>
      </c>
    </row>
    <row r="779" spans="1:11" ht="67.5" customHeight="1" x14ac:dyDescent="0.25">
      <c r="A779" s="124">
        <v>778</v>
      </c>
      <c r="B779" s="125">
        <v>0.5</v>
      </c>
      <c r="C779" s="126" t="s">
        <v>2227</v>
      </c>
      <c r="D779" s="127" t="s">
        <v>198</v>
      </c>
      <c r="E779" s="133" t="s">
        <v>199</v>
      </c>
      <c r="F779" s="134"/>
      <c r="G779" s="135">
        <v>0</v>
      </c>
      <c r="H779" s="134"/>
      <c r="I779" s="136"/>
      <c r="J779" s="136"/>
      <c r="K779" s="128" t="s">
        <v>2177</v>
      </c>
    </row>
    <row r="780" spans="1:11" ht="67.5" customHeight="1" x14ac:dyDescent="0.25">
      <c r="A780" s="41">
        <v>779</v>
      </c>
      <c r="B780" s="42">
        <v>0.5</v>
      </c>
      <c r="C780" s="43" t="s">
        <v>2228</v>
      </c>
      <c r="D780" s="44" t="s">
        <v>201</v>
      </c>
      <c r="E780" s="129" t="s">
        <v>202</v>
      </c>
      <c r="F780" s="130"/>
      <c r="G780" s="131">
        <v>0</v>
      </c>
      <c r="H780" s="130"/>
      <c r="I780" s="132"/>
      <c r="J780" s="132"/>
      <c r="K780" s="45" t="s">
        <v>2177</v>
      </c>
    </row>
    <row r="781" spans="1:11" ht="67.5" customHeight="1" x14ac:dyDescent="0.25">
      <c r="A781" s="124">
        <v>780</v>
      </c>
      <c r="B781" s="125">
        <v>0.5</v>
      </c>
      <c r="C781" s="126" t="s">
        <v>2229</v>
      </c>
      <c r="D781" s="127" t="s">
        <v>204</v>
      </c>
      <c r="E781" s="133" t="s">
        <v>205</v>
      </c>
      <c r="F781" s="134"/>
      <c r="G781" s="135">
        <v>0</v>
      </c>
      <c r="H781" s="134"/>
      <c r="I781" s="136"/>
      <c r="J781" s="136"/>
      <c r="K781" s="128" t="s">
        <v>2177</v>
      </c>
    </row>
    <row r="782" spans="1:11" ht="67.5" customHeight="1" x14ac:dyDescent="0.25">
      <c r="A782" s="41">
        <v>781</v>
      </c>
      <c r="B782" s="42">
        <v>0.5</v>
      </c>
      <c r="C782" s="43" t="s">
        <v>2230</v>
      </c>
      <c r="D782" s="44" t="s">
        <v>207</v>
      </c>
      <c r="E782" s="129" t="s">
        <v>208</v>
      </c>
      <c r="F782" s="130"/>
      <c r="G782" s="131">
        <v>0</v>
      </c>
      <c r="H782" s="130"/>
      <c r="I782" s="132"/>
      <c r="J782" s="132"/>
      <c r="K782" s="45" t="s">
        <v>2177</v>
      </c>
    </row>
    <row r="783" spans="1:11" ht="67.5" customHeight="1" x14ac:dyDescent="0.25">
      <c r="A783" s="124">
        <v>782</v>
      </c>
      <c r="B783" s="125">
        <v>0.5</v>
      </c>
      <c r="C783" s="126" t="s">
        <v>2231</v>
      </c>
      <c r="D783" s="127" t="s">
        <v>210</v>
      </c>
      <c r="E783" s="133" t="s">
        <v>211</v>
      </c>
      <c r="F783" s="134"/>
      <c r="G783" s="135">
        <v>0</v>
      </c>
      <c r="H783" s="134"/>
      <c r="I783" s="136"/>
      <c r="J783" s="136"/>
      <c r="K783" s="128" t="s">
        <v>2177</v>
      </c>
    </row>
    <row r="784" spans="1:11" ht="67.5" customHeight="1" x14ac:dyDescent="0.25">
      <c r="A784" s="41">
        <v>783</v>
      </c>
      <c r="B784" s="42">
        <v>0.5</v>
      </c>
      <c r="C784" s="43" t="s">
        <v>2232</v>
      </c>
      <c r="D784" s="44" t="s">
        <v>213</v>
      </c>
      <c r="E784" s="129" t="s">
        <v>214</v>
      </c>
      <c r="F784" s="130"/>
      <c r="G784" s="131">
        <v>0</v>
      </c>
      <c r="H784" s="130"/>
      <c r="I784" s="132"/>
      <c r="J784" s="132"/>
      <c r="K784" s="45" t="s">
        <v>2177</v>
      </c>
    </row>
    <row r="785" spans="1:11" ht="67.5" customHeight="1" x14ac:dyDescent="0.25">
      <c r="A785" s="124">
        <v>784</v>
      </c>
      <c r="B785" s="125">
        <v>0.5</v>
      </c>
      <c r="C785" s="126" t="s">
        <v>2233</v>
      </c>
      <c r="D785" s="127" t="s">
        <v>216</v>
      </c>
      <c r="E785" s="133" t="s">
        <v>217</v>
      </c>
      <c r="F785" s="134"/>
      <c r="G785" s="135">
        <v>0</v>
      </c>
      <c r="H785" s="134"/>
      <c r="I785" s="136"/>
      <c r="J785" s="136"/>
      <c r="K785" s="128" t="s">
        <v>2177</v>
      </c>
    </row>
    <row r="786" spans="1:11" ht="67.5" customHeight="1" x14ac:dyDescent="0.25">
      <c r="A786" s="41">
        <v>785</v>
      </c>
      <c r="B786" s="42">
        <v>0.5</v>
      </c>
      <c r="C786" s="43" t="s">
        <v>2234</v>
      </c>
      <c r="D786" s="44" t="s">
        <v>219</v>
      </c>
      <c r="E786" s="129" t="s">
        <v>220</v>
      </c>
      <c r="F786" s="130"/>
      <c r="G786" s="131">
        <v>0</v>
      </c>
      <c r="H786" s="130"/>
      <c r="I786" s="132"/>
      <c r="J786" s="132"/>
      <c r="K786" s="45" t="s">
        <v>2177</v>
      </c>
    </row>
    <row r="787" spans="1:11" ht="67.5" customHeight="1" x14ac:dyDescent="0.25">
      <c r="A787" s="124">
        <v>786</v>
      </c>
      <c r="B787" s="125">
        <v>0.5</v>
      </c>
      <c r="C787" s="126" t="s">
        <v>2235</v>
      </c>
      <c r="D787" s="127" t="s">
        <v>222</v>
      </c>
      <c r="E787" s="133" t="s">
        <v>223</v>
      </c>
      <c r="F787" s="134"/>
      <c r="G787" s="135"/>
      <c r="H787" s="134"/>
      <c r="I787" s="136"/>
      <c r="J787" s="136"/>
      <c r="K787" s="128" t="s">
        <v>2177</v>
      </c>
    </row>
    <row r="788" spans="1:11" ht="67.5" customHeight="1" x14ac:dyDescent="0.25">
      <c r="A788" s="41">
        <v>787</v>
      </c>
      <c r="B788" s="42">
        <v>0.6</v>
      </c>
      <c r="C788" s="43" t="s">
        <v>2236</v>
      </c>
      <c r="D788" s="44" t="s">
        <v>161</v>
      </c>
      <c r="E788" s="129" t="s">
        <v>225</v>
      </c>
      <c r="F788" s="130"/>
      <c r="G788" s="131">
        <v>0</v>
      </c>
      <c r="H788" s="130"/>
      <c r="I788" s="132"/>
      <c r="J788" s="132"/>
      <c r="K788" s="45" t="s">
        <v>2177</v>
      </c>
    </row>
    <row r="789" spans="1:11" ht="67.5" customHeight="1" x14ac:dyDescent="0.25">
      <c r="A789" s="124">
        <v>788</v>
      </c>
      <c r="B789" s="125">
        <v>0.6</v>
      </c>
      <c r="C789" s="126" t="s">
        <v>2237</v>
      </c>
      <c r="D789" s="127" t="s">
        <v>227</v>
      </c>
      <c r="E789" s="133" t="s">
        <v>228</v>
      </c>
      <c r="F789" s="134"/>
      <c r="G789" s="135">
        <v>0</v>
      </c>
      <c r="H789" s="134"/>
      <c r="I789" s="136"/>
      <c r="J789" s="136"/>
      <c r="K789" s="128" t="s">
        <v>2177</v>
      </c>
    </row>
    <row r="790" spans="1:11" ht="67.5" customHeight="1" x14ac:dyDescent="0.25">
      <c r="A790" s="41">
        <v>789</v>
      </c>
      <c r="B790" s="42">
        <v>0.6</v>
      </c>
      <c r="C790" s="43" t="s">
        <v>2238</v>
      </c>
      <c r="D790" s="44" t="s">
        <v>230</v>
      </c>
      <c r="E790" s="129" t="s">
        <v>231</v>
      </c>
      <c r="F790" s="130"/>
      <c r="G790" s="131">
        <v>0</v>
      </c>
      <c r="H790" s="130"/>
      <c r="I790" s="132"/>
      <c r="J790" s="132">
        <v>1</v>
      </c>
      <c r="K790" s="45" t="s">
        <v>2177</v>
      </c>
    </row>
    <row r="791" spans="1:11" ht="67.5" customHeight="1" x14ac:dyDescent="0.25">
      <c r="A791" s="124">
        <v>790</v>
      </c>
      <c r="B791" s="125">
        <v>0.6</v>
      </c>
      <c r="C791" s="126" t="s">
        <v>2239</v>
      </c>
      <c r="D791" s="127" t="s">
        <v>233</v>
      </c>
      <c r="E791" s="133" t="s">
        <v>234</v>
      </c>
      <c r="F791" s="134"/>
      <c r="G791" s="135">
        <v>0</v>
      </c>
      <c r="H791" s="134"/>
      <c r="I791" s="136"/>
      <c r="J791" s="136">
        <v>1</v>
      </c>
      <c r="K791" s="128" t="s">
        <v>2177</v>
      </c>
    </row>
    <row r="792" spans="1:11" ht="67.5" customHeight="1" x14ac:dyDescent="0.25">
      <c r="A792" s="41">
        <v>791</v>
      </c>
      <c r="B792" s="42">
        <v>0.6</v>
      </c>
      <c r="C792" s="43" t="s">
        <v>2240</v>
      </c>
      <c r="D792" s="44" t="s">
        <v>236</v>
      </c>
      <c r="E792" s="129" t="s">
        <v>237</v>
      </c>
      <c r="F792" s="130"/>
      <c r="G792" s="131">
        <v>0</v>
      </c>
      <c r="H792" s="130"/>
      <c r="I792" s="132"/>
      <c r="J792" s="132"/>
      <c r="K792" s="45" t="s">
        <v>2177</v>
      </c>
    </row>
    <row r="793" spans="1:11" ht="67.5" customHeight="1" x14ac:dyDescent="0.25">
      <c r="A793" s="124">
        <v>792</v>
      </c>
      <c r="B793" s="125">
        <v>0.6</v>
      </c>
      <c r="C793" s="126" t="s">
        <v>2241</v>
      </c>
      <c r="D793" s="127" t="s">
        <v>239</v>
      </c>
      <c r="E793" s="133" t="s">
        <v>240</v>
      </c>
      <c r="F793" s="134"/>
      <c r="G793" s="135">
        <v>0</v>
      </c>
      <c r="H793" s="134"/>
      <c r="I793" s="136"/>
      <c r="J793" s="136"/>
      <c r="K793" s="128" t="s">
        <v>2177</v>
      </c>
    </row>
    <row r="794" spans="1:11" ht="67.5" customHeight="1" x14ac:dyDescent="0.25">
      <c r="A794" s="41">
        <v>793</v>
      </c>
      <c r="B794" s="42">
        <v>0.6</v>
      </c>
      <c r="C794" s="43" t="s">
        <v>2242</v>
      </c>
      <c r="D794" s="44" t="s">
        <v>242</v>
      </c>
      <c r="E794" s="129" t="s">
        <v>243</v>
      </c>
      <c r="F794" s="130"/>
      <c r="G794" s="131">
        <v>0</v>
      </c>
      <c r="H794" s="130"/>
      <c r="I794" s="132"/>
      <c r="J794" s="132"/>
      <c r="K794" s="45" t="s">
        <v>2177</v>
      </c>
    </row>
    <row r="795" spans="1:11" ht="67.5" customHeight="1" x14ac:dyDescent="0.25">
      <c r="A795" s="124">
        <v>794</v>
      </c>
      <c r="B795" s="125">
        <v>0.6</v>
      </c>
      <c r="C795" s="126" t="s">
        <v>2243</v>
      </c>
      <c r="D795" s="127" t="s">
        <v>245</v>
      </c>
      <c r="E795" s="133" t="s">
        <v>246</v>
      </c>
      <c r="F795" s="134"/>
      <c r="G795" s="135">
        <v>0</v>
      </c>
      <c r="H795" s="134"/>
      <c r="I795" s="136"/>
      <c r="J795" s="136">
        <v>1</v>
      </c>
      <c r="K795" s="128" t="s">
        <v>2177</v>
      </c>
    </row>
    <row r="796" spans="1:11" ht="67.5" customHeight="1" x14ac:dyDescent="0.25">
      <c r="A796" s="41">
        <v>795</v>
      </c>
      <c r="B796" s="42">
        <v>0.6</v>
      </c>
      <c r="C796" s="43" t="s">
        <v>2244</v>
      </c>
      <c r="D796" s="44" t="s">
        <v>248</v>
      </c>
      <c r="E796" s="129" t="s">
        <v>249</v>
      </c>
      <c r="F796" s="130"/>
      <c r="G796" s="131">
        <v>0</v>
      </c>
      <c r="H796" s="130"/>
      <c r="I796" s="132">
        <v>1</v>
      </c>
      <c r="J796" s="132"/>
      <c r="K796" s="45" t="s">
        <v>2177</v>
      </c>
    </row>
    <row r="797" spans="1:11" ht="67.5" customHeight="1" x14ac:dyDescent="0.25">
      <c r="A797" s="124">
        <v>796</v>
      </c>
      <c r="B797" s="125">
        <v>0.6</v>
      </c>
      <c r="C797" s="126" t="s">
        <v>2245</v>
      </c>
      <c r="D797" s="127" t="s">
        <v>251</v>
      </c>
      <c r="E797" s="133" t="s">
        <v>252</v>
      </c>
      <c r="F797" s="134"/>
      <c r="G797" s="135">
        <v>0</v>
      </c>
      <c r="H797" s="134"/>
      <c r="I797" s="136"/>
      <c r="J797" s="136">
        <v>1</v>
      </c>
      <c r="K797" s="128" t="s">
        <v>2177</v>
      </c>
    </row>
    <row r="798" spans="1:11" ht="67.5" customHeight="1" x14ac:dyDescent="0.25">
      <c r="A798" s="41">
        <v>797</v>
      </c>
      <c r="B798" s="42">
        <v>0.6</v>
      </c>
      <c r="C798" s="43" t="s">
        <v>2246</v>
      </c>
      <c r="D798" s="44" t="s">
        <v>254</v>
      </c>
      <c r="E798" s="129" t="s">
        <v>255</v>
      </c>
      <c r="F798" s="130"/>
      <c r="G798" s="131">
        <v>0</v>
      </c>
      <c r="H798" s="130"/>
      <c r="I798" s="132">
        <v>1</v>
      </c>
      <c r="J798" s="132"/>
      <c r="K798" s="45" t="s">
        <v>2177</v>
      </c>
    </row>
    <row r="799" spans="1:11" ht="67.5" customHeight="1" x14ac:dyDescent="0.25">
      <c r="A799" s="124">
        <v>798</v>
      </c>
      <c r="B799" s="125">
        <v>0.6</v>
      </c>
      <c r="C799" s="126" t="s">
        <v>2247</v>
      </c>
      <c r="D799" s="127" t="s">
        <v>257</v>
      </c>
      <c r="E799" s="133" t="s">
        <v>258</v>
      </c>
      <c r="F799" s="134"/>
      <c r="G799" s="135">
        <v>0</v>
      </c>
      <c r="H799" s="134"/>
      <c r="I799" s="136"/>
      <c r="J799" s="136"/>
      <c r="K799" s="128" t="s">
        <v>2177</v>
      </c>
    </row>
    <row r="800" spans="1:11" ht="67.5" customHeight="1" x14ac:dyDescent="0.25">
      <c r="A800" s="41">
        <v>799</v>
      </c>
      <c r="B800" s="42">
        <v>0.6</v>
      </c>
      <c r="C800" s="43" t="s">
        <v>2248</v>
      </c>
      <c r="D800" s="44" t="s">
        <v>260</v>
      </c>
      <c r="E800" s="129" t="s">
        <v>261</v>
      </c>
      <c r="F800" s="130"/>
      <c r="G800" s="131">
        <v>0</v>
      </c>
      <c r="H800" s="130"/>
      <c r="I800" s="132"/>
      <c r="J800" s="132">
        <v>1</v>
      </c>
      <c r="K800" s="45" t="s">
        <v>2177</v>
      </c>
    </row>
    <row r="801" spans="1:11" ht="67.5" customHeight="1" x14ac:dyDescent="0.25">
      <c r="A801" s="124">
        <v>800</v>
      </c>
      <c r="B801" s="125">
        <v>0.6</v>
      </c>
      <c r="C801" s="126" t="s">
        <v>2249</v>
      </c>
      <c r="D801" s="127" t="s">
        <v>263</v>
      </c>
      <c r="E801" s="133" t="s">
        <v>249</v>
      </c>
      <c r="F801" s="134"/>
      <c r="G801" s="135">
        <v>0</v>
      </c>
      <c r="H801" s="134"/>
      <c r="I801" s="136">
        <v>1</v>
      </c>
      <c r="J801" s="136">
        <v>1</v>
      </c>
      <c r="K801" s="128" t="s">
        <v>2177</v>
      </c>
    </row>
    <row r="802" spans="1:11" ht="67.5" customHeight="1" x14ac:dyDescent="0.25">
      <c r="A802" s="41">
        <v>801</v>
      </c>
      <c r="B802" s="42">
        <v>0.6</v>
      </c>
      <c r="C802" s="43" t="s">
        <v>2250</v>
      </c>
      <c r="D802" s="44" t="s">
        <v>265</v>
      </c>
      <c r="E802" s="129" t="s">
        <v>266</v>
      </c>
      <c r="F802" s="130"/>
      <c r="G802" s="131">
        <v>0</v>
      </c>
      <c r="H802" s="130"/>
      <c r="I802" s="132"/>
      <c r="J802" s="132"/>
      <c r="K802" s="45" t="s">
        <v>2177</v>
      </c>
    </row>
    <row r="803" spans="1:11" ht="67.5" customHeight="1" x14ac:dyDescent="0.25">
      <c r="A803" s="124">
        <v>802</v>
      </c>
      <c r="B803" s="125">
        <v>0.6</v>
      </c>
      <c r="C803" s="126" t="s">
        <v>2251</v>
      </c>
      <c r="D803" s="127" t="s">
        <v>268</v>
      </c>
      <c r="E803" s="133" t="s">
        <v>269</v>
      </c>
      <c r="F803" s="134"/>
      <c r="G803" s="135">
        <v>0</v>
      </c>
      <c r="H803" s="134"/>
      <c r="I803" s="136"/>
      <c r="J803" s="136"/>
      <c r="K803" s="128" t="s">
        <v>2177</v>
      </c>
    </row>
    <row r="804" spans="1:11" ht="67.5" customHeight="1" x14ac:dyDescent="0.25">
      <c r="A804" s="41">
        <v>803</v>
      </c>
      <c r="B804" s="42">
        <v>0.6</v>
      </c>
      <c r="C804" s="43" t="s">
        <v>2252</v>
      </c>
      <c r="D804" s="44" t="s">
        <v>271</v>
      </c>
      <c r="E804" s="129" t="s">
        <v>272</v>
      </c>
      <c r="F804" s="130"/>
      <c r="G804" s="131">
        <v>0</v>
      </c>
      <c r="H804" s="130"/>
      <c r="I804" s="132"/>
      <c r="J804" s="132"/>
      <c r="K804" s="45" t="s">
        <v>2177</v>
      </c>
    </row>
    <row r="805" spans="1:11" ht="67.5" customHeight="1" x14ac:dyDescent="0.25">
      <c r="A805" s="124">
        <v>804</v>
      </c>
      <c r="B805" s="125">
        <v>0.6</v>
      </c>
      <c r="C805" s="126" t="s">
        <v>2253</v>
      </c>
      <c r="D805" s="127" t="s">
        <v>274</v>
      </c>
      <c r="E805" s="133" t="s">
        <v>275</v>
      </c>
      <c r="F805" s="134"/>
      <c r="G805" s="135">
        <v>0</v>
      </c>
      <c r="H805" s="134"/>
      <c r="I805" s="136"/>
      <c r="J805" s="136"/>
      <c r="K805" s="128" t="s">
        <v>2177</v>
      </c>
    </row>
    <row r="806" spans="1:11" ht="67.5" customHeight="1" x14ac:dyDescent="0.25">
      <c r="A806" s="41">
        <v>805</v>
      </c>
      <c r="B806" s="42">
        <v>0.6</v>
      </c>
      <c r="C806" s="43" t="s">
        <v>2254</v>
      </c>
      <c r="D806" s="44" t="s">
        <v>277</v>
      </c>
      <c r="E806" s="129" t="s">
        <v>278</v>
      </c>
      <c r="F806" s="130"/>
      <c r="G806" s="131">
        <v>0</v>
      </c>
      <c r="H806" s="130"/>
      <c r="I806" s="132"/>
      <c r="J806" s="132"/>
      <c r="K806" s="45" t="s">
        <v>2177</v>
      </c>
    </row>
    <row r="807" spans="1:11" ht="67.5" customHeight="1" x14ac:dyDescent="0.25">
      <c r="A807" s="124">
        <v>806</v>
      </c>
      <c r="B807" s="125">
        <v>0.7</v>
      </c>
      <c r="C807" s="126" t="s">
        <v>2255</v>
      </c>
      <c r="D807" s="127" t="s">
        <v>280</v>
      </c>
      <c r="E807" s="133" t="s">
        <v>281</v>
      </c>
      <c r="F807" s="134"/>
      <c r="G807" s="135">
        <v>0</v>
      </c>
      <c r="H807" s="134"/>
      <c r="I807" s="136"/>
      <c r="J807" s="136"/>
      <c r="K807" s="128" t="s">
        <v>2177</v>
      </c>
    </row>
    <row r="808" spans="1:11" ht="67.5" customHeight="1" x14ac:dyDescent="0.25">
      <c r="A808" s="41">
        <v>807</v>
      </c>
      <c r="B808" s="42">
        <v>0.7</v>
      </c>
      <c r="C808" s="43" t="s">
        <v>2256</v>
      </c>
      <c r="D808" s="44" t="s">
        <v>283</v>
      </c>
      <c r="E808" s="129" t="s">
        <v>284</v>
      </c>
      <c r="F808" s="130"/>
      <c r="G808" s="131">
        <v>0</v>
      </c>
      <c r="H808" s="130"/>
      <c r="I808" s="132"/>
      <c r="J808" s="132"/>
      <c r="K808" s="45" t="s">
        <v>2177</v>
      </c>
    </row>
    <row r="809" spans="1:11" ht="67.5" customHeight="1" x14ac:dyDescent="0.25">
      <c r="A809" s="124">
        <v>808</v>
      </c>
      <c r="B809" s="125">
        <v>0.7</v>
      </c>
      <c r="C809" s="126" t="s">
        <v>2257</v>
      </c>
      <c r="D809" s="127" t="s">
        <v>286</v>
      </c>
      <c r="E809" s="133" t="s">
        <v>287</v>
      </c>
      <c r="F809" s="134"/>
      <c r="G809" s="135">
        <v>0</v>
      </c>
      <c r="H809" s="134"/>
      <c r="I809" s="136"/>
      <c r="J809" s="136"/>
      <c r="K809" s="128" t="s">
        <v>2177</v>
      </c>
    </row>
    <row r="810" spans="1:11" ht="67.5" customHeight="1" x14ac:dyDescent="0.25">
      <c r="A810" s="41">
        <v>809</v>
      </c>
      <c r="B810" s="42">
        <v>0.7</v>
      </c>
      <c r="C810" s="43" t="s">
        <v>2258</v>
      </c>
      <c r="D810" s="44" t="s">
        <v>289</v>
      </c>
      <c r="E810" s="129" t="s">
        <v>290</v>
      </c>
      <c r="F810" s="130"/>
      <c r="G810" s="131">
        <v>0</v>
      </c>
      <c r="H810" s="130"/>
      <c r="I810" s="132"/>
      <c r="J810" s="132"/>
      <c r="K810" s="45" t="s">
        <v>2177</v>
      </c>
    </row>
    <row r="811" spans="1:11" ht="67.5" customHeight="1" x14ac:dyDescent="0.25">
      <c r="A811" s="124">
        <v>810</v>
      </c>
      <c r="B811" s="125">
        <v>0.7</v>
      </c>
      <c r="C811" s="126" t="s">
        <v>2259</v>
      </c>
      <c r="D811" s="127" t="s">
        <v>292</v>
      </c>
      <c r="E811" s="133" t="s">
        <v>293</v>
      </c>
      <c r="F811" s="134"/>
      <c r="G811" s="135">
        <v>0</v>
      </c>
      <c r="H811" s="134"/>
      <c r="I811" s="136"/>
      <c r="J811" s="136"/>
      <c r="K811" s="128" t="s">
        <v>2177</v>
      </c>
    </row>
    <row r="812" spans="1:11" ht="67.5" customHeight="1" x14ac:dyDescent="0.25">
      <c r="A812" s="41">
        <v>811</v>
      </c>
      <c r="B812" s="42">
        <v>0.7</v>
      </c>
      <c r="C812" s="43" t="s">
        <v>2260</v>
      </c>
      <c r="D812" s="44" t="s">
        <v>295</v>
      </c>
      <c r="E812" s="129" t="s">
        <v>196</v>
      </c>
      <c r="F812" s="130"/>
      <c r="G812" s="131">
        <v>0</v>
      </c>
      <c r="H812" s="130"/>
      <c r="I812" s="132"/>
      <c r="J812" s="132">
        <v>1</v>
      </c>
      <c r="K812" s="45" t="s">
        <v>2177</v>
      </c>
    </row>
    <row r="813" spans="1:11" ht="67.5" customHeight="1" x14ac:dyDescent="0.25">
      <c r="A813" s="124">
        <v>812</v>
      </c>
      <c r="B813" s="125">
        <v>0.7</v>
      </c>
      <c r="C813" s="126" t="s">
        <v>2261</v>
      </c>
      <c r="D813" s="127" t="s">
        <v>297</v>
      </c>
      <c r="E813" s="133" t="s">
        <v>298</v>
      </c>
      <c r="F813" s="134"/>
      <c r="G813" s="135">
        <v>0</v>
      </c>
      <c r="H813" s="134"/>
      <c r="I813" s="136"/>
      <c r="J813" s="136">
        <v>1</v>
      </c>
      <c r="K813" s="128" t="s">
        <v>2177</v>
      </c>
    </row>
    <row r="814" spans="1:11" ht="67.5" customHeight="1" x14ac:dyDescent="0.25">
      <c r="A814" s="41">
        <v>813</v>
      </c>
      <c r="B814" s="42">
        <v>0.7</v>
      </c>
      <c r="C814" s="43" t="s">
        <v>2262</v>
      </c>
      <c r="D814" s="44" t="s">
        <v>300</v>
      </c>
      <c r="E814" s="129" t="s">
        <v>301</v>
      </c>
      <c r="F814" s="130"/>
      <c r="G814" s="131">
        <v>0</v>
      </c>
      <c r="H814" s="130"/>
      <c r="I814" s="132"/>
      <c r="J814" s="132">
        <v>1</v>
      </c>
      <c r="K814" s="45" t="s">
        <v>2177</v>
      </c>
    </row>
    <row r="815" spans="1:11" ht="67.5" customHeight="1" x14ac:dyDescent="0.25">
      <c r="A815" s="124">
        <v>814</v>
      </c>
      <c r="B815" s="125">
        <v>0.7</v>
      </c>
      <c r="C815" s="126" t="s">
        <v>2263</v>
      </c>
      <c r="D815" s="127" t="s">
        <v>303</v>
      </c>
      <c r="E815" s="133" t="s">
        <v>304</v>
      </c>
      <c r="F815" s="134"/>
      <c r="G815" s="135">
        <v>0</v>
      </c>
      <c r="H815" s="134"/>
      <c r="I815" s="136">
        <v>1</v>
      </c>
      <c r="J815" s="136">
        <v>1</v>
      </c>
      <c r="K815" s="128" t="s">
        <v>2177</v>
      </c>
    </row>
    <row r="816" spans="1:11" ht="67.5" customHeight="1" x14ac:dyDescent="0.25">
      <c r="A816" s="41">
        <v>815</v>
      </c>
      <c r="B816" s="42">
        <v>0.7</v>
      </c>
      <c r="C816" s="43" t="s">
        <v>2264</v>
      </c>
      <c r="D816" s="44" t="s">
        <v>306</v>
      </c>
      <c r="E816" s="129" t="s">
        <v>307</v>
      </c>
      <c r="F816" s="130"/>
      <c r="G816" s="131">
        <v>0</v>
      </c>
      <c r="H816" s="130"/>
      <c r="I816" s="132"/>
      <c r="J816" s="132">
        <v>1</v>
      </c>
      <c r="K816" s="45" t="s">
        <v>2177</v>
      </c>
    </row>
    <row r="817" spans="1:11" ht="67.5" customHeight="1" x14ac:dyDescent="0.25">
      <c r="A817" s="124">
        <v>816</v>
      </c>
      <c r="B817" s="125">
        <v>0.7</v>
      </c>
      <c r="C817" s="126" t="s">
        <v>2265</v>
      </c>
      <c r="D817" s="127" t="s">
        <v>309</v>
      </c>
      <c r="E817" s="133" t="s">
        <v>243</v>
      </c>
      <c r="F817" s="134"/>
      <c r="G817" s="135">
        <v>0</v>
      </c>
      <c r="H817" s="134"/>
      <c r="I817" s="136"/>
      <c r="J817" s="136"/>
      <c r="K817" s="128" t="s">
        <v>2177</v>
      </c>
    </row>
    <row r="818" spans="1:11" ht="67.5" customHeight="1" x14ac:dyDescent="0.25">
      <c r="A818" s="41">
        <v>817</v>
      </c>
      <c r="B818" s="42">
        <v>0.7</v>
      </c>
      <c r="C818" s="43" t="s">
        <v>2266</v>
      </c>
      <c r="D818" s="44" t="s">
        <v>311</v>
      </c>
      <c r="E818" s="129" t="s">
        <v>312</v>
      </c>
      <c r="F818" s="130"/>
      <c r="G818" s="131">
        <v>0</v>
      </c>
      <c r="H818" s="130"/>
      <c r="I818" s="132"/>
      <c r="J818" s="132"/>
      <c r="K818" s="45" t="s">
        <v>2177</v>
      </c>
    </row>
    <row r="819" spans="1:11" ht="67.5" customHeight="1" x14ac:dyDescent="0.25">
      <c r="A819" s="124">
        <v>818</v>
      </c>
      <c r="B819" s="125">
        <v>0.7</v>
      </c>
      <c r="C819" s="126" t="s">
        <v>2267</v>
      </c>
      <c r="D819" s="127" t="s">
        <v>314</v>
      </c>
      <c r="E819" s="133" t="s">
        <v>315</v>
      </c>
      <c r="F819" s="134"/>
      <c r="G819" s="135">
        <v>0</v>
      </c>
      <c r="H819" s="134"/>
      <c r="I819" s="136"/>
      <c r="J819" s="136">
        <v>1</v>
      </c>
      <c r="K819" s="128" t="s">
        <v>2177</v>
      </c>
    </row>
    <row r="820" spans="1:11" ht="67.5" customHeight="1" x14ac:dyDescent="0.25">
      <c r="A820" s="41">
        <v>819</v>
      </c>
      <c r="B820" s="42">
        <v>0.7</v>
      </c>
      <c r="C820" s="43" t="s">
        <v>2268</v>
      </c>
      <c r="D820" s="44" t="s">
        <v>317</v>
      </c>
      <c r="E820" s="129" t="s">
        <v>252</v>
      </c>
      <c r="F820" s="130"/>
      <c r="G820" s="131">
        <v>0</v>
      </c>
      <c r="H820" s="130"/>
      <c r="I820" s="132"/>
      <c r="J820" s="132">
        <v>1</v>
      </c>
      <c r="K820" s="45" t="s">
        <v>2177</v>
      </c>
    </row>
    <row r="821" spans="1:11" ht="67.5" customHeight="1" x14ac:dyDescent="0.25">
      <c r="A821" s="124">
        <v>820</v>
      </c>
      <c r="B821" s="125">
        <v>0.7</v>
      </c>
      <c r="C821" s="126" t="s">
        <v>2269</v>
      </c>
      <c r="D821" s="127" t="s">
        <v>319</v>
      </c>
      <c r="E821" s="133" t="s">
        <v>252</v>
      </c>
      <c r="F821" s="134"/>
      <c r="G821" s="135">
        <v>0</v>
      </c>
      <c r="H821" s="134"/>
      <c r="I821" s="136"/>
      <c r="J821" s="136">
        <v>1</v>
      </c>
      <c r="K821" s="128" t="s">
        <v>2177</v>
      </c>
    </row>
    <row r="822" spans="1:11" ht="67.5" customHeight="1" x14ac:dyDescent="0.25">
      <c r="A822" s="41">
        <v>821</v>
      </c>
      <c r="B822" s="42">
        <v>0.7</v>
      </c>
      <c r="C822" s="43" t="s">
        <v>2270</v>
      </c>
      <c r="D822" s="44" t="s">
        <v>321</v>
      </c>
      <c r="E822" s="129" t="s">
        <v>322</v>
      </c>
      <c r="F822" s="130"/>
      <c r="G822" s="131">
        <v>0</v>
      </c>
      <c r="H822" s="130"/>
      <c r="I822" s="132"/>
      <c r="J822" s="132">
        <v>1</v>
      </c>
      <c r="K822" s="45" t="s">
        <v>2177</v>
      </c>
    </row>
    <row r="823" spans="1:11" ht="67.5" customHeight="1" x14ac:dyDescent="0.25">
      <c r="A823" s="124">
        <v>822</v>
      </c>
      <c r="B823" s="125">
        <v>0.7</v>
      </c>
      <c r="C823" s="126" t="s">
        <v>2271</v>
      </c>
      <c r="D823" s="127" t="s">
        <v>324</v>
      </c>
      <c r="E823" s="133" t="s">
        <v>325</v>
      </c>
      <c r="F823" s="134"/>
      <c r="G823" s="135">
        <v>0</v>
      </c>
      <c r="H823" s="134"/>
      <c r="I823" s="136"/>
      <c r="J823" s="136">
        <v>1</v>
      </c>
      <c r="K823" s="128" t="s">
        <v>2177</v>
      </c>
    </row>
    <row r="824" spans="1:11" ht="67.5" customHeight="1" x14ac:dyDescent="0.25">
      <c r="A824" s="41">
        <v>823</v>
      </c>
      <c r="B824" s="42">
        <v>0.7</v>
      </c>
      <c r="C824" s="43" t="s">
        <v>2272</v>
      </c>
      <c r="D824" s="44" t="s">
        <v>327</v>
      </c>
      <c r="E824" s="129" t="s">
        <v>328</v>
      </c>
      <c r="F824" s="130"/>
      <c r="G824" s="131">
        <v>0</v>
      </c>
      <c r="H824" s="130"/>
      <c r="I824" s="132"/>
      <c r="J824" s="132">
        <v>1</v>
      </c>
      <c r="K824" s="45" t="s">
        <v>2177</v>
      </c>
    </row>
    <row r="825" spans="1:11" ht="67.5" customHeight="1" x14ac:dyDescent="0.25">
      <c r="A825" s="124">
        <v>824</v>
      </c>
      <c r="B825" s="125">
        <v>0.7</v>
      </c>
      <c r="C825" s="126" t="s">
        <v>2273</v>
      </c>
      <c r="D825" s="127" t="s">
        <v>330</v>
      </c>
      <c r="E825" s="133" t="s">
        <v>331</v>
      </c>
      <c r="F825" s="134"/>
      <c r="G825" s="135">
        <v>0</v>
      </c>
      <c r="H825" s="134"/>
      <c r="I825" s="136"/>
      <c r="J825" s="136"/>
      <c r="K825" s="128" t="s">
        <v>2177</v>
      </c>
    </row>
    <row r="826" spans="1:11" ht="67.5" customHeight="1" x14ac:dyDescent="0.25">
      <c r="A826" s="41">
        <v>825</v>
      </c>
      <c r="B826" s="42">
        <v>0.7</v>
      </c>
      <c r="C826" s="43" t="s">
        <v>2274</v>
      </c>
      <c r="D826" s="44" t="s">
        <v>333</v>
      </c>
      <c r="E826" s="129" t="s">
        <v>334</v>
      </c>
      <c r="F826" s="130"/>
      <c r="G826" s="131">
        <v>0</v>
      </c>
      <c r="H826" s="130"/>
      <c r="I826" s="132"/>
      <c r="J826" s="132">
        <v>1</v>
      </c>
      <c r="K826" s="45" t="s">
        <v>2177</v>
      </c>
    </row>
    <row r="827" spans="1:11" ht="67.5" customHeight="1" x14ac:dyDescent="0.25">
      <c r="A827" s="124">
        <v>826</v>
      </c>
      <c r="B827" s="125">
        <v>0.7</v>
      </c>
      <c r="C827" s="126" t="s">
        <v>2275</v>
      </c>
      <c r="D827" s="127" t="s">
        <v>336</v>
      </c>
      <c r="E827" s="133" t="s">
        <v>334</v>
      </c>
      <c r="F827" s="134"/>
      <c r="G827" s="135">
        <v>0</v>
      </c>
      <c r="H827" s="134"/>
      <c r="I827" s="136"/>
      <c r="J827" s="136">
        <v>1</v>
      </c>
      <c r="K827" s="128" t="s">
        <v>2177</v>
      </c>
    </row>
    <row r="828" spans="1:11" ht="67.5" customHeight="1" x14ac:dyDescent="0.25">
      <c r="A828" s="41">
        <v>827</v>
      </c>
      <c r="B828" s="42">
        <v>0.7</v>
      </c>
      <c r="C828" s="43" t="s">
        <v>2276</v>
      </c>
      <c r="D828" s="44" t="s">
        <v>338</v>
      </c>
      <c r="E828" s="129" t="s">
        <v>339</v>
      </c>
      <c r="F828" s="130"/>
      <c r="G828" s="131">
        <v>0</v>
      </c>
      <c r="H828" s="130"/>
      <c r="I828" s="132"/>
      <c r="J828" s="132">
        <v>1</v>
      </c>
      <c r="K828" s="45" t="s">
        <v>2177</v>
      </c>
    </row>
    <row r="829" spans="1:11" ht="67.5" customHeight="1" x14ac:dyDescent="0.25">
      <c r="A829" s="124">
        <v>828</v>
      </c>
      <c r="B829" s="125">
        <v>0.7</v>
      </c>
      <c r="C829" s="126" t="s">
        <v>2277</v>
      </c>
      <c r="D829" s="127" t="s">
        <v>341</v>
      </c>
      <c r="E829" s="133" t="s">
        <v>342</v>
      </c>
      <c r="F829" s="134"/>
      <c r="G829" s="135">
        <v>0</v>
      </c>
      <c r="H829" s="134"/>
      <c r="I829" s="136">
        <v>1</v>
      </c>
      <c r="J829" s="136"/>
      <c r="K829" s="128" t="s">
        <v>2177</v>
      </c>
    </row>
    <row r="830" spans="1:11" ht="67.5" customHeight="1" x14ac:dyDescent="0.25">
      <c r="A830" s="41">
        <v>829</v>
      </c>
      <c r="B830" s="42">
        <v>0.7</v>
      </c>
      <c r="C830" s="43" t="s">
        <v>2278</v>
      </c>
      <c r="D830" s="44" t="s">
        <v>344</v>
      </c>
      <c r="E830" s="129" t="s">
        <v>345</v>
      </c>
      <c r="F830" s="130"/>
      <c r="G830" s="131">
        <v>0</v>
      </c>
      <c r="H830" s="130"/>
      <c r="I830" s="132"/>
      <c r="J830" s="132">
        <v>1</v>
      </c>
      <c r="K830" s="45" t="s">
        <v>2177</v>
      </c>
    </row>
    <row r="831" spans="1:11" ht="67.5" customHeight="1" x14ac:dyDescent="0.25">
      <c r="A831" s="124">
        <v>830</v>
      </c>
      <c r="B831" s="125">
        <v>0.7</v>
      </c>
      <c r="C831" s="126" t="s">
        <v>2279</v>
      </c>
      <c r="D831" s="127" t="s">
        <v>347</v>
      </c>
      <c r="E831" s="133" t="s">
        <v>348</v>
      </c>
      <c r="F831" s="134"/>
      <c r="G831" s="135">
        <v>0</v>
      </c>
      <c r="H831" s="134"/>
      <c r="I831" s="136"/>
      <c r="J831" s="136">
        <v>1</v>
      </c>
      <c r="K831" s="128" t="s">
        <v>2177</v>
      </c>
    </row>
    <row r="832" spans="1:11" ht="67.5" customHeight="1" x14ac:dyDescent="0.25">
      <c r="A832" s="41">
        <v>831</v>
      </c>
      <c r="B832" s="42">
        <v>0.7</v>
      </c>
      <c r="C832" s="43" t="s">
        <v>2280</v>
      </c>
      <c r="D832" s="44" t="s">
        <v>350</v>
      </c>
      <c r="E832" s="129" t="s">
        <v>351</v>
      </c>
      <c r="F832" s="130"/>
      <c r="G832" s="131">
        <v>0</v>
      </c>
      <c r="H832" s="130"/>
      <c r="I832" s="132"/>
      <c r="J832" s="132"/>
      <c r="K832" s="45" t="s">
        <v>2177</v>
      </c>
    </row>
    <row r="833" spans="1:11" ht="67.5" customHeight="1" x14ac:dyDescent="0.25">
      <c r="A833" s="124">
        <v>832</v>
      </c>
      <c r="B833" s="125">
        <v>0.7</v>
      </c>
      <c r="C833" s="126" t="s">
        <v>2281</v>
      </c>
      <c r="D833" s="127" t="s">
        <v>353</v>
      </c>
      <c r="E833" s="133" t="s">
        <v>354</v>
      </c>
      <c r="F833" s="134"/>
      <c r="G833" s="135">
        <v>0</v>
      </c>
      <c r="H833" s="134"/>
      <c r="I833" s="136"/>
      <c r="J833" s="136">
        <v>1</v>
      </c>
      <c r="K833" s="128" t="s">
        <v>2177</v>
      </c>
    </row>
    <row r="834" spans="1:11" ht="67.5" customHeight="1" x14ac:dyDescent="0.25">
      <c r="A834" s="41">
        <v>833</v>
      </c>
      <c r="B834" s="42">
        <v>0.7</v>
      </c>
      <c r="C834" s="43" t="s">
        <v>2282</v>
      </c>
      <c r="D834" s="44" t="s">
        <v>356</v>
      </c>
      <c r="E834" s="129" t="s">
        <v>357</v>
      </c>
      <c r="F834" s="130"/>
      <c r="G834" s="131">
        <v>0</v>
      </c>
      <c r="H834" s="130"/>
      <c r="I834" s="132">
        <v>1</v>
      </c>
      <c r="J834" s="132">
        <v>1</v>
      </c>
      <c r="K834" s="45" t="s">
        <v>2177</v>
      </c>
    </row>
    <row r="835" spans="1:11" ht="67.5" customHeight="1" x14ac:dyDescent="0.25">
      <c r="A835" s="124">
        <v>834</v>
      </c>
      <c r="B835" s="125">
        <v>0.7</v>
      </c>
      <c r="C835" s="126" t="s">
        <v>2283</v>
      </c>
      <c r="D835" s="127" t="s">
        <v>359</v>
      </c>
      <c r="E835" s="133" t="s">
        <v>360</v>
      </c>
      <c r="F835" s="134"/>
      <c r="G835" s="135">
        <v>0</v>
      </c>
      <c r="H835" s="134"/>
      <c r="I835" s="136">
        <v>1</v>
      </c>
      <c r="J835" s="136">
        <v>1</v>
      </c>
      <c r="K835" s="128" t="s">
        <v>2177</v>
      </c>
    </row>
    <row r="836" spans="1:11" ht="67.5" customHeight="1" x14ac:dyDescent="0.25">
      <c r="A836" s="41">
        <v>835</v>
      </c>
      <c r="B836" s="42">
        <v>0.7</v>
      </c>
      <c r="C836" s="43" t="s">
        <v>2284</v>
      </c>
      <c r="D836" s="44" t="s">
        <v>362</v>
      </c>
      <c r="E836" s="129" t="s">
        <v>363</v>
      </c>
      <c r="F836" s="130"/>
      <c r="G836" s="131">
        <v>0</v>
      </c>
      <c r="H836" s="130"/>
      <c r="I836" s="132"/>
      <c r="J836" s="132">
        <v>1</v>
      </c>
      <c r="K836" s="45" t="s">
        <v>2177</v>
      </c>
    </row>
    <row r="837" spans="1:11" ht="67.5" customHeight="1" x14ac:dyDescent="0.25">
      <c r="A837" s="124">
        <v>836</v>
      </c>
      <c r="B837" s="125">
        <v>0.7</v>
      </c>
      <c r="C837" s="126" t="s">
        <v>2285</v>
      </c>
      <c r="D837" s="127" t="s">
        <v>365</v>
      </c>
      <c r="E837" s="133" t="s">
        <v>366</v>
      </c>
      <c r="F837" s="134"/>
      <c r="G837" s="135">
        <v>0</v>
      </c>
      <c r="H837" s="134"/>
      <c r="I837" s="136">
        <v>1</v>
      </c>
      <c r="J837" s="136">
        <v>1</v>
      </c>
      <c r="K837" s="128" t="s">
        <v>2177</v>
      </c>
    </row>
    <row r="838" spans="1:11" ht="67.5" customHeight="1" x14ac:dyDescent="0.25">
      <c r="A838" s="41">
        <v>837</v>
      </c>
      <c r="B838" s="42">
        <v>0.7</v>
      </c>
      <c r="C838" s="43" t="s">
        <v>2286</v>
      </c>
      <c r="D838" s="44" t="s">
        <v>368</v>
      </c>
      <c r="E838" s="129" t="s">
        <v>369</v>
      </c>
      <c r="F838" s="130"/>
      <c r="G838" s="131">
        <v>0</v>
      </c>
      <c r="H838" s="130"/>
      <c r="I838" s="132"/>
      <c r="J838" s="132"/>
      <c r="K838" s="45" t="s">
        <v>2177</v>
      </c>
    </row>
    <row r="839" spans="1:11" ht="67.5" customHeight="1" x14ac:dyDescent="0.25">
      <c r="A839" s="124">
        <v>838</v>
      </c>
      <c r="B839" s="125">
        <v>0.7</v>
      </c>
      <c r="C839" s="126" t="s">
        <v>2287</v>
      </c>
      <c r="D839" s="127" t="s">
        <v>371</v>
      </c>
      <c r="E839" s="133" t="s">
        <v>372</v>
      </c>
      <c r="F839" s="134"/>
      <c r="G839" s="135">
        <v>0</v>
      </c>
      <c r="H839" s="134"/>
      <c r="I839" s="136"/>
      <c r="J839" s="136">
        <v>1</v>
      </c>
      <c r="K839" s="128" t="s">
        <v>2177</v>
      </c>
    </row>
    <row r="840" spans="1:11" ht="67.5" customHeight="1" x14ac:dyDescent="0.25">
      <c r="A840" s="41">
        <v>839</v>
      </c>
      <c r="B840" s="42">
        <v>0.7</v>
      </c>
      <c r="C840" s="43" t="s">
        <v>2288</v>
      </c>
      <c r="D840" s="44" t="s">
        <v>374</v>
      </c>
      <c r="E840" s="129" t="s">
        <v>375</v>
      </c>
      <c r="F840" s="130"/>
      <c r="G840" s="131">
        <v>0</v>
      </c>
      <c r="H840" s="130"/>
      <c r="I840" s="132"/>
      <c r="J840" s="132"/>
      <c r="K840" s="45" t="s">
        <v>2177</v>
      </c>
    </row>
    <row r="841" spans="1:11" ht="67.5" customHeight="1" x14ac:dyDescent="0.25">
      <c r="A841" s="124">
        <v>840</v>
      </c>
      <c r="B841" s="125">
        <v>0.7</v>
      </c>
      <c r="C841" s="126" t="s">
        <v>2289</v>
      </c>
      <c r="D841" s="127" t="s">
        <v>377</v>
      </c>
      <c r="E841" s="133" t="s">
        <v>378</v>
      </c>
      <c r="F841" s="134"/>
      <c r="G841" s="135">
        <v>0</v>
      </c>
      <c r="H841" s="134"/>
      <c r="I841" s="136"/>
      <c r="J841" s="136"/>
      <c r="K841" s="128" t="s">
        <v>2177</v>
      </c>
    </row>
    <row r="842" spans="1:11" ht="67.5" customHeight="1" x14ac:dyDescent="0.25">
      <c r="A842" s="41">
        <v>841</v>
      </c>
      <c r="B842" s="42">
        <v>0.7</v>
      </c>
      <c r="C842" s="43" t="s">
        <v>2290</v>
      </c>
      <c r="D842" s="44" t="s">
        <v>380</v>
      </c>
      <c r="E842" s="129" t="s">
        <v>381</v>
      </c>
      <c r="F842" s="130"/>
      <c r="G842" s="131">
        <v>0</v>
      </c>
      <c r="H842" s="130"/>
      <c r="I842" s="132"/>
      <c r="J842" s="132"/>
      <c r="K842" s="45" t="s">
        <v>2177</v>
      </c>
    </row>
    <row r="843" spans="1:11" ht="67.5" customHeight="1" x14ac:dyDescent="0.25">
      <c r="A843" s="124">
        <v>842</v>
      </c>
      <c r="B843" s="125">
        <v>0.7</v>
      </c>
      <c r="C843" s="126" t="s">
        <v>2291</v>
      </c>
      <c r="D843" s="127" t="s">
        <v>383</v>
      </c>
      <c r="E843" s="133" t="s">
        <v>384</v>
      </c>
      <c r="F843" s="134"/>
      <c r="G843" s="135">
        <v>0</v>
      </c>
      <c r="H843" s="134"/>
      <c r="I843" s="136"/>
      <c r="J843" s="136"/>
      <c r="K843" s="128" t="s">
        <v>2177</v>
      </c>
    </row>
    <row r="844" spans="1:11" ht="67.5" customHeight="1" x14ac:dyDescent="0.25">
      <c r="A844" s="41">
        <v>843</v>
      </c>
      <c r="B844" s="42">
        <v>0.7</v>
      </c>
      <c r="C844" s="43" t="s">
        <v>2292</v>
      </c>
      <c r="D844" s="44" t="s">
        <v>386</v>
      </c>
      <c r="E844" s="129" t="s">
        <v>387</v>
      </c>
      <c r="F844" s="130"/>
      <c r="G844" s="131">
        <v>0</v>
      </c>
      <c r="H844" s="130"/>
      <c r="I844" s="132"/>
      <c r="J844" s="132"/>
      <c r="K844" s="45" t="s">
        <v>2177</v>
      </c>
    </row>
    <row r="845" spans="1:11" ht="67.5" customHeight="1" x14ac:dyDescent="0.25">
      <c r="A845" s="124">
        <v>844</v>
      </c>
      <c r="B845" s="125">
        <v>0.7</v>
      </c>
      <c r="C845" s="126" t="s">
        <v>2293</v>
      </c>
      <c r="D845" s="127" t="s">
        <v>389</v>
      </c>
      <c r="E845" s="133" t="s">
        <v>390</v>
      </c>
      <c r="F845" s="134"/>
      <c r="G845" s="135">
        <v>0</v>
      </c>
      <c r="H845" s="134"/>
      <c r="I845" s="136"/>
      <c r="J845" s="136"/>
      <c r="K845" s="128" t="s">
        <v>2177</v>
      </c>
    </row>
    <row r="846" spans="1:11" ht="67.5" customHeight="1" x14ac:dyDescent="0.25">
      <c r="A846" s="41">
        <v>845</v>
      </c>
      <c r="B846" s="42">
        <v>0.7</v>
      </c>
      <c r="C846" s="43" t="s">
        <v>2294</v>
      </c>
      <c r="D846" s="44" t="s">
        <v>392</v>
      </c>
      <c r="E846" s="129" t="s">
        <v>393</v>
      </c>
      <c r="F846" s="130"/>
      <c r="G846" s="131">
        <v>0</v>
      </c>
      <c r="H846" s="130"/>
      <c r="I846" s="132"/>
      <c r="J846" s="132"/>
      <c r="K846" s="45" t="s">
        <v>2177</v>
      </c>
    </row>
    <row r="847" spans="1:11" ht="67.5" customHeight="1" x14ac:dyDescent="0.25">
      <c r="A847" s="124">
        <v>846</v>
      </c>
      <c r="B847" s="125">
        <v>0.7</v>
      </c>
      <c r="C847" s="126" t="s">
        <v>2295</v>
      </c>
      <c r="D847" s="127" t="s">
        <v>395</v>
      </c>
      <c r="E847" s="133" t="s">
        <v>396</v>
      </c>
      <c r="F847" s="134"/>
      <c r="G847" s="135">
        <v>0</v>
      </c>
      <c r="H847" s="134"/>
      <c r="I847" s="136"/>
      <c r="J847" s="136"/>
      <c r="K847" s="128" t="s">
        <v>2177</v>
      </c>
    </row>
    <row r="848" spans="1:11" ht="67.5" customHeight="1" x14ac:dyDescent="0.25">
      <c r="A848" s="41">
        <v>847</v>
      </c>
      <c r="B848" s="42">
        <v>0.7</v>
      </c>
      <c r="C848" s="43" t="s">
        <v>2296</v>
      </c>
      <c r="D848" s="44" t="s">
        <v>398</v>
      </c>
      <c r="E848" s="129" t="s">
        <v>399</v>
      </c>
      <c r="F848" s="130"/>
      <c r="G848" s="131">
        <v>0</v>
      </c>
      <c r="H848" s="130"/>
      <c r="I848" s="132"/>
      <c r="J848" s="132"/>
      <c r="K848" s="45" t="s">
        <v>2177</v>
      </c>
    </row>
    <row r="849" spans="1:11" ht="67.5" customHeight="1" x14ac:dyDescent="0.25">
      <c r="A849" s="124">
        <v>848</v>
      </c>
      <c r="B849" s="125">
        <v>0.7</v>
      </c>
      <c r="C849" s="126" t="s">
        <v>2297</v>
      </c>
      <c r="D849" s="127" t="s">
        <v>401</v>
      </c>
      <c r="E849" s="133" t="s">
        <v>2298</v>
      </c>
      <c r="F849" s="134"/>
      <c r="G849" s="135"/>
      <c r="H849" s="134"/>
      <c r="I849" s="136"/>
      <c r="J849" s="136"/>
      <c r="K849" s="128" t="s">
        <v>2177</v>
      </c>
    </row>
    <row r="850" spans="1:11" ht="67.5" customHeight="1" x14ac:dyDescent="0.25">
      <c r="A850" s="41">
        <v>849</v>
      </c>
      <c r="B850" s="42">
        <v>0.8</v>
      </c>
      <c r="C850" s="43" t="s">
        <v>2299</v>
      </c>
      <c r="D850" s="44" t="s">
        <v>404</v>
      </c>
      <c r="E850" s="129" t="s">
        <v>405</v>
      </c>
      <c r="F850" s="130"/>
      <c r="G850" s="131">
        <v>0</v>
      </c>
      <c r="H850" s="130"/>
      <c r="I850" s="132"/>
      <c r="J850" s="132"/>
      <c r="K850" s="45" t="s">
        <v>2177</v>
      </c>
    </row>
    <row r="851" spans="1:11" ht="67.5" customHeight="1" x14ac:dyDescent="0.25">
      <c r="A851" s="124">
        <v>850</v>
      </c>
      <c r="B851" s="125">
        <v>0.8</v>
      </c>
      <c r="C851" s="126" t="s">
        <v>2300</v>
      </c>
      <c r="D851" s="127" t="s">
        <v>407</v>
      </c>
      <c r="E851" s="133" t="s">
        <v>408</v>
      </c>
      <c r="F851" s="134"/>
      <c r="G851" s="135">
        <v>0</v>
      </c>
      <c r="H851" s="134"/>
      <c r="I851" s="136"/>
      <c r="J851" s="136"/>
      <c r="K851" s="128" t="s">
        <v>2177</v>
      </c>
    </row>
    <row r="852" spans="1:11" ht="67.5" customHeight="1" x14ac:dyDescent="0.25">
      <c r="A852" s="41">
        <v>851</v>
      </c>
      <c r="B852" s="42">
        <v>0.8</v>
      </c>
      <c r="C852" s="43" t="s">
        <v>2301</v>
      </c>
      <c r="D852" s="44" t="s">
        <v>410</v>
      </c>
      <c r="E852" s="129" t="s">
        <v>411</v>
      </c>
      <c r="F852" s="130"/>
      <c r="G852" s="131">
        <v>0</v>
      </c>
      <c r="H852" s="130"/>
      <c r="I852" s="132"/>
      <c r="J852" s="132"/>
      <c r="K852" s="45" t="s">
        <v>2177</v>
      </c>
    </row>
    <row r="853" spans="1:11" ht="67.5" customHeight="1" x14ac:dyDescent="0.25">
      <c r="A853" s="124">
        <v>852</v>
      </c>
      <c r="B853" s="125">
        <v>0.8</v>
      </c>
      <c r="C853" s="126" t="s">
        <v>2302</v>
      </c>
      <c r="D853" s="127" t="s">
        <v>413</v>
      </c>
      <c r="E853" s="133" t="s">
        <v>414</v>
      </c>
      <c r="F853" s="134"/>
      <c r="G853" s="135">
        <v>0</v>
      </c>
      <c r="H853" s="134"/>
      <c r="I853" s="136"/>
      <c r="J853" s="136"/>
      <c r="K853" s="128" t="s">
        <v>2177</v>
      </c>
    </row>
    <row r="854" spans="1:11" ht="67.5" customHeight="1" x14ac:dyDescent="0.25">
      <c r="A854" s="41">
        <v>853</v>
      </c>
      <c r="B854" s="42">
        <v>0.8</v>
      </c>
      <c r="C854" s="43" t="s">
        <v>2303</v>
      </c>
      <c r="D854" s="44" t="s">
        <v>416</v>
      </c>
      <c r="E854" s="129" t="s">
        <v>417</v>
      </c>
      <c r="F854" s="130"/>
      <c r="G854" s="131">
        <v>0</v>
      </c>
      <c r="H854" s="130"/>
      <c r="I854" s="132"/>
      <c r="J854" s="132"/>
      <c r="K854" s="45" t="s">
        <v>2177</v>
      </c>
    </row>
    <row r="855" spans="1:11" ht="67.5" customHeight="1" x14ac:dyDescent="0.25">
      <c r="A855" s="124">
        <v>854</v>
      </c>
      <c r="B855" s="125">
        <v>0.8</v>
      </c>
      <c r="C855" s="126" t="s">
        <v>2304</v>
      </c>
      <c r="D855" s="127" t="s">
        <v>419</v>
      </c>
      <c r="E855" s="133" t="s">
        <v>420</v>
      </c>
      <c r="F855" s="134"/>
      <c r="G855" s="135">
        <v>0</v>
      </c>
      <c r="H855" s="134"/>
      <c r="I855" s="136"/>
      <c r="J855" s="136"/>
      <c r="K855" s="128" t="s">
        <v>2177</v>
      </c>
    </row>
    <row r="856" spans="1:11" ht="67.5" customHeight="1" x14ac:dyDescent="0.25">
      <c r="A856" s="41">
        <v>855</v>
      </c>
      <c r="B856" s="42">
        <v>0.8</v>
      </c>
      <c r="C856" s="43" t="s">
        <v>2305</v>
      </c>
      <c r="D856" s="44" t="s">
        <v>422</v>
      </c>
      <c r="E856" s="129" t="s">
        <v>423</v>
      </c>
      <c r="F856" s="130"/>
      <c r="G856" s="131">
        <v>0</v>
      </c>
      <c r="H856" s="130"/>
      <c r="I856" s="132"/>
      <c r="J856" s="132"/>
      <c r="K856" s="45" t="s">
        <v>2177</v>
      </c>
    </row>
    <row r="857" spans="1:11" ht="67.5" customHeight="1" x14ac:dyDescent="0.25">
      <c r="A857" s="124">
        <v>856</v>
      </c>
      <c r="B857" s="125">
        <v>0.8</v>
      </c>
      <c r="C857" s="126" t="s">
        <v>2306</v>
      </c>
      <c r="D857" s="127" t="s">
        <v>425</v>
      </c>
      <c r="E857" s="133" t="s">
        <v>426</v>
      </c>
      <c r="F857" s="134"/>
      <c r="G857" s="135">
        <v>0</v>
      </c>
      <c r="H857" s="134"/>
      <c r="I857" s="136"/>
      <c r="J857" s="136"/>
      <c r="K857" s="128" t="s">
        <v>2177</v>
      </c>
    </row>
    <row r="858" spans="1:11" ht="67.5" customHeight="1" x14ac:dyDescent="0.25">
      <c r="A858" s="41">
        <v>857</v>
      </c>
      <c r="B858" s="42">
        <v>0.8</v>
      </c>
      <c r="C858" s="43" t="s">
        <v>2307</v>
      </c>
      <c r="D858" s="44" t="s">
        <v>428</v>
      </c>
      <c r="E858" s="129" t="s">
        <v>429</v>
      </c>
      <c r="F858" s="130"/>
      <c r="G858" s="131">
        <v>0</v>
      </c>
      <c r="H858" s="130"/>
      <c r="I858" s="132"/>
      <c r="J858" s="132"/>
      <c r="K858" s="45" t="s">
        <v>2177</v>
      </c>
    </row>
    <row r="859" spans="1:11" ht="67.5" customHeight="1" x14ac:dyDescent="0.25">
      <c r="A859" s="124">
        <v>858</v>
      </c>
      <c r="B859" s="125">
        <v>0.8</v>
      </c>
      <c r="C859" s="126" t="s">
        <v>2308</v>
      </c>
      <c r="D859" s="127" t="s">
        <v>431</v>
      </c>
      <c r="E859" s="133" t="s">
        <v>432</v>
      </c>
      <c r="F859" s="134"/>
      <c r="G859" s="135">
        <v>0</v>
      </c>
      <c r="H859" s="134"/>
      <c r="I859" s="136"/>
      <c r="J859" s="136"/>
      <c r="K859" s="128" t="s">
        <v>2177</v>
      </c>
    </row>
    <row r="860" spans="1:11" ht="67.5" customHeight="1" x14ac:dyDescent="0.25">
      <c r="A860" s="41">
        <v>859</v>
      </c>
      <c r="B860" s="42">
        <v>0.8</v>
      </c>
      <c r="C860" s="43" t="s">
        <v>2309</v>
      </c>
      <c r="D860" s="44" t="s">
        <v>434</v>
      </c>
      <c r="E860" s="129" t="s">
        <v>435</v>
      </c>
      <c r="F860" s="130"/>
      <c r="G860" s="131"/>
      <c r="H860" s="130"/>
      <c r="I860" s="132"/>
      <c r="J860" s="132"/>
      <c r="K860" s="45" t="s">
        <v>2177</v>
      </c>
    </row>
    <row r="861" spans="1:11" ht="67.5" customHeight="1" x14ac:dyDescent="0.25">
      <c r="A861" s="124">
        <v>860</v>
      </c>
      <c r="B861" s="125">
        <v>0.8</v>
      </c>
      <c r="C861" s="126" t="s">
        <v>2310</v>
      </c>
      <c r="D861" s="127" t="s">
        <v>437</v>
      </c>
      <c r="E861" s="133" t="s">
        <v>252</v>
      </c>
      <c r="F861" s="134"/>
      <c r="G861" s="135">
        <v>0</v>
      </c>
      <c r="H861" s="134"/>
      <c r="I861" s="136"/>
      <c r="J861" s="136">
        <v>1</v>
      </c>
      <c r="K861" s="128" t="s">
        <v>2177</v>
      </c>
    </row>
    <row r="862" spans="1:11" ht="67.5" customHeight="1" x14ac:dyDescent="0.25">
      <c r="A862" s="41">
        <v>861</v>
      </c>
      <c r="B862" s="42">
        <v>0.8</v>
      </c>
      <c r="C862" s="43" t="s">
        <v>2311</v>
      </c>
      <c r="D862" s="44" t="s">
        <v>439</v>
      </c>
      <c r="E862" s="129" t="s">
        <v>167</v>
      </c>
      <c r="F862" s="130"/>
      <c r="G862" s="131">
        <v>0</v>
      </c>
      <c r="H862" s="130"/>
      <c r="I862" s="132">
        <v>1</v>
      </c>
      <c r="J862" s="132">
        <v>1</v>
      </c>
      <c r="K862" s="45" t="s">
        <v>2177</v>
      </c>
    </row>
    <row r="863" spans="1:11" ht="67.5" customHeight="1" x14ac:dyDescent="0.25">
      <c r="A863" s="124">
        <v>862</v>
      </c>
      <c r="B863" s="125">
        <v>0.8</v>
      </c>
      <c r="C863" s="126" t="s">
        <v>2312</v>
      </c>
      <c r="D863" s="127" t="s">
        <v>441</v>
      </c>
      <c r="E863" s="133" t="s">
        <v>442</v>
      </c>
      <c r="F863" s="134"/>
      <c r="G863" s="135">
        <v>0</v>
      </c>
      <c r="H863" s="134"/>
      <c r="I863" s="136">
        <v>1</v>
      </c>
      <c r="J863" s="136">
        <v>1</v>
      </c>
      <c r="K863" s="128" t="s">
        <v>2177</v>
      </c>
    </row>
    <row r="864" spans="1:11" ht="67.5" customHeight="1" x14ac:dyDescent="0.25">
      <c r="A864" s="41">
        <v>863</v>
      </c>
      <c r="B864" s="42">
        <v>0.8</v>
      </c>
      <c r="C864" s="43" t="s">
        <v>2313</v>
      </c>
      <c r="D864" s="44" t="s">
        <v>444</v>
      </c>
      <c r="E864" s="129" t="s">
        <v>445</v>
      </c>
      <c r="F864" s="130"/>
      <c r="G864" s="131">
        <v>0</v>
      </c>
      <c r="H864" s="130"/>
      <c r="I864" s="132"/>
      <c r="J864" s="132">
        <v>1</v>
      </c>
      <c r="K864" s="45" t="s">
        <v>2177</v>
      </c>
    </row>
    <row r="865" spans="1:11" ht="67.5" customHeight="1" x14ac:dyDescent="0.25">
      <c r="A865" s="124">
        <v>864</v>
      </c>
      <c r="B865" s="125">
        <v>0.8</v>
      </c>
      <c r="C865" s="126" t="s">
        <v>2314</v>
      </c>
      <c r="D865" s="127" t="s">
        <v>447</v>
      </c>
      <c r="E865" s="133" t="s">
        <v>196</v>
      </c>
      <c r="F865" s="134"/>
      <c r="G865" s="135">
        <v>0</v>
      </c>
      <c r="H865" s="134"/>
      <c r="I865" s="136"/>
      <c r="J865" s="136">
        <v>1</v>
      </c>
      <c r="K865" s="128" t="s">
        <v>2177</v>
      </c>
    </row>
    <row r="866" spans="1:11" ht="67.5" customHeight="1" x14ac:dyDescent="0.25">
      <c r="A866" s="41">
        <v>865</v>
      </c>
      <c r="B866" s="42">
        <v>0.8</v>
      </c>
      <c r="C866" s="43" t="s">
        <v>2315</v>
      </c>
      <c r="D866" s="44" t="s">
        <v>449</v>
      </c>
      <c r="E866" s="129" t="s">
        <v>252</v>
      </c>
      <c r="F866" s="130"/>
      <c r="G866" s="131">
        <v>0</v>
      </c>
      <c r="H866" s="130"/>
      <c r="I866" s="132"/>
      <c r="J866" s="132">
        <v>1</v>
      </c>
      <c r="K866" s="45" t="s">
        <v>2177</v>
      </c>
    </row>
    <row r="867" spans="1:11" ht="67.5" customHeight="1" x14ac:dyDescent="0.25">
      <c r="A867" s="124">
        <v>866</v>
      </c>
      <c r="B867" s="125">
        <v>0.8</v>
      </c>
      <c r="C867" s="126" t="s">
        <v>2316</v>
      </c>
      <c r="D867" s="127" t="s">
        <v>451</v>
      </c>
      <c r="E867" s="133" t="s">
        <v>452</v>
      </c>
      <c r="F867" s="134"/>
      <c r="G867" s="135">
        <v>0</v>
      </c>
      <c r="H867" s="134"/>
      <c r="I867" s="136"/>
      <c r="J867" s="136">
        <v>1</v>
      </c>
      <c r="K867" s="128" t="s">
        <v>2177</v>
      </c>
    </row>
    <row r="868" spans="1:11" ht="67.5" customHeight="1" x14ac:dyDescent="0.25">
      <c r="A868" s="41">
        <v>867</v>
      </c>
      <c r="B868" s="42">
        <v>0.8</v>
      </c>
      <c r="C868" s="43" t="s">
        <v>2317</v>
      </c>
      <c r="D868" s="44" t="s">
        <v>454</v>
      </c>
      <c r="E868" s="129" t="s">
        <v>196</v>
      </c>
      <c r="F868" s="130"/>
      <c r="G868" s="131">
        <v>0</v>
      </c>
      <c r="H868" s="130"/>
      <c r="I868" s="132"/>
      <c r="J868" s="132">
        <v>1</v>
      </c>
      <c r="K868" s="45" t="s">
        <v>2177</v>
      </c>
    </row>
    <row r="869" spans="1:11" ht="67.5" customHeight="1" x14ac:dyDescent="0.25">
      <c r="A869" s="124">
        <v>868</v>
      </c>
      <c r="B869" s="125">
        <v>0.8</v>
      </c>
      <c r="C869" s="126" t="s">
        <v>2318</v>
      </c>
      <c r="D869" s="127" t="s">
        <v>456</v>
      </c>
      <c r="E869" s="133" t="s">
        <v>457</v>
      </c>
      <c r="F869" s="134"/>
      <c r="G869" s="135">
        <v>0</v>
      </c>
      <c r="H869" s="134"/>
      <c r="I869" s="136"/>
      <c r="J869" s="136">
        <v>1</v>
      </c>
      <c r="K869" s="128" t="s">
        <v>2177</v>
      </c>
    </row>
    <row r="870" spans="1:11" ht="67.5" customHeight="1" x14ac:dyDescent="0.25">
      <c r="A870" s="41">
        <v>869</v>
      </c>
      <c r="B870" s="42">
        <v>0.8</v>
      </c>
      <c r="C870" s="43" t="s">
        <v>2319</v>
      </c>
      <c r="D870" s="44" t="s">
        <v>459</v>
      </c>
      <c r="E870" s="129" t="s">
        <v>460</v>
      </c>
      <c r="F870" s="130"/>
      <c r="G870" s="131">
        <v>0</v>
      </c>
      <c r="H870" s="130"/>
      <c r="I870" s="132"/>
      <c r="J870" s="132">
        <v>1</v>
      </c>
      <c r="K870" s="45" t="s">
        <v>2177</v>
      </c>
    </row>
    <row r="871" spans="1:11" ht="67.5" customHeight="1" x14ac:dyDescent="0.25">
      <c r="A871" s="124">
        <v>870</v>
      </c>
      <c r="B871" s="125">
        <v>0.8</v>
      </c>
      <c r="C871" s="126" t="s">
        <v>2320</v>
      </c>
      <c r="D871" s="127" t="s">
        <v>462</v>
      </c>
      <c r="E871" s="133" t="s">
        <v>463</v>
      </c>
      <c r="F871" s="134"/>
      <c r="G871" s="135">
        <v>0</v>
      </c>
      <c r="H871" s="134"/>
      <c r="I871" s="136"/>
      <c r="J871" s="136">
        <v>1</v>
      </c>
      <c r="K871" s="128" t="s">
        <v>2177</v>
      </c>
    </row>
    <row r="872" spans="1:11" ht="67.5" customHeight="1" x14ac:dyDescent="0.25">
      <c r="A872" s="41">
        <v>871</v>
      </c>
      <c r="B872" s="42">
        <v>0.8</v>
      </c>
      <c r="C872" s="43" t="s">
        <v>2321</v>
      </c>
      <c r="D872" s="44" t="s">
        <v>465</v>
      </c>
      <c r="E872" s="129" t="s">
        <v>466</v>
      </c>
      <c r="F872" s="130"/>
      <c r="G872" s="131">
        <v>0</v>
      </c>
      <c r="H872" s="130"/>
      <c r="I872" s="132">
        <v>1</v>
      </c>
      <c r="J872" s="132">
        <v>1</v>
      </c>
      <c r="K872" s="45" t="s">
        <v>2177</v>
      </c>
    </row>
    <row r="873" spans="1:11" ht="67.5" customHeight="1" x14ac:dyDescent="0.25">
      <c r="A873" s="124">
        <v>872</v>
      </c>
      <c r="B873" s="125">
        <v>0.8</v>
      </c>
      <c r="C873" s="126" t="s">
        <v>2322</v>
      </c>
      <c r="D873" s="127" t="s">
        <v>468</v>
      </c>
      <c r="E873" s="133" t="s">
        <v>469</v>
      </c>
      <c r="F873" s="134"/>
      <c r="G873" s="135">
        <v>0</v>
      </c>
      <c r="H873" s="134"/>
      <c r="I873" s="136">
        <v>1</v>
      </c>
      <c r="J873" s="136">
        <v>1</v>
      </c>
      <c r="K873" s="128" t="s">
        <v>2177</v>
      </c>
    </row>
    <row r="874" spans="1:11" ht="67.5" customHeight="1" x14ac:dyDescent="0.25">
      <c r="A874" s="41">
        <v>873</v>
      </c>
      <c r="B874" s="42">
        <v>0.8</v>
      </c>
      <c r="C874" s="43" t="s">
        <v>2323</v>
      </c>
      <c r="D874" s="44" t="s">
        <v>471</v>
      </c>
      <c r="E874" s="129" t="s">
        <v>472</v>
      </c>
      <c r="F874" s="130"/>
      <c r="G874" s="131">
        <v>0</v>
      </c>
      <c r="H874" s="130"/>
      <c r="I874" s="132"/>
      <c r="J874" s="132">
        <v>1</v>
      </c>
      <c r="K874" s="45" t="s">
        <v>2177</v>
      </c>
    </row>
    <row r="875" spans="1:11" ht="67.5" customHeight="1" x14ac:dyDescent="0.25">
      <c r="A875" s="124">
        <v>874</v>
      </c>
      <c r="B875" s="125">
        <v>0.8</v>
      </c>
      <c r="C875" s="126" t="s">
        <v>2324</v>
      </c>
      <c r="D875" s="127" t="s">
        <v>474</v>
      </c>
      <c r="E875" s="133" t="s">
        <v>167</v>
      </c>
      <c r="F875" s="134"/>
      <c r="G875" s="135">
        <v>0</v>
      </c>
      <c r="H875" s="134"/>
      <c r="I875" s="136">
        <v>1</v>
      </c>
      <c r="J875" s="136">
        <v>1</v>
      </c>
      <c r="K875" s="128" t="s">
        <v>2177</v>
      </c>
    </row>
    <row r="876" spans="1:11" ht="67.5" customHeight="1" x14ac:dyDescent="0.25">
      <c r="A876" s="41">
        <v>875</v>
      </c>
      <c r="B876" s="42">
        <v>0.8</v>
      </c>
      <c r="C876" s="43" t="s">
        <v>2325</v>
      </c>
      <c r="D876" s="44" t="s">
        <v>476</v>
      </c>
      <c r="E876" s="129" t="s">
        <v>477</v>
      </c>
      <c r="F876" s="130"/>
      <c r="G876" s="131">
        <v>0</v>
      </c>
      <c r="H876" s="130"/>
      <c r="I876" s="132"/>
      <c r="J876" s="132">
        <v>1</v>
      </c>
      <c r="K876" s="45" t="s">
        <v>2177</v>
      </c>
    </row>
    <row r="877" spans="1:11" ht="67.5" customHeight="1" x14ac:dyDescent="0.25">
      <c r="A877" s="124">
        <v>876</v>
      </c>
      <c r="B877" s="125">
        <v>0.8</v>
      </c>
      <c r="C877" s="126" t="s">
        <v>2326</v>
      </c>
      <c r="D877" s="127" t="s">
        <v>479</v>
      </c>
      <c r="E877" s="133" t="s">
        <v>480</v>
      </c>
      <c r="F877" s="134"/>
      <c r="G877" s="135">
        <v>0</v>
      </c>
      <c r="H877" s="134"/>
      <c r="I877" s="136">
        <v>1</v>
      </c>
      <c r="J877" s="136"/>
      <c r="K877" s="128" t="s">
        <v>2177</v>
      </c>
    </row>
    <row r="878" spans="1:11" ht="67.5" customHeight="1" x14ac:dyDescent="0.25">
      <c r="A878" s="41">
        <v>877</v>
      </c>
      <c r="B878" s="42">
        <v>0.8</v>
      </c>
      <c r="C878" s="43" t="s">
        <v>2327</v>
      </c>
      <c r="D878" s="44" t="s">
        <v>482</v>
      </c>
      <c r="E878" s="129" t="s">
        <v>331</v>
      </c>
      <c r="F878" s="130"/>
      <c r="G878" s="131">
        <v>0</v>
      </c>
      <c r="H878" s="130"/>
      <c r="I878" s="132"/>
      <c r="J878" s="132"/>
      <c r="K878" s="45" t="s">
        <v>2177</v>
      </c>
    </row>
    <row r="879" spans="1:11" ht="67.5" customHeight="1" x14ac:dyDescent="0.25">
      <c r="A879" s="124">
        <v>878</v>
      </c>
      <c r="B879" s="125">
        <v>0.8</v>
      </c>
      <c r="C879" s="126" t="s">
        <v>2328</v>
      </c>
      <c r="D879" s="127" t="s">
        <v>484</v>
      </c>
      <c r="E879" s="133" t="s">
        <v>485</v>
      </c>
      <c r="F879" s="134"/>
      <c r="G879" s="135">
        <v>0</v>
      </c>
      <c r="H879" s="134"/>
      <c r="I879" s="136"/>
      <c r="J879" s="136">
        <v>1</v>
      </c>
      <c r="K879" s="128" t="s">
        <v>2177</v>
      </c>
    </row>
    <row r="880" spans="1:11" ht="67.5" customHeight="1" x14ac:dyDescent="0.25">
      <c r="A880" s="41">
        <v>879</v>
      </c>
      <c r="B880" s="42">
        <v>0.8</v>
      </c>
      <c r="C880" s="43" t="s">
        <v>2329</v>
      </c>
      <c r="D880" s="44" t="s">
        <v>487</v>
      </c>
      <c r="E880" s="129" t="s">
        <v>488</v>
      </c>
      <c r="F880" s="130"/>
      <c r="G880" s="131">
        <v>0</v>
      </c>
      <c r="H880" s="130"/>
      <c r="I880" s="132"/>
      <c r="J880" s="132">
        <v>1</v>
      </c>
      <c r="K880" s="45" t="s">
        <v>2177</v>
      </c>
    </row>
    <row r="881" spans="1:11" ht="67.5" customHeight="1" x14ac:dyDescent="0.25">
      <c r="A881" s="124">
        <v>880</v>
      </c>
      <c r="B881" s="125">
        <v>0.8</v>
      </c>
      <c r="C881" s="126" t="s">
        <v>2330</v>
      </c>
      <c r="D881" s="127" t="s">
        <v>490</v>
      </c>
      <c r="E881" s="133" t="s">
        <v>491</v>
      </c>
      <c r="F881" s="134"/>
      <c r="G881" s="135">
        <v>0</v>
      </c>
      <c r="H881" s="134"/>
      <c r="I881" s="136"/>
      <c r="J881" s="136">
        <v>1</v>
      </c>
      <c r="K881" s="128" t="s">
        <v>2177</v>
      </c>
    </row>
    <row r="882" spans="1:11" ht="67.5" customHeight="1" x14ac:dyDescent="0.25">
      <c r="A882" s="41">
        <v>881</v>
      </c>
      <c r="B882" s="42">
        <v>0.8</v>
      </c>
      <c r="C882" s="43" t="s">
        <v>2331</v>
      </c>
      <c r="D882" s="44" t="s">
        <v>493</v>
      </c>
      <c r="E882" s="129" t="s">
        <v>494</v>
      </c>
      <c r="F882" s="130"/>
      <c r="G882" s="131">
        <v>0</v>
      </c>
      <c r="H882" s="130"/>
      <c r="I882" s="132"/>
      <c r="J882" s="132">
        <v>1</v>
      </c>
      <c r="K882" s="45" t="s">
        <v>2177</v>
      </c>
    </row>
    <row r="883" spans="1:11" ht="67.5" customHeight="1" x14ac:dyDescent="0.25">
      <c r="A883" s="124">
        <v>882</v>
      </c>
      <c r="B883" s="125">
        <v>0.8</v>
      </c>
      <c r="C883" s="126" t="s">
        <v>2332</v>
      </c>
      <c r="D883" s="127" t="s">
        <v>496</v>
      </c>
      <c r="E883" s="133" t="s">
        <v>497</v>
      </c>
      <c r="F883" s="134"/>
      <c r="G883" s="135">
        <v>0</v>
      </c>
      <c r="H883" s="134"/>
      <c r="I883" s="136"/>
      <c r="J883" s="136">
        <v>1</v>
      </c>
      <c r="K883" s="128" t="s">
        <v>2177</v>
      </c>
    </row>
    <row r="884" spans="1:11" ht="67.5" customHeight="1" x14ac:dyDescent="0.25">
      <c r="A884" s="41">
        <v>883</v>
      </c>
      <c r="B884" s="42">
        <v>0.8</v>
      </c>
      <c r="C884" s="43" t="s">
        <v>2333</v>
      </c>
      <c r="D884" s="44" t="s">
        <v>499</v>
      </c>
      <c r="E884" s="129" t="s">
        <v>500</v>
      </c>
      <c r="F884" s="130"/>
      <c r="G884" s="131">
        <v>0</v>
      </c>
      <c r="H884" s="130"/>
      <c r="I884" s="132">
        <v>1</v>
      </c>
      <c r="J884" s="132">
        <v>1</v>
      </c>
      <c r="K884" s="45" t="s">
        <v>2177</v>
      </c>
    </row>
    <row r="885" spans="1:11" ht="67.5" customHeight="1" x14ac:dyDescent="0.25">
      <c r="A885" s="124">
        <v>884</v>
      </c>
      <c r="B885" s="125">
        <v>0.8</v>
      </c>
      <c r="C885" s="126" t="s">
        <v>2334</v>
      </c>
      <c r="D885" s="127" t="s">
        <v>502</v>
      </c>
      <c r="E885" s="133" t="s">
        <v>503</v>
      </c>
      <c r="F885" s="134"/>
      <c r="G885" s="135">
        <v>0</v>
      </c>
      <c r="H885" s="134"/>
      <c r="I885" s="136"/>
      <c r="J885" s="136">
        <v>1</v>
      </c>
      <c r="K885" s="128" t="s">
        <v>2177</v>
      </c>
    </row>
    <row r="886" spans="1:11" ht="67.5" customHeight="1" x14ac:dyDescent="0.25">
      <c r="A886" s="41">
        <v>885</v>
      </c>
      <c r="B886" s="42">
        <v>0.8</v>
      </c>
      <c r="C886" s="43" t="s">
        <v>2335</v>
      </c>
      <c r="D886" s="44" t="s">
        <v>505</v>
      </c>
      <c r="E886" s="129" t="s">
        <v>506</v>
      </c>
      <c r="F886" s="130"/>
      <c r="G886" s="131">
        <v>0</v>
      </c>
      <c r="H886" s="130"/>
      <c r="I886" s="132"/>
      <c r="J886" s="132">
        <v>1</v>
      </c>
      <c r="K886" s="45" t="s">
        <v>2177</v>
      </c>
    </row>
    <row r="887" spans="1:11" ht="67.5" customHeight="1" x14ac:dyDescent="0.25">
      <c r="A887" s="124">
        <v>886</v>
      </c>
      <c r="B887" s="125">
        <v>0.8</v>
      </c>
      <c r="C887" s="126" t="s">
        <v>2336</v>
      </c>
      <c r="D887" s="127" t="s">
        <v>508</v>
      </c>
      <c r="E887" s="133" t="s">
        <v>509</v>
      </c>
      <c r="F887" s="134"/>
      <c r="G887" s="135">
        <v>0</v>
      </c>
      <c r="H887" s="134"/>
      <c r="I887" s="136"/>
      <c r="J887" s="136">
        <v>1</v>
      </c>
      <c r="K887" s="128" t="s">
        <v>2177</v>
      </c>
    </row>
    <row r="888" spans="1:11" ht="67.5" customHeight="1" x14ac:dyDescent="0.25">
      <c r="A888" s="41">
        <v>887</v>
      </c>
      <c r="B888" s="42">
        <v>0.8</v>
      </c>
      <c r="C888" s="43" t="s">
        <v>2337</v>
      </c>
      <c r="D888" s="44" t="s">
        <v>511</v>
      </c>
      <c r="E888" s="129" t="s">
        <v>512</v>
      </c>
      <c r="F888" s="130"/>
      <c r="G888" s="131">
        <v>0</v>
      </c>
      <c r="H888" s="130"/>
      <c r="I888" s="132">
        <v>1</v>
      </c>
      <c r="J888" s="132">
        <v>1</v>
      </c>
      <c r="K888" s="45" t="s">
        <v>2177</v>
      </c>
    </row>
    <row r="889" spans="1:11" ht="67.5" customHeight="1" x14ac:dyDescent="0.25">
      <c r="A889" s="124">
        <v>888</v>
      </c>
      <c r="B889" s="125">
        <v>0.8</v>
      </c>
      <c r="C889" s="126" t="s">
        <v>2338</v>
      </c>
      <c r="D889" s="127" t="s">
        <v>514</v>
      </c>
      <c r="E889" s="133" t="s">
        <v>515</v>
      </c>
      <c r="F889" s="134"/>
      <c r="G889" s="135">
        <v>0</v>
      </c>
      <c r="H889" s="134"/>
      <c r="I889" s="136">
        <v>1</v>
      </c>
      <c r="J889" s="136">
        <v>1</v>
      </c>
      <c r="K889" s="128" t="s">
        <v>2177</v>
      </c>
    </row>
    <row r="890" spans="1:11" ht="67.5" customHeight="1" x14ac:dyDescent="0.25">
      <c r="A890" s="41">
        <v>889</v>
      </c>
      <c r="B890" s="42">
        <v>0.8</v>
      </c>
      <c r="C890" s="43" t="s">
        <v>2339</v>
      </c>
      <c r="D890" s="44" t="s">
        <v>517</v>
      </c>
      <c r="E890" s="129" t="s">
        <v>518</v>
      </c>
      <c r="F890" s="130"/>
      <c r="G890" s="131">
        <v>0</v>
      </c>
      <c r="H890" s="130"/>
      <c r="I890" s="132">
        <v>1</v>
      </c>
      <c r="J890" s="132">
        <v>1</v>
      </c>
      <c r="K890" s="45" t="s">
        <v>2177</v>
      </c>
    </row>
    <row r="891" spans="1:11" ht="67.5" customHeight="1" x14ac:dyDescent="0.25">
      <c r="A891" s="124">
        <v>890</v>
      </c>
      <c r="B891" s="125">
        <v>0.8</v>
      </c>
      <c r="C891" s="126" t="s">
        <v>2340</v>
      </c>
      <c r="D891" s="127" t="s">
        <v>520</v>
      </c>
      <c r="E891" s="133" t="s">
        <v>518</v>
      </c>
      <c r="F891" s="134"/>
      <c r="G891" s="135">
        <v>0</v>
      </c>
      <c r="H891" s="134"/>
      <c r="I891" s="136">
        <v>1</v>
      </c>
      <c r="J891" s="136">
        <v>1</v>
      </c>
      <c r="K891" s="128" t="s">
        <v>2177</v>
      </c>
    </row>
    <row r="892" spans="1:11" ht="67.5" customHeight="1" x14ac:dyDescent="0.25">
      <c r="A892" s="41">
        <v>891</v>
      </c>
      <c r="B892" s="42">
        <v>0.8</v>
      </c>
      <c r="C892" s="43" t="s">
        <v>2341</v>
      </c>
      <c r="D892" s="44" t="s">
        <v>522</v>
      </c>
      <c r="E892" s="129" t="s">
        <v>523</v>
      </c>
      <c r="F892" s="130"/>
      <c r="G892" s="131">
        <v>0</v>
      </c>
      <c r="H892" s="130"/>
      <c r="I892" s="132"/>
      <c r="J892" s="132">
        <v>1</v>
      </c>
      <c r="K892" s="45" t="s">
        <v>2177</v>
      </c>
    </row>
    <row r="893" spans="1:11" ht="67.5" customHeight="1" x14ac:dyDescent="0.25">
      <c r="A893" s="124">
        <v>892</v>
      </c>
      <c r="B893" s="125">
        <v>0.8</v>
      </c>
      <c r="C893" s="126" t="s">
        <v>2342</v>
      </c>
      <c r="D893" s="127" t="s">
        <v>525</v>
      </c>
      <c r="E893" s="133" t="s">
        <v>526</v>
      </c>
      <c r="F893" s="134"/>
      <c r="G893" s="135">
        <v>0</v>
      </c>
      <c r="H893" s="134"/>
      <c r="I893" s="136"/>
      <c r="J893" s="136">
        <v>1</v>
      </c>
      <c r="K893" s="128" t="s">
        <v>2177</v>
      </c>
    </row>
    <row r="894" spans="1:11" ht="67.5" customHeight="1" x14ac:dyDescent="0.25">
      <c r="A894" s="41">
        <v>893</v>
      </c>
      <c r="B894" s="42">
        <v>0.8</v>
      </c>
      <c r="C894" s="43" t="s">
        <v>2343</v>
      </c>
      <c r="D894" s="44" t="s">
        <v>528</v>
      </c>
      <c r="E894" s="129" t="s">
        <v>529</v>
      </c>
      <c r="F894" s="130"/>
      <c r="G894" s="131">
        <v>0</v>
      </c>
      <c r="H894" s="130"/>
      <c r="I894" s="132">
        <v>1</v>
      </c>
      <c r="J894" s="132">
        <v>1</v>
      </c>
      <c r="K894" s="45" t="s">
        <v>2177</v>
      </c>
    </row>
    <row r="895" spans="1:11" ht="67.5" customHeight="1" x14ac:dyDescent="0.25">
      <c r="A895" s="124">
        <v>894</v>
      </c>
      <c r="B895" s="125">
        <v>0.8</v>
      </c>
      <c r="C895" s="126" t="s">
        <v>2344</v>
      </c>
      <c r="D895" s="127" t="s">
        <v>531</v>
      </c>
      <c r="E895" s="133" t="s">
        <v>532</v>
      </c>
      <c r="F895" s="134"/>
      <c r="G895" s="135">
        <v>0</v>
      </c>
      <c r="H895" s="134"/>
      <c r="I895" s="136"/>
      <c r="J895" s="136">
        <v>1</v>
      </c>
      <c r="K895" s="128" t="s">
        <v>2177</v>
      </c>
    </row>
    <row r="896" spans="1:11" ht="67.5" customHeight="1" x14ac:dyDescent="0.25">
      <c r="A896" s="41">
        <v>895</v>
      </c>
      <c r="B896" s="42">
        <v>0.8</v>
      </c>
      <c r="C896" s="43" t="s">
        <v>2345</v>
      </c>
      <c r="D896" s="44" t="s">
        <v>534</v>
      </c>
      <c r="E896" s="129" t="s">
        <v>535</v>
      </c>
      <c r="F896" s="130"/>
      <c r="G896" s="131">
        <v>0</v>
      </c>
      <c r="H896" s="130"/>
      <c r="I896" s="132">
        <v>1</v>
      </c>
      <c r="J896" s="132">
        <v>1</v>
      </c>
      <c r="K896" s="45" t="s">
        <v>2177</v>
      </c>
    </row>
    <row r="897" spans="1:11" ht="67.5" customHeight="1" x14ac:dyDescent="0.25">
      <c r="A897" s="124">
        <v>896</v>
      </c>
      <c r="B897" s="125">
        <v>0.8</v>
      </c>
      <c r="C897" s="126" t="s">
        <v>2346</v>
      </c>
      <c r="D897" s="127" t="s">
        <v>537</v>
      </c>
      <c r="E897" s="133" t="s">
        <v>538</v>
      </c>
      <c r="F897" s="134"/>
      <c r="G897" s="135">
        <v>0</v>
      </c>
      <c r="H897" s="134"/>
      <c r="I897" s="136">
        <v>1</v>
      </c>
      <c r="J897" s="136">
        <v>1</v>
      </c>
      <c r="K897" s="128" t="s">
        <v>2177</v>
      </c>
    </row>
    <row r="898" spans="1:11" ht="67.5" customHeight="1" x14ac:dyDescent="0.25">
      <c r="A898" s="41">
        <v>897</v>
      </c>
      <c r="B898" s="42">
        <v>0.8</v>
      </c>
      <c r="C898" s="43" t="s">
        <v>2347</v>
      </c>
      <c r="D898" s="44" t="s">
        <v>540</v>
      </c>
      <c r="E898" s="129" t="s">
        <v>541</v>
      </c>
      <c r="F898" s="130"/>
      <c r="G898" s="131">
        <v>0</v>
      </c>
      <c r="H898" s="130"/>
      <c r="I898" s="132">
        <v>1</v>
      </c>
      <c r="J898" s="132">
        <v>1</v>
      </c>
      <c r="K898" s="45" t="s">
        <v>2177</v>
      </c>
    </row>
    <row r="899" spans="1:11" ht="67.5" customHeight="1" x14ac:dyDescent="0.25">
      <c r="A899" s="124">
        <v>898</v>
      </c>
      <c r="B899" s="125">
        <v>0.8</v>
      </c>
      <c r="C899" s="126" t="s">
        <v>2348</v>
      </c>
      <c r="D899" s="127" t="s">
        <v>543</v>
      </c>
      <c r="E899" s="133" t="s">
        <v>544</v>
      </c>
      <c r="F899" s="134"/>
      <c r="G899" s="135">
        <v>0</v>
      </c>
      <c r="H899" s="134"/>
      <c r="I899" s="136">
        <v>1</v>
      </c>
      <c r="J899" s="136">
        <v>1</v>
      </c>
      <c r="K899" s="128" t="s">
        <v>2177</v>
      </c>
    </row>
    <row r="900" spans="1:11" ht="67.5" customHeight="1" x14ac:dyDescent="0.25">
      <c r="A900" s="41">
        <v>899</v>
      </c>
      <c r="B900" s="42">
        <v>0.8</v>
      </c>
      <c r="C900" s="43" t="s">
        <v>2349</v>
      </c>
      <c r="D900" s="44" t="s">
        <v>546</v>
      </c>
      <c r="E900" s="129" t="s">
        <v>547</v>
      </c>
      <c r="F900" s="130"/>
      <c r="G900" s="131">
        <v>0</v>
      </c>
      <c r="H900" s="130"/>
      <c r="I900" s="132">
        <v>1</v>
      </c>
      <c r="J900" s="132">
        <v>1</v>
      </c>
      <c r="K900" s="45" t="s">
        <v>2177</v>
      </c>
    </row>
    <row r="901" spans="1:11" ht="67.5" customHeight="1" x14ac:dyDescent="0.25">
      <c r="A901" s="124">
        <v>900</v>
      </c>
      <c r="B901" s="125">
        <v>0.8</v>
      </c>
      <c r="C901" s="126" t="s">
        <v>2350</v>
      </c>
      <c r="D901" s="127" t="s">
        <v>549</v>
      </c>
      <c r="E901" s="133" t="s">
        <v>550</v>
      </c>
      <c r="F901" s="134"/>
      <c r="G901" s="135">
        <v>0</v>
      </c>
      <c r="H901" s="134"/>
      <c r="I901" s="136"/>
      <c r="J901" s="136">
        <v>1</v>
      </c>
      <c r="K901" s="128" t="s">
        <v>2177</v>
      </c>
    </row>
    <row r="902" spans="1:11" ht="67.5" customHeight="1" x14ac:dyDescent="0.25">
      <c r="A902" s="41">
        <v>901</v>
      </c>
      <c r="B902" s="42">
        <v>0.8</v>
      </c>
      <c r="C902" s="43" t="s">
        <v>2351</v>
      </c>
      <c r="D902" s="44" t="s">
        <v>552</v>
      </c>
      <c r="E902" s="129" t="s">
        <v>553</v>
      </c>
      <c r="F902" s="130"/>
      <c r="G902" s="131">
        <v>0</v>
      </c>
      <c r="H902" s="130"/>
      <c r="I902" s="132"/>
      <c r="J902" s="132">
        <v>1</v>
      </c>
      <c r="K902" s="45" t="s">
        <v>2177</v>
      </c>
    </row>
    <row r="903" spans="1:11" ht="67.5" customHeight="1" x14ac:dyDescent="0.25">
      <c r="A903" s="124">
        <v>902</v>
      </c>
      <c r="B903" s="125">
        <v>0.8</v>
      </c>
      <c r="C903" s="126" t="s">
        <v>2352</v>
      </c>
      <c r="D903" s="127" t="s">
        <v>555</v>
      </c>
      <c r="E903" s="133" t="s">
        <v>556</v>
      </c>
      <c r="F903" s="134"/>
      <c r="G903" s="135">
        <v>0.1</v>
      </c>
      <c r="H903" s="134" t="s">
        <v>557</v>
      </c>
      <c r="I903" s="136">
        <v>1</v>
      </c>
      <c r="J903" s="136"/>
      <c r="K903" s="128" t="s">
        <v>2177</v>
      </c>
    </row>
    <row r="904" spans="1:11" ht="67.5" customHeight="1" x14ac:dyDescent="0.25">
      <c r="A904" s="41">
        <v>903</v>
      </c>
      <c r="B904" s="42">
        <v>0.9</v>
      </c>
      <c r="C904" s="43" t="s">
        <v>2353</v>
      </c>
      <c r="D904" s="44" t="s">
        <v>559</v>
      </c>
      <c r="E904" s="129" t="s">
        <v>560</v>
      </c>
      <c r="F904" s="130"/>
      <c r="G904" s="131"/>
      <c r="H904" s="130"/>
      <c r="I904" s="132">
        <v>1</v>
      </c>
      <c r="J904" s="132"/>
      <c r="K904" s="45" t="s">
        <v>2177</v>
      </c>
    </row>
    <row r="905" spans="1:11" ht="67.5" customHeight="1" x14ac:dyDescent="0.25">
      <c r="A905" s="124">
        <v>904</v>
      </c>
      <c r="B905" s="125">
        <v>0.8</v>
      </c>
      <c r="C905" s="126" t="s">
        <v>2354</v>
      </c>
      <c r="D905" s="127" t="s">
        <v>562</v>
      </c>
      <c r="E905" s="133" t="s">
        <v>563</v>
      </c>
      <c r="F905" s="134"/>
      <c r="G905" s="135">
        <v>0</v>
      </c>
      <c r="H905" s="134"/>
      <c r="I905" s="136"/>
      <c r="J905" s="136"/>
      <c r="K905" s="128" t="s">
        <v>2177</v>
      </c>
    </row>
    <row r="906" spans="1:11" ht="67.5" customHeight="1" x14ac:dyDescent="0.25">
      <c r="A906" s="41">
        <v>905</v>
      </c>
      <c r="B906" s="42">
        <v>0.8</v>
      </c>
      <c r="C906" s="43" t="s">
        <v>2355</v>
      </c>
      <c r="D906" s="44" t="s">
        <v>565</v>
      </c>
      <c r="E906" s="129" t="s">
        <v>3457</v>
      </c>
      <c r="F906" s="130"/>
      <c r="G906" s="131">
        <v>0</v>
      </c>
      <c r="H906" s="130"/>
      <c r="I906" s="132"/>
      <c r="J906" s="132"/>
      <c r="K906" s="45" t="s">
        <v>2177</v>
      </c>
    </row>
    <row r="907" spans="1:11" ht="67.5" customHeight="1" x14ac:dyDescent="0.25">
      <c r="A907" s="124">
        <v>906</v>
      </c>
      <c r="B907" s="125">
        <v>0.8</v>
      </c>
      <c r="C907" s="126" t="s">
        <v>2356</v>
      </c>
      <c r="D907" s="127" t="s">
        <v>567</v>
      </c>
      <c r="E907" s="133" t="s">
        <v>568</v>
      </c>
      <c r="F907" s="134"/>
      <c r="G907" s="135">
        <v>0</v>
      </c>
      <c r="H907" s="134"/>
      <c r="I907" s="136"/>
      <c r="J907" s="136"/>
      <c r="K907" s="128" t="s">
        <v>2177</v>
      </c>
    </row>
    <row r="908" spans="1:11" ht="67.5" customHeight="1" x14ac:dyDescent="0.25">
      <c r="A908" s="41">
        <v>907</v>
      </c>
      <c r="B908" s="42">
        <v>0.8</v>
      </c>
      <c r="C908" s="43" t="s">
        <v>2357</v>
      </c>
      <c r="D908" s="44" t="s">
        <v>570</v>
      </c>
      <c r="E908" s="129" t="s">
        <v>571</v>
      </c>
      <c r="F908" s="130"/>
      <c r="G908" s="131">
        <v>0</v>
      </c>
      <c r="H908" s="130"/>
      <c r="I908" s="132"/>
      <c r="J908" s="132"/>
      <c r="K908" s="45" t="s">
        <v>2177</v>
      </c>
    </row>
    <row r="909" spans="1:11" ht="67.5" customHeight="1" x14ac:dyDescent="0.25">
      <c r="A909" s="124">
        <v>908</v>
      </c>
      <c r="B909" s="125">
        <v>0.8</v>
      </c>
      <c r="C909" s="126" t="s">
        <v>2358</v>
      </c>
      <c r="D909" s="127" t="s">
        <v>573</v>
      </c>
      <c r="E909" s="133" t="s">
        <v>574</v>
      </c>
      <c r="F909" s="134"/>
      <c r="G909" s="135">
        <v>0</v>
      </c>
      <c r="H909" s="134"/>
      <c r="I909" s="136"/>
      <c r="J909" s="136"/>
      <c r="K909" s="128" t="s">
        <v>2177</v>
      </c>
    </row>
    <row r="910" spans="1:11" ht="67.5" customHeight="1" x14ac:dyDescent="0.25">
      <c r="A910" s="41">
        <v>909</v>
      </c>
      <c r="B910" s="42">
        <v>0.9</v>
      </c>
      <c r="C910" s="43" t="s">
        <v>2359</v>
      </c>
      <c r="D910" s="44" t="s">
        <v>576</v>
      </c>
      <c r="E910" s="129" t="s">
        <v>577</v>
      </c>
      <c r="F910" s="130"/>
      <c r="G910" s="131">
        <v>0</v>
      </c>
      <c r="H910" s="130"/>
      <c r="I910" s="132"/>
      <c r="J910" s="132"/>
      <c r="K910" s="45" t="s">
        <v>2177</v>
      </c>
    </row>
    <row r="911" spans="1:11" ht="67.5" customHeight="1" x14ac:dyDescent="0.25">
      <c r="A911" s="124">
        <v>910</v>
      </c>
      <c r="B911" s="125">
        <v>0.9</v>
      </c>
      <c r="C911" s="126" t="s">
        <v>2360</v>
      </c>
      <c r="D911" s="127" t="s">
        <v>579</v>
      </c>
      <c r="E911" s="133" t="s">
        <v>580</v>
      </c>
      <c r="F911" s="134"/>
      <c r="G911" s="135">
        <v>0</v>
      </c>
      <c r="H911" s="134"/>
      <c r="I911" s="136"/>
      <c r="J911" s="136"/>
      <c r="K911" s="128" t="s">
        <v>2177</v>
      </c>
    </row>
    <row r="912" spans="1:11" ht="67.5" customHeight="1" x14ac:dyDescent="0.25">
      <c r="A912" s="41">
        <v>911</v>
      </c>
      <c r="B912" s="42">
        <v>0.9</v>
      </c>
      <c r="C912" s="43" t="s">
        <v>2361</v>
      </c>
      <c r="D912" s="44" t="s">
        <v>582</v>
      </c>
      <c r="E912" s="129" t="s">
        <v>583</v>
      </c>
      <c r="F912" s="130"/>
      <c r="G912" s="131">
        <v>0</v>
      </c>
      <c r="H912" s="130"/>
      <c r="I912" s="132"/>
      <c r="J912" s="132"/>
      <c r="K912" s="45" t="s">
        <v>2177</v>
      </c>
    </row>
    <row r="913" spans="1:11" ht="67.5" customHeight="1" x14ac:dyDescent="0.25">
      <c r="A913" s="124">
        <v>912</v>
      </c>
      <c r="B913" s="125">
        <v>0.9</v>
      </c>
      <c r="C913" s="126" t="s">
        <v>2362</v>
      </c>
      <c r="D913" s="127" t="s">
        <v>585</v>
      </c>
      <c r="E913" s="133" t="s">
        <v>586</v>
      </c>
      <c r="F913" s="134"/>
      <c r="G913" s="135">
        <v>0</v>
      </c>
      <c r="H913" s="134"/>
      <c r="I913" s="136"/>
      <c r="J913" s="136">
        <v>1</v>
      </c>
      <c r="K913" s="128" t="s">
        <v>2177</v>
      </c>
    </row>
    <row r="914" spans="1:11" ht="67.5" customHeight="1" x14ac:dyDescent="0.25">
      <c r="A914" s="41">
        <v>913</v>
      </c>
      <c r="B914" s="42">
        <v>0.9</v>
      </c>
      <c r="C914" s="43" t="s">
        <v>2363</v>
      </c>
      <c r="D914" s="44" t="s">
        <v>588</v>
      </c>
      <c r="E914" s="129" t="s">
        <v>589</v>
      </c>
      <c r="F914" s="130"/>
      <c r="G914" s="131">
        <v>0</v>
      </c>
      <c r="H914" s="130"/>
      <c r="I914" s="132">
        <v>1</v>
      </c>
      <c r="J914" s="132">
        <v>1</v>
      </c>
      <c r="K914" s="45" t="s">
        <v>2177</v>
      </c>
    </row>
    <row r="915" spans="1:11" ht="67.5" customHeight="1" x14ac:dyDescent="0.25">
      <c r="A915" s="124">
        <v>914</v>
      </c>
      <c r="B915" s="125">
        <v>0.9</v>
      </c>
      <c r="C915" s="126" t="s">
        <v>2364</v>
      </c>
      <c r="D915" s="127" t="s">
        <v>591</v>
      </c>
      <c r="E915" s="133" t="s">
        <v>592</v>
      </c>
      <c r="F915" s="134"/>
      <c r="G915" s="135">
        <v>0</v>
      </c>
      <c r="H915" s="134"/>
      <c r="I915" s="136"/>
      <c r="J915" s="136">
        <v>1</v>
      </c>
      <c r="K915" s="128" t="s">
        <v>2177</v>
      </c>
    </row>
    <row r="916" spans="1:11" ht="67.5" customHeight="1" x14ac:dyDescent="0.25">
      <c r="A916" s="41">
        <v>915</v>
      </c>
      <c r="B916" s="42">
        <v>0.9</v>
      </c>
      <c r="C916" s="43" t="s">
        <v>2365</v>
      </c>
      <c r="D916" s="44" t="s">
        <v>594</v>
      </c>
      <c r="E916" s="129" t="s">
        <v>595</v>
      </c>
      <c r="F916" s="130"/>
      <c r="G916" s="131">
        <v>0</v>
      </c>
      <c r="H916" s="130"/>
      <c r="I916" s="132">
        <v>1</v>
      </c>
      <c r="J916" s="132">
        <v>1</v>
      </c>
      <c r="K916" s="45" t="s">
        <v>2177</v>
      </c>
    </row>
    <row r="917" spans="1:11" ht="67.5" customHeight="1" x14ac:dyDescent="0.25">
      <c r="A917" s="124">
        <v>916</v>
      </c>
      <c r="B917" s="125">
        <v>0.9</v>
      </c>
      <c r="C917" s="126" t="s">
        <v>2366</v>
      </c>
      <c r="D917" s="127" t="s">
        <v>597</v>
      </c>
      <c r="E917" s="133" t="s">
        <v>598</v>
      </c>
      <c r="F917" s="134">
        <v>1</v>
      </c>
      <c r="G917" s="135">
        <v>0</v>
      </c>
      <c r="H917" s="134"/>
      <c r="I917" s="136"/>
      <c r="J917" s="136">
        <v>1</v>
      </c>
      <c r="K917" s="128" t="s">
        <v>2177</v>
      </c>
    </row>
    <row r="918" spans="1:11" ht="67.5" customHeight="1" x14ac:dyDescent="0.25">
      <c r="A918" s="41">
        <v>917</v>
      </c>
      <c r="B918" s="42">
        <v>0.9</v>
      </c>
      <c r="C918" s="43" t="s">
        <v>2367</v>
      </c>
      <c r="D918" s="44" t="s">
        <v>600</v>
      </c>
      <c r="E918" s="129" t="s">
        <v>601</v>
      </c>
      <c r="F918" s="130"/>
      <c r="G918" s="131">
        <v>0</v>
      </c>
      <c r="H918" s="130"/>
      <c r="I918" s="132">
        <v>1</v>
      </c>
      <c r="J918" s="132">
        <v>1</v>
      </c>
      <c r="K918" s="45" t="s">
        <v>2177</v>
      </c>
    </row>
    <row r="919" spans="1:11" ht="67.5" customHeight="1" x14ac:dyDescent="0.25">
      <c r="A919" s="124">
        <v>918</v>
      </c>
      <c r="B919" s="125">
        <v>0.9</v>
      </c>
      <c r="C919" s="126" t="s">
        <v>2368</v>
      </c>
      <c r="D919" s="127" t="s">
        <v>603</v>
      </c>
      <c r="E919" s="133" t="s">
        <v>604</v>
      </c>
      <c r="F919" s="134"/>
      <c r="G919" s="135">
        <v>0</v>
      </c>
      <c r="H919" s="134"/>
      <c r="I919" s="136"/>
      <c r="J919" s="136">
        <v>1</v>
      </c>
      <c r="K919" s="128" t="s">
        <v>2177</v>
      </c>
    </row>
    <row r="920" spans="1:11" ht="67.5" customHeight="1" x14ac:dyDescent="0.25">
      <c r="A920" s="41">
        <v>919</v>
      </c>
      <c r="B920" s="42">
        <v>0.9</v>
      </c>
      <c r="C920" s="43" t="s">
        <v>2369</v>
      </c>
      <c r="D920" s="44" t="s">
        <v>606</v>
      </c>
      <c r="E920" s="129" t="s">
        <v>607</v>
      </c>
      <c r="F920" s="130"/>
      <c r="G920" s="131">
        <v>0</v>
      </c>
      <c r="H920" s="130"/>
      <c r="I920" s="132">
        <v>1</v>
      </c>
      <c r="J920" s="132">
        <v>1</v>
      </c>
      <c r="K920" s="45" t="s">
        <v>2177</v>
      </c>
    </row>
    <row r="921" spans="1:11" ht="67.5" customHeight="1" x14ac:dyDescent="0.25">
      <c r="A921" s="124">
        <v>920</v>
      </c>
      <c r="B921" s="125">
        <v>0.9</v>
      </c>
      <c r="C921" s="126" t="s">
        <v>2370</v>
      </c>
      <c r="D921" s="127" t="s">
        <v>609</v>
      </c>
      <c r="E921" s="133" t="s">
        <v>610</v>
      </c>
      <c r="F921" s="134"/>
      <c r="G921" s="135">
        <v>0</v>
      </c>
      <c r="H921" s="134"/>
      <c r="I921" s="136"/>
      <c r="J921" s="136"/>
      <c r="K921" s="128" t="s">
        <v>2177</v>
      </c>
    </row>
    <row r="922" spans="1:11" ht="67.5" customHeight="1" x14ac:dyDescent="0.25">
      <c r="A922" s="41">
        <v>921</v>
      </c>
      <c r="B922" s="42">
        <v>0.9</v>
      </c>
      <c r="C922" s="43" t="s">
        <v>2371</v>
      </c>
      <c r="D922" s="44" t="s">
        <v>612</v>
      </c>
      <c r="E922" s="129" t="s">
        <v>613</v>
      </c>
      <c r="F922" s="130"/>
      <c r="G922" s="131">
        <v>0</v>
      </c>
      <c r="H922" s="130"/>
      <c r="I922" s="132"/>
      <c r="J922" s="132">
        <v>1</v>
      </c>
      <c r="K922" s="45" t="s">
        <v>2177</v>
      </c>
    </row>
    <row r="923" spans="1:11" ht="67.5" customHeight="1" x14ac:dyDescent="0.25">
      <c r="A923" s="124">
        <v>922</v>
      </c>
      <c r="B923" s="125">
        <v>0.9</v>
      </c>
      <c r="C923" s="126" t="s">
        <v>2372</v>
      </c>
      <c r="D923" s="127" t="s">
        <v>615</v>
      </c>
      <c r="E923" s="133" t="s">
        <v>290</v>
      </c>
      <c r="F923" s="134"/>
      <c r="G923" s="135">
        <v>0</v>
      </c>
      <c r="H923" s="134"/>
      <c r="I923" s="136"/>
      <c r="J923" s="136">
        <v>1</v>
      </c>
      <c r="K923" s="128" t="s">
        <v>2177</v>
      </c>
    </row>
    <row r="924" spans="1:11" ht="67.5" customHeight="1" x14ac:dyDescent="0.25">
      <c r="A924" s="41">
        <v>923</v>
      </c>
      <c r="B924" s="42">
        <v>0.9</v>
      </c>
      <c r="C924" s="43" t="s">
        <v>2373</v>
      </c>
      <c r="D924" s="44" t="s">
        <v>617</v>
      </c>
      <c r="E924" s="129" t="s">
        <v>618</v>
      </c>
      <c r="F924" s="130"/>
      <c r="G924" s="131">
        <v>0</v>
      </c>
      <c r="H924" s="130"/>
      <c r="I924" s="132">
        <v>1</v>
      </c>
      <c r="J924" s="132">
        <v>1</v>
      </c>
      <c r="K924" s="45" t="s">
        <v>2177</v>
      </c>
    </row>
    <row r="925" spans="1:11" ht="67.5" customHeight="1" x14ac:dyDescent="0.25">
      <c r="A925" s="124">
        <v>924</v>
      </c>
      <c r="B925" s="125">
        <v>0.9</v>
      </c>
      <c r="C925" s="126" t="s">
        <v>2374</v>
      </c>
      <c r="D925" s="127" t="s">
        <v>620</v>
      </c>
      <c r="E925" s="133" t="s">
        <v>621</v>
      </c>
      <c r="F925" s="134"/>
      <c r="G925" s="135">
        <v>0</v>
      </c>
      <c r="H925" s="134"/>
      <c r="I925" s="136"/>
      <c r="J925" s="136"/>
      <c r="K925" s="128" t="s">
        <v>2177</v>
      </c>
    </row>
    <row r="926" spans="1:11" ht="67.5" customHeight="1" x14ac:dyDescent="0.25">
      <c r="A926" s="41">
        <v>925</v>
      </c>
      <c r="B926" s="42">
        <v>0.9</v>
      </c>
      <c r="C926" s="43" t="s">
        <v>2375</v>
      </c>
      <c r="D926" s="44" t="s">
        <v>623</v>
      </c>
      <c r="E926" s="129" t="s">
        <v>624</v>
      </c>
      <c r="F926" s="130"/>
      <c r="G926" s="131">
        <v>0</v>
      </c>
      <c r="H926" s="130"/>
      <c r="I926" s="132"/>
      <c r="J926" s="132">
        <v>1</v>
      </c>
      <c r="K926" s="45" t="s">
        <v>2177</v>
      </c>
    </row>
    <row r="927" spans="1:11" ht="67.5" customHeight="1" x14ac:dyDescent="0.25">
      <c r="A927" s="124">
        <v>926</v>
      </c>
      <c r="B927" s="125">
        <v>0.9</v>
      </c>
      <c r="C927" s="126" t="s">
        <v>2376</v>
      </c>
      <c r="D927" s="127" t="s">
        <v>626</v>
      </c>
      <c r="E927" s="133" t="s">
        <v>627</v>
      </c>
      <c r="F927" s="134"/>
      <c r="G927" s="135">
        <v>0</v>
      </c>
      <c r="H927" s="134"/>
      <c r="I927" s="136"/>
      <c r="J927" s="136">
        <v>1</v>
      </c>
      <c r="K927" s="128" t="s">
        <v>2177</v>
      </c>
    </row>
    <row r="928" spans="1:11" ht="67.5" customHeight="1" x14ac:dyDescent="0.25">
      <c r="A928" s="41">
        <v>927</v>
      </c>
      <c r="B928" s="42">
        <v>0.9</v>
      </c>
      <c r="C928" s="43" t="s">
        <v>2377</v>
      </c>
      <c r="D928" s="44" t="s">
        <v>629</v>
      </c>
      <c r="E928" s="129" t="s">
        <v>630</v>
      </c>
      <c r="F928" s="130"/>
      <c r="G928" s="131">
        <v>0</v>
      </c>
      <c r="H928" s="130"/>
      <c r="I928" s="132">
        <v>1</v>
      </c>
      <c r="J928" s="132"/>
      <c r="K928" s="45" t="s">
        <v>2177</v>
      </c>
    </row>
    <row r="929" spans="1:11" ht="67.5" customHeight="1" x14ac:dyDescent="0.25">
      <c r="A929" s="124">
        <v>928</v>
      </c>
      <c r="B929" s="125">
        <v>0.9</v>
      </c>
      <c r="C929" s="126" t="s">
        <v>2378</v>
      </c>
      <c r="D929" s="127" t="s">
        <v>632</v>
      </c>
      <c r="E929" s="133" t="s">
        <v>633</v>
      </c>
      <c r="F929" s="134"/>
      <c r="G929" s="135">
        <v>0</v>
      </c>
      <c r="H929" s="134"/>
      <c r="I929" s="136"/>
      <c r="J929" s="136">
        <v>1</v>
      </c>
      <c r="K929" s="128" t="s">
        <v>2177</v>
      </c>
    </row>
    <row r="930" spans="1:11" ht="67.5" customHeight="1" x14ac:dyDescent="0.25">
      <c r="A930" s="41">
        <v>929</v>
      </c>
      <c r="B930" s="42">
        <v>0.9</v>
      </c>
      <c r="C930" s="43" t="s">
        <v>2379</v>
      </c>
      <c r="D930" s="44" t="s">
        <v>635</v>
      </c>
      <c r="E930" s="129" t="s">
        <v>167</v>
      </c>
      <c r="F930" s="130"/>
      <c r="G930" s="131">
        <v>0</v>
      </c>
      <c r="H930" s="130"/>
      <c r="I930" s="132">
        <v>1</v>
      </c>
      <c r="J930" s="132">
        <v>1</v>
      </c>
      <c r="K930" s="45" t="s">
        <v>2177</v>
      </c>
    </row>
    <row r="931" spans="1:11" ht="67.5" customHeight="1" x14ac:dyDescent="0.25">
      <c r="A931" s="124">
        <v>930</v>
      </c>
      <c r="B931" s="125">
        <v>0.9</v>
      </c>
      <c r="C931" s="126" t="s">
        <v>2380</v>
      </c>
      <c r="D931" s="127" t="s">
        <v>637</v>
      </c>
      <c r="E931" s="133" t="s">
        <v>638</v>
      </c>
      <c r="F931" s="134"/>
      <c r="G931" s="135">
        <v>0</v>
      </c>
      <c r="H931" s="134"/>
      <c r="I931" s="136">
        <v>1</v>
      </c>
      <c r="J931" s="136">
        <v>1</v>
      </c>
      <c r="K931" s="128" t="s">
        <v>2177</v>
      </c>
    </row>
    <row r="932" spans="1:11" ht="67.5" customHeight="1" x14ac:dyDescent="0.25">
      <c r="A932" s="41">
        <v>931</v>
      </c>
      <c r="B932" s="42">
        <v>0.9</v>
      </c>
      <c r="C932" s="43" t="s">
        <v>2381</v>
      </c>
      <c r="D932" s="44" t="s">
        <v>640</v>
      </c>
      <c r="E932" s="129" t="s">
        <v>641</v>
      </c>
      <c r="F932" s="130"/>
      <c r="G932" s="131">
        <v>0</v>
      </c>
      <c r="H932" s="130"/>
      <c r="I932" s="132"/>
      <c r="J932" s="132">
        <v>1</v>
      </c>
      <c r="K932" s="45" t="s">
        <v>2177</v>
      </c>
    </row>
    <row r="933" spans="1:11" ht="67.5" customHeight="1" x14ac:dyDescent="0.25">
      <c r="A933" s="124">
        <v>932</v>
      </c>
      <c r="B933" s="125">
        <v>0.9</v>
      </c>
      <c r="C933" s="126" t="s">
        <v>2382</v>
      </c>
      <c r="D933" s="127" t="s">
        <v>643</v>
      </c>
      <c r="E933" s="133" t="s">
        <v>644</v>
      </c>
      <c r="F933" s="134"/>
      <c r="G933" s="135">
        <v>0</v>
      </c>
      <c r="H933" s="134"/>
      <c r="I933" s="136"/>
      <c r="J933" s="136">
        <v>1</v>
      </c>
      <c r="K933" s="128" t="s">
        <v>2177</v>
      </c>
    </row>
    <row r="934" spans="1:11" ht="67.5" customHeight="1" x14ac:dyDescent="0.25">
      <c r="A934" s="41">
        <v>933</v>
      </c>
      <c r="B934" s="42">
        <v>0.9</v>
      </c>
      <c r="C934" s="43" t="s">
        <v>2383</v>
      </c>
      <c r="D934" s="44" t="s">
        <v>646</v>
      </c>
      <c r="E934" s="129" t="s">
        <v>647</v>
      </c>
      <c r="F934" s="130"/>
      <c r="G934" s="131">
        <v>0</v>
      </c>
      <c r="H934" s="130"/>
      <c r="I934" s="132">
        <v>1</v>
      </c>
      <c r="J934" s="132">
        <v>1</v>
      </c>
      <c r="K934" s="45" t="s">
        <v>2177</v>
      </c>
    </row>
    <row r="935" spans="1:11" ht="67.5" customHeight="1" x14ac:dyDescent="0.25">
      <c r="A935" s="124">
        <v>934</v>
      </c>
      <c r="B935" s="125">
        <v>0.9</v>
      </c>
      <c r="C935" s="126" t="s">
        <v>2384</v>
      </c>
      <c r="D935" s="127" t="s">
        <v>649</v>
      </c>
      <c r="E935" s="133" t="s">
        <v>650</v>
      </c>
      <c r="F935" s="134"/>
      <c r="G935" s="135">
        <v>0</v>
      </c>
      <c r="H935" s="134"/>
      <c r="I935" s="136"/>
      <c r="J935" s="136">
        <v>1</v>
      </c>
      <c r="K935" s="128" t="s">
        <v>2177</v>
      </c>
    </row>
    <row r="936" spans="1:11" ht="67.5" customHeight="1" x14ac:dyDescent="0.25">
      <c r="A936" s="41">
        <v>935</v>
      </c>
      <c r="B936" s="42">
        <v>0.9</v>
      </c>
      <c r="C936" s="43" t="s">
        <v>2385</v>
      </c>
      <c r="D936" s="44" t="s">
        <v>652</v>
      </c>
      <c r="E936" s="129" t="s">
        <v>653</v>
      </c>
      <c r="F936" s="130"/>
      <c r="G936" s="131">
        <v>0</v>
      </c>
      <c r="H936" s="130"/>
      <c r="I936" s="132"/>
      <c r="J936" s="132">
        <v>1</v>
      </c>
      <c r="K936" s="45" t="s">
        <v>2177</v>
      </c>
    </row>
    <row r="937" spans="1:11" ht="67.5" customHeight="1" x14ac:dyDescent="0.25">
      <c r="A937" s="124">
        <v>936</v>
      </c>
      <c r="B937" s="125">
        <v>0.9</v>
      </c>
      <c r="C937" s="126" t="s">
        <v>2386</v>
      </c>
      <c r="D937" s="127" t="s">
        <v>655</v>
      </c>
      <c r="E937" s="133" t="s">
        <v>656</v>
      </c>
      <c r="F937" s="134"/>
      <c r="G937" s="135">
        <v>0</v>
      </c>
      <c r="H937" s="134"/>
      <c r="I937" s="136">
        <v>1</v>
      </c>
      <c r="J937" s="136">
        <v>1</v>
      </c>
      <c r="K937" s="128" t="s">
        <v>2177</v>
      </c>
    </row>
    <row r="938" spans="1:11" ht="67.5" customHeight="1" x14ac:dyDescent="0.25">
      <c r="A938" s="41">
        <v>937</v>
      </c>
      <c r="B938" s="42">
        <v>0.9</v>
      </c>
      <c r="C938" s="43" t="s">
        <v>2387</v>
      </c>
      <c r="D938" s="44" t="s">
        <v>658</v>
      </c>
      <c r="E938" s="129" t="s">
        <v>659</v>
      </c>
      <c r="F938" s="130"/>
      <c r="G938" s="131">
        <v>0.1</v>
      </c>
      <c r="H938" s="130" t="s">
        <v>660</v>
      </c>
      <c r="I938" s="132">
        <v>1</v>
      </c>
      <c r="J938" s="132"/>
      <c r="K938" s="45" t="s">
        <v>2177</v>
      </c>
    </row>
    <row r="939" spans="1:11" ht="67.5" customHeight="1" x14ac:dyDescent="0.25">
      <c r="A939" s="124">
        <v>938</v>
      </c>
      <c r="B939" s="125">
        <v>1</v>
      </c>
      <c r="C939" s="126" t="s">
        <v>2388</v>
      </c>
      <c r="D939" s="127" t="s">
        <v>662</v>
      </c>
      <c r="E939" s="133" t="s">
        <v>663</v>
      </c>
      <c r="F939" s="134"/>
      <c r="G939" s="135"/>
      <c r="H939" s="134"/>
      <c r="I939" s="136">
        <v>1</v>
      </c>
      <c r="J939" s="136"/>
      <c r="K939" s="128" t="s">
        <v>2177</v>
      </c>
    </row>
    <row r="940" spans="1:11" ht="67.5" customHeight="1" x14ac:dyDescent="0.25">
      <c r="A940" s="41">
        <v>939</v>
      </c>
      <c r="B940" s="42">
        <v>0.9</v>
      </c>
      <c r="C940" s="43" t="s">
        <v>2389</v>
      </c>
      <c r="D940" s="44" t="s">
        <v>665</v>
      </c>
      <c r="E940" s="129" t="s">
        <v>290</v>
      </c>
      <c r="F940" s="130"/>
      <c r="G940" s="131">
        <v>0</v>
      </c>
      <c r="H940" s="130"/>
      <c r="I940" s="132"/>
      <c r="J940" s="132">
        <v>1</v>
      </c>
      <c r="K940" s="45" t="s">
        <v>2177</v>
      </c>
    </row>
    <row r="941" spans="1:11" ht="67.5" customHeight="1" x14ac:dyDescent="0.25">
      <c r="A941" s="124">
        <v>940</v>
      </c>
      <c r="B941" s="125">
        <v>0.9</v>
      </c>
      <c r="C941" s="126" t="s">
        <v>2390</v>
      </c>
      <c r="D941" s="127" t="s">
        <v>667</v>
      </c>
      <c r="E941" s="133" t="s">
        <v>668</v>
      </c>
      <c r="F941" s="134"/>
      <c r="G941" s="135">
        <v>0</v>
      </c>
      <c r="H941" s="134"/>
      <c r="I941" s="136"/>
      <c r="J941" s="136">
        <v>1</v>
      </c>
      <c r="K941" s="128" t="s">
        <v>2177</v>
      </c>
    </row>
    <row r="942" spans="1:11" ht="67.5" customHeight="1" x14ac:dyDescent="0.25">
      <c r="A942" s="41">
        <v>941</v>
      </c>
      <c r="B942" s="42">
        <v>0.9</v>
      </c>
      <c r="C942" s="43" t="s">
        <v>2391</v>
      </c>
      <c r="D942" s="44" t="s">
        <v>670</v>
      </c>
      <c r="E942" s="129" t="s">
        <v>249</v>
      </c>
      <c r="F942" s="130"/>
      <c r="G942" s="131">
        <v>0</v>
      </c>
      <c r="H942" s="130"/>
      <c r="I942" s="132"/>
      <c r="J942" s="132"/>
      <c r="K942" s="45" t="s">
        <v>2177</v>
      </c>
    </row>
    <row r="943" spans="1:11" ht="67.5" customHeight="1" x14ac:dyDescent="0.25">
      <c r="A943" s="124">
        <v>942</v>
      </c>
      <c r="B943" s="125">
        <v>0.9</v>
      </c>
      <c r="C943" s="126" t="s">
        <v>2392</v>
      </c>
      <c r="D943" s="127" t="s">
        <v>672</v>
      </c>
      <c r="E943" s="133" t="s">
        <v>673</v>
      </c>
      <c r="F943" s="134"/>
      <c r="G943" s="135"/>
      <c r="H943" s="134"/>
      <c r="I943" s="136"/>
      <c r="J943" s="136"/>
      <c r="K943" s="128" t="s">
        <v>2177</v>
      </c>
    </row>
    <row r="944" spans="1:11" ht="67.5" customHeight="1" x14ac:dyDescent="0.25">
      <c r="A944" s="41">
        <v>943</v>
      </c>
      <c r="B944" s="42">
        <v>0.9</v>
      </c>
      <c r="C944" s="43" t="s">
        <v>2393</v>
      </c>
      <c r="D944" s="44" t="s">
        <v>675</v>
      </c>
      <c r="E944" s="129" t="s">
        <v>676</v>
      </c>
      <c r="F944" s="130"/>
      <c r="G944" s="131"/>
      <c r="H944" s="130"/>
      <c r="I944" s="132"/>
      <c r="J944" s="132"/>
      <c r="K944" s="45" t="s">
        <v>2177</v>
      </c>
    </row>
    <row r="945" spans="1:11" ht="67.5" customHeight="1" x14ac:dyDescent="0.25">
      <c r="A945" s="124">
        <v>944</v>
      </c>
      <c r="B945" s="125">
        <v>0.9</v>
      </c>
      <c r="C945" s="126" t="s">
        <v>2394</v>
      </c>
      <c r="D945" s="127" t="s">
        <v>678</v>
      </c>
      <c r="E945" s="133" t="s">
        <v>679</v>
      </c>
      <c r="F945" s="134"/>
      <c r="G945" s="135"/>
      <c r="H945" s="134"/>
      <c r="I945" s="136"/>
      <c r="J945" s="136"/>
      <c r="K945" s="128" t="s">
        <v>2177</v>
      </c>
    </row>
    <row r="946" spans="1:11" ht="67.5" customHeight="1" x14ac:dyDescent="0.25">
      <c r="A946" s="41">
        <v>945</v>
      </c>
      <c r="B946" s="42">
        <v>1</v>
      </c>
      <c r="C946" s="43" t="s">
        <v>2395</v>
      </c>
      <c r="D946" s="44" t="s">
        <v>681</v>
      </c>
      <c r="E946" s="129" t="s">
        <v>682</v>
      </c>
      <c r="F946" s="130"/>
      <c r="G946" s="131">
        <v>0</v>
      </c>
      <c r="H946" s="130"/>
      <c r="I946" s="132"/>
      <c r="J946" s="132"/>
      <c r="K946" s="45" t="s">
        <v>2177</v>
      </c>
    </row>
    <row r="947" spans="1:11" ht="67.5" customHeight="1" x14ac:dyDescent="0.25">
      <c r="A947" s="124">
        <v>946</v>
      </c>
      <c r="B947" s="125">
        <v>1</v>
      </c>
      <c r="C947" s="126" t="s">
        <v>2396</v>
      </c>
      <c r="D947" s="127" t="s">
        <v>684</v>
      </c>
      <c r="E947" s="133" t="s">
        <v>685</v>
      </c>
      <c r="F947" s="134"/>
      <c r="G947" s="135">
        <v>0</v>
      </c>
      <c r="H947" s="134"/>
      <c r="I947" s="136"/>
      <c r="J947" s="136">
        <v>1</v>
      </c>
      <c r="K947" s="128" t="s">
        <v>2177</v>
      </c>
    </row>
    <row r="948" spans="1:11" ht="67.5" customHeight="1" x14ac:dyDescent="0.25">
      <c r="A948" s="41">
        <v>947</v>
      </c>
      <c r="B948" s="42">
        <v>1</v>
      </c>
      <c r="C948" s="43" t="s">
        <v>2397</v>
      </c>
      <c r="D948" s="44" t="s">
        <v>687</v>
      </c>
      <c r="E948" s="129" t="s">
        <v>688</v>
      </c>
      <c r="F948" s="130"/>
      <c r="G948" s="131">
        <v>0</v>
      </c>
      <c r="H948" s="130"/>
      <c r="I948" s="132"/>
      <c r="J948" s="132"/>
      <c r="K948" s="45" t="s">
        <v>2177</v>
      </c>
    </row>
    <row r="949" spans="1:11" ht="67.5" customHeight="1" x14ac:dyDescent="0.25">
      <c r="A949" s="124">
        <v>948</v>
      </c>
      <c r="B949" s="125">
        <v>1</v>
      </c>
      <c r="C949" s="126" t="s">
        <v>2398</v>
      </c>
      <c r="D949" s="127" t="s">
        <v>690</v>
      </c>
      <c r="E949" s="133" t="s">
        <v>691</v>
      </c>
      <c r="F949" s="134"/>
      <c r="G949" s="135">
        <v>0</v>
      </c>
      <c r="H949" s="134"/>
      <c r="I949" s="136"/>
      <c r="J949" s="136"/>
      <c r="K949" s="128" t="s">
        <v>2177</v>
      </c>
    </row>
    <row r="950" spans="1:11" ht="67.5" customHeight="1" x14ac:dyDescent="0.25">
      <c r="A950" s="41">
        <v>949</v>
      </c>
      <c r="B950" s="42">
        <v>1</v>
      </c>
      <c r="C950" s="43" t="s">
        <v>2399</v>
      </c>
      <c r="D950" s="44" t="s">
        <v>693</v>
      </c>
      <c r="E950" s="129" t="s">
        <v>694</v>
      </c>
      <c r="F950" s="130"/>
      <c r="G950" s="131">
        <v>0</v>
      </c>
      <c r="H950" s="130"/>
      <c r="I950" s="132"/>
      <c r="J950" s="132"/>
      <c r="K950" s="45" t="s">
        <v>2177</v>
      </c>
    </row>
    <row r="951" spans="1:11" ht="67.5" customHeight="1" x14ac:dyDescent="0.25">
      <c r="A951" s="124">
        <v>950</v>
      </c>
      <c r="B951" s="125">
        <v>1</v>
      </c>
      <c r="C951" s="126" t="s">
        <v>2400</v>
      </c>
      <c r="D951" s="127" t="s">
        <v>696</v>
      </c>
      <c r="E951" s="133" t="s">
        <v>697</v>
      </c>
      <c r="F951" s="134"/>
      <c r="G951" s="135">
        <v>0</v>
      </c>
      <c r="H951" s="134"/>
      <c r="I951" s="136"/>
      <c r="J951" s="136"/>
      <c r="K951" s="128" t="s">
        <v>2177</v>
      </c>
    </row>
    <row r="952" spans="1:11" ht="67.5" customHeight="1" x14ac:dyDescent="0.25">
      <c r="A952" s="41">
        <v>951</v>
      </c>
      <c r="B952" s="42">
        <v>1</v>
      </c>
      <c r="C952" s="43" t="s">
        <v>2401</v>
      </c>
      <c r="D952" s="44" t="s">
        <v>699</v>
      </c>
      <c r="E952" s="129" t="s">
        <v>700</v>
      </c>
      <c r="F952" s="130"/>
      <c r="G952" s="131">
        <v>0</v>
      </c>
      <c r="H952" s="130"/>
      <c r="I952" s="132"/>
      <c r="J952" s="132">
        <v>1</v>
      </c>
      <c r="K952" s="45" t="s">
        <v>2177</v>
      </c>
    </row>
    <row r="953" spans="1:11" ht="67.5" customHeight="1" x14ac:dyDescent="0.25">
      <c r="A953" s="124">
        <v>952</v>
      </c>
      <c r="B953" s="125">
        <v>1</v>
      </c>
      <c r="C953" s="126" t="s">
        <v>2402</v>
      </c>
      <c r="D953" s="127" t="s">
        <v>702</v>
      </c>
      <c r="E953" s="133" t="s">
        <v>703</v>
      </c>
      <c r="F953" s="134"/>
      <c r="G953" s="135">
        <v>0</v>
      </c>
      <c r="H953" s="134"/>
      <c r="I953" s="136"/>
      <c r="J953" s="136">
        <v>1</v>
      </c>
      <c r="K953" s="128" t="s">
        <v>2177</v>
      </c>
    </row>
    <row r="954" spans="1:11" ht="67.5" customHeight="1" x14ac:dyDescent="0.25">
      <c r="A954" s="41">
        <v>953</v>
      </c>
      <c r="B954" s="42">
        <v>1</v>
      </c>
      <c r="C954" s="43" t="s">
        <v>2403</v>
      </c>
      <c r="D954" s="44" t="s">
        <v>705</v>
      </c>
      <c r="E954" s="129" t="s">
        <v>706</v>
      </c>
      <c r="F954" s="130"/>
      <c r="G954" s="131">
        <v>0</v>
      </c>
      <c r="H954" s="130"/>
      <c r="I954" s="132"/>
      <c r="J954" s="132"/>
      <c r="K954" s="45" t="s">
        <v>2177</v>
      </c>
    </row>
    <row r="955" spans="1:11" ht="67.5" customHeight="1" x14ac:dyDescent="0.25">
      <c r="A955" s="124">
        <v>954</v>
      </c>
      <c r="B955" s="125">
        <v>1</v>
      </c>
      <c r="C955" s="126" t="s">
        <v>2404</v>
      </c>
      <c r="D955" s="127" t="s">
        <v>708</v>
      </c>
      <c r="E955" s="133" t="s">
        <v>709</v>
      </c>
      <c r="F955" s="134">
        <v>1</v>
      </c>
      <c r="G955" s="135">
        <v>0</v>
      </c>
      <c r="H955" s="134"/>
      <c r="I955" s="136"/>
      <c r="J955" s="136">
        <v>1</v>
      </c>
      <c r="K955" s="128" t="s">
        <v>2177</v>
      </c>
    </row>
    <row r="956" spans="1:11" ht="67.5" customHeight="1" x14ac:dyDescent="0.25">
      <c r="A956" s="41">
        <v>955</v>
      </c>
      <c r="B956" s="42">
        <v>1</v>
      </c>
      <c r="C956" s="43" t="s">
        <v>2405</v>
      </c>
      <c r="D956" s="44" t="s">
        <v>711</v>
      </c>
      <c r="E956" s="129" t="s">
        <v>712</v>
      </c>
      <c r="F956" s="130"/>
      <c r="G956" s="131">
        <v>0</v>
      </c>
      <c r="H956" s="130"/>
      <c r="I956" s="132"/>
      <c r="J956" s="132"/>
      <c r="K956" s="45" t="s">
        <v>2177</v>
      </c>
    </row>
    <row r="957" spans="1:11" ht="67.5" customHeight="1" x14ac:dyDescent="0.25">
      <c r="A957" s="124">
        <v>956</v>
      </c>
      <c r="B957" s="125">
        <v>1</v>
      </c>
      <c r="C957" s="126" t="s">
        <v>2406</v>
      </c>
      <c r="D957" s="127" t="s">
        <v>714</v>
      </c>
      <c r="E957" s="133" t="s">
        <v>715</v>
      </c>
      <c r="F957" s="134"/>
      <c r="G957" s="135">
        <v>0</v>
      </c>
      <c r="H957" s="134"/>
      <c r="I957" s="136"/>
      <c r="J957" s="136"/>
      <c r="K957" s="128" t="s">
        <v>2177</v>
      </c>
    </row>
    <row r="958" spans="1:11" ht="67.5" customHeight="1" x14ac:dyDescent="0.25">
      <c r="A958" s="41">
        <v>957</v>
      </c>
      <c r="B958" s="42">
        <v>1</v>
      </c>
      <c r="C958" s="43" t="s">
        <v>2407</v>
      </c>
      <c r="D958" s="44" t="s">
        <v>717</v>
      </c>
      <c r="E958" s="129" t="s">
        <v>718</v>
      </c>
      <c r="F958" s="130"/>
      <c r="G958" s="131">
        <v>0</v>
      </c>
      <c r="H958" s="130"/>
      <c r="I958" s="132"/>
      <c r="J958" s="132"/>
      <c r="K958" s="45" t="s">
        <v>2177</v>
      </c>
    </row>
    <row r="959" spans="1:11" ht="67.5" customHeight="1" x14ac:dyDescent="0.25">
      <c r="A959" s="124">
        <v>958</v>
      </c>
      <c r="B959" s="125">
        <v>1</v>
      </c>
      <c r="C959" s="126" t="s">
        <v>2408</v>
      </c>
      <c r="D959" s="127" t="s">
        <v>720</v>
      </c>
      <c r="E959" s="133" t="s">
        <v>721</v>
      </c>
      <c r="F959" s="134"/>
      <c r="G959" s="135">
        <v>0</v>
      </c>
      <c r="H959" s="134"/>
      <c r="I959" s="136">
        <v>1</v>
      </c>
      <c r="J959" s="136">
        <v>1</v>
      </c>
      <c r="K959" s="128" t="s">
        <v>2177</v>
      </c>
    </row>
    <row r="960" spans="1:11" ht="67.5" customHeight="1" x14ac:dyDescent="0.25">
      <c r="A960" s="41">
        <v>959</v>
      </c>
      <c r="B960" s="42">
        <v>1</v>
      </c>
      <c r="C960" s="43" t="s">
        <v>2409</v>
      </c>
      <c r="D960" s="44" t="s">
        <v>723</v>
      </c>
      <c r="E960" s="129" t="s">
        <v>724</v>
      </c>
      <c r="F960" s="130"/>
      <c r="G960" s="131">
        <v>0</v>
      </c>
      <c r="H960" s="130"/>
      <c r="I960" s="132">
        <v>1</v>
      </c>
      <c r="J960" s="132"/>
      <c r="K960" s="45" t="s">
        <v>2177</v>
      </c>
    </row>
    <row r="961" spans="1:11" ht="67.5" customHeight="1" x14ac:dyDescent="0.25">
      <c r="A961" s="124">
        <v>960</v>
      </c>
      <c r="B961" s="125">
        <v>1</v>
      </c>
      <c r="C961" s="126" t="s">
        <v>2410</v>
      </c>
      <c r="D961" s="127" t="s">
        <v>726</v>
      </c>
      <c r="E961" s="133" t="s">
        <v>727</v>
      </c>
      <c r="F961" s="134"/>
      <c r="G961" s="135">
        <v>0</v>
      </c>
      <c r="H961" s="134"/>
      <c r="I961" s="136">
        <v>1</v>
      </c>
      <c r="J961" s="136">
        <v>1</v>
      </c>
      <c r="K961" s="128" t="s">
        <v>2177</v>
      </c>
    </row>
    <row r="962" spans="1:11" ht="67.5" customHeight="1" x14ac:dyDescent="0.25">
      <c r="A962" s="41">
        <v>961</v>
      </c>
      <c r="B962" s="42">
        <v>1</v>
      </c>
      <c r="C962" s="43" t="s">
        <v>2411</v>
      </c>
      <c r="D962" s="44" t="s">
        <v>729</v>
      </c>
      <c r="E962" s="129" t="s">
        <v>730</v>
      </c>
      <c r="F962" s="130"/>
      <c r="G962" s="131">
        <v>0</v>
      </c>
      <c r="H962" s="130"/>
      <c r="I962" s="132">
        <v>1</v>
      </c>
      <c r="J962" s="132">
        <v>1</v>
      </c>
      <c r="K962" s="45" t="s">
        <v>2177</v>
      </c>
    </row>
    <row r="963" spans="1:11" ht="67.5" customHeight="1" x14ac:dyDescent="0.25">
      <c r="A963" s="124">
        <v>962</v>
      </c>
      <c r="B963" s="125">
        <v>1</v>
      </c>
      <c r="C963" s="126" t="s">
        <v>3448</v>
      </c>
      <c r="D963" s="127" t="s">
        <v>732</v>
      </c>
      <c r="E963" s="133" t="s">
        <v>733</v>
      </c>
      <c r="F963" s="134"/>
      <c r="G963" s="135">
        <v>0</v>
      </c>
      <c r="H963" s="134"/>
      <c r="I963" s="136"/>
      <c r="J963" s="136"/>
      <c r="K963" s="128" t="s">
        <v>2177</v>
      </c>
    </row>
    <row r="964" spans="1:11" ht="67.5" customHeight="1" x14ac:dyDescent="0.25">
      <c r="A964" s="41">
        <v>963</v>
      </c>
      <c r="B964" s="42">
        <v>1</v>
      </c>
      <c r="C964" s="43" t="s">
        <v>2412</v>
      </c>
      <c r="D964" s="44" t="s">
        <v>735</v>
      </c>
      <c r="E964" s="129" t="s">
        <v>736</v>
      </c>
      <c r="F964" s="130"/>
      <c r="G964" s="131">
        <v>0</v>
      </c>
      <c r="H964" s="130"/>
      <c r="I964" s="132"/>
      <c r="J964" s="132"/>
      <c r="K964" s="45" t="s">
        <v>2177</v>
      </c>
    </row>
    <row r="965" spans="1:11" ht="67.5" customHeight="1" x14ac:dyDescent="0.25">
      <c r="A965" s="124">
        <v>964</v>
      </c>
      <c r="B965" s="125">
        <v>1</v>
      </c>
      <c r="C965" s="126" t="s">
        <v>2413</v>
      </c>
      <c r="D965" s="127" t="s">
        <v>738</v>
      </c>
      <c r="E965" s="133" t="s">
        <v>74</v>
      </c>
      <c r="F965" s="134"/>
      <c r="G965" s="135">
        <v>0</v>
      </c>
      <c r="H965" s="134"/>
      <c r="I965" s="136"/>
      <c r="J965" s="136">
        <v>1</v>
      </c>
      <c r="K965" s="128" t="s">
        <v>2177</v>
      </c>
    </row>
    <row r="966" spans="1:11" ht="67.5" customHeight="1" x14ac:dyDescent="0.25">
      <c r="A966" s="41">
        <v>965</v>
      </c>
      <c r="B966" s="42">
        <v>1</v>
      </c>
      <c r="C966" s="43" t="s">
        <v>2414</v>
      </c>
      <c r="D966" s="44" t="s">
        <v>740</v>
      </c>
      <c r="E966" s="129" t="s">
        <v>741</v>
      </c>
      <c r="F966" s="130"/>
      <c r="G966" s="131">
        <v>0</v>
      </c>
      <c r="H966" s="130"/>
      <c r="I966" s="132"/>
      <c r="J966" s="132"/>
      <c r="K966" s="45" t="s">
        <v>2177</v>
      </c>
    </row>
    <row r="967" spans="1:11" ht="67.5" customHeight="1" x14ac:dyDescent="0.25">
      <c r="A967" s="124">
        <v>966</v>
      </c>
      <c r="B967" s="125">
        <v>1</v>
      </c>
      <c r="C967" s="126" t="s">
        <v>2415</v>
      </c>
      <c r="D967" s="127" t="s">
        <v>743</v>
      </c>
      <c r="E967" s="133" t="s">
        <v>744</v>
      </c>
      <c r="F967" s="134"/>
      <c r="G967" s="135">
        <v>0</v>
      </c>
      <c r="H967" s="134"/>
      <c r="I967" s="136"/>
      <c r="J967" s="136"/>
      <c r="K967" s="128" t="s">
        <v>2177</v>
      </c>
    </row>
    <row r="968" spans="1:11" ht="67.5" customHeight="1" x14ac:dyDescent="0.25">
      <c r="A968" s="41">
        <v>967</v>
      </c>
      <c r="B968" s="42">
        <v>1</v>
      </c>
      <c r="C968" s="43" t="s">
        <v>2416</v>
      </c>
      <c r="D968" s="44" t="s">
        <v>746</v>
      </c>
      <c r="E968" s="129" t="s">
        <v>747</v>
      </c>
      <c r="F968" s="130"/>
      <c r="G968" s="131">
        <v>0</v>
      </c>
      <c r="H968" s="130"/>
      <c r="I968" s="132"/>
      <c r="J968" s="132">
        <v>1</v>
      </c>
      <c r="K968" s="45" t="s">
        <v>2177</v>
      </c>
    </row>
    <row r="969" spans="1:11" ht="67.5" customHeight="1" x14ac:dyDescent="0.25">
      <c r="A969" s="124">
        <v>968</v>
      </c>
      <c r="B969" s="125">
        <v>1</v>
      </c>
      <c r="C969" s="126" t="s">
        <v>2417</v>
      </c>
      <c r="D969" s="127" t="s">
        <v>749</v>
      </c>
      <c r="E969" s="133" t="s">
        <v>750</v>
      </c>
      <c r="F969" s="134"/>
      <c r="G969" s="135">
        <v>0</v>
      </c>
      <c r="H969" s="134"/>
      <c r="I969" s="136">
        <v>1</v>
      </c>
      <c r="J969" s="136">
        <v>1</v>
      </c>
      <c r="K969" s="128" t="s">
        <v>2177</v>
      </c>
    </row>
    <row r="970" spans="1:11" ht="67.5" customHeight="1" x14ac:dyDescent="0.25">
      <c r="A970" s="41">
        <v>969</v>
      </c>
      <c r="B970" s="42">
        <v>1</v>
      </c>
      <c r="C970" s="43" t="s">
        <v>2418</v>
      </c>
      <c r="D970" s="44" t="s">
        <v>752</v>
      </c>
      <c r="E970" s="129" t="s">
        <v>753</v>
      </c>
      <c r="F970" s="130"/>
      <c r="G970" s="131">
        <v>0</v>
      </c>
      <c r="H970" s="130"/>
      <c r="I970" s="132"/>
      <c r="J970" s="132">
        <v>1</v>
      </c>
      <c r="K970" s="45" t="s">
        <v>2177</v>
      </c>
    </row>
    <row r="971" spans="1:11" ht="67.5" customHeight="1" x14ac:dyDescent="0.25">
      <c r="A971" s="124">
        <v>970</v>
      </c>
      <c r="B971" s="125">
        <v>1</v>
      </c>
      <c r="C971" s="126" t="s">
        <v>2419</v>
      </c>
      <c r="D971" s="127" t="s">
        <v>755</v>
      </c>
      <c r="E971" s="133" t="s">
        <v>756</v>
      </c>
      <c r="F971" s="134"/>
      <c r="G971" s="135">
        <v>0</v>
      </c>
      <c r="H971" s="134"/>
      <c r="I971" s="136"/>
      <c r="J971" s="136"/>
      <c r="K971" s="128" t="s">
        <v>2177</v>
      </c>
    </row>
    <row r="972" spans="1:11" ht="67.5" customHeight="1" x14ac:dyDescent="0.25">
      <c r="A972" s="41">
        <v>971</v>
      </c>
      <c r="B972" s="42">
        <v>1</v>
      </c>
      <c r="C972" s="43" t="s">
        <v>2420</v>
      </c>
      <c r="D972" s="44" t="s">
        <v>758</v>
      </c>
      <c r="E972" s="129" t="s">
        <v>759</v>
      </c>
      <c r="F972" s="130"/>
      <c r="G972" s="131">
        <v>0</v>
      </c>
      <c r="H972" s="130"/>
      <c r="I972" s="132"/>
      <c r="J972" s="132">
        <v>1</v>
      </c>
      <c r="K972" s="45" t="s">
        <v>2177</v>
      </c>
    </row>
    <row r="973" spans="1:11" ht="67.5" customHeight="1" x14ac:dyDescent="0.25">
      <c r="A973" s="124">
        <v>972</v>
      </c>
      <c r="B973" s="125">
        <v>1</v>
      </c>
      <c r="C973" s="126" t="s">
        <v>2421</v>
      </c>
      <c r="D973" s="127" t="s">
        <v>761</v>
      </c>
      <c r="E973" s="133" t="s">
        <v>249</v>
      </c>
      <c r="F973" s="134"/>
      <c r="G973" s="135">
        <v>0</v>
      </c>
      <c r="H973" s="134"/>
      <c r="I973" s="136">
        <v>1</v>
      </c>
      <c r="J973" s="136">
        <v>1</v>
      </c>
      <c r="K973" s="128" t="s">
        <v>2177</v>
      </c>
    </row>
    <row r="974" spans="1:11" ht="67.5" customHeight="1" x14ac:dyDescent="0.25">
      <c r="A974" s="41">
        <v>973</v>
      </c>
      <c r="B974" s="42">
        <v>1</v>
      </c>
      <c r="C974" s="43" t="s">
        <v>2422</v>
      </c>
      <c r="D974" s="44" t="s">
        <v>763</v>
      </c>
      <c r="E974" s="129" t="s">
        <v>764</v>
      </c>
      <c r="F974" s="130"/>
      <c r="G974" s="131">
        <v>0</v>
      </c>
      <c r="H974" s="130"/>
      <c r="I974" s="132"/>
      <c r="J974" s="132"/>
      <c r="K974" s="45" t="s">
        <v>2177</v>
      </c>
    </row>
    <row r="975" spans="1:11" ht="67.5" customHeight="1" x14ac:dyDescent="0.25">
      <c r="A975" s="124">
        <v>974</v>
      </c>
      <c r="B975" s="125">
        <v>1</v>
      </c>
      <c r="C975" s="126" t="s">
        <v>2423</v>
      </c>
      <c r="D975" s="127" t="s">
        <v>766</v>
      </c>
      <c r="E975" s="133" t="s">
        <v>767</v>
      </c>
      <c r="F975" s="134">
        <v>1</v>
      </c>
      <c r="G975" s="135">
        <v>0</v>
      </c>
      <c r="H975" s="134"/>
      <c r="I975" s="136"/>
      <c r="J975" s="136"/>
      <c r="K975" s="128" t="s">
        <v>2177</v>
      </c>
    </row>
    <row r="976" spans="1:11" ht="67.5" customHeight="1" x14ac:dyDescent="0.25">
      <c r="A976" s="41">
        <v>975</v>
      </c>
      <c r="B976" s="42">
        <v>1</v>
      </c>
      <c r="C976" s="43" t="s">
        <v>2424</v>
      </c>
      <c r="D976" s="44" t="s">
        <v>769</v>
      </c>
      <c r="E976" s="129" t="s">
        <v>3444</v>
      </c>
      <c r="F976" s="130"/>
      <c r="G976" s="131">
        <v>0</v>
      </c>
      <c r="H976" s="130"/>
      <c r="I976" s="132"/>
      <c r="J976" s="132">
        <v>1</v>
      </c>
      <c r="K976" s="45" t="s">
        <v>2177</v>
      </c>
    </row>
    <row r="977" spans="1:11" ht="67.5" customHeight="1" x14ac:dyDescent="0.25">
      <c r="A977" s="124">
        <v>976</v>
      </c>
      <c r="B977" s="125">
        <v>1</v>
      </c>
      <c r="C977" s="126" t="s">
        <v>2425</v>
      </c>
      <c r="D977" s="127" t="s">
        <v>771</v>
      </c>
      <c r="E977" s="133" t="s">
        <v>772</v>
      </c>
      <c r="F977" s="134"/>
      <c r="G977" s="135">
        <v>0</v>
      </c>
      <c r="H977" s="134"/>
      <c r="I977" s="136"/>
      <c r="J977" s="136"/>
      <c r="K977" s="128" t="s">
        <v>2177</v>
      </c>
    </row>
    <row r="978" spans="1:11" ht="67.5" customHeight="1" x14ac:dyDescent="0.25">
      <c r="A978" s="41">
        <v>977</v>
      </c>
      <c r="B978" s="42">
        <v>1</v>
      </c>
      <c r="C978" s="43" t="s">
        <v>2426</v>
      </c>
      <c r="D978" s="44" t="s">
        <v>774</v>
      </c>
      <c r="E978" s="129" t="s">
        <v>775</v>
      </c>
      <c r="F978" s="130"/>
      <c r="G978" s="131">
        <v>0</v>
      </c>
      <c r="H978" s="130"/>
      <c r="I978" s="132"/>
      <c r="J978" s="132">
        <v>1</v>
      </c>
      <c r="K978" s="45" t="s">
        <v>2177</v>
      </c>
    </row>
    <row r="979" spans="1:11" ht="67.5" customHeight="1" x14ac:dyDescent="0.25">
      <c r="A979" s="124">
        <v>978</v>
      </c>
      <c r="B979" s="125">
        <v>1</v>
      </c>
      <c r="C979" s="126" t="s">
        <v>2427</v>
      </c>
      <c r="D979" s="127" t="s">
        <v>777</v>
      </c>
      <c r="E979" s="133" t="s">
        <v>778</v>
      </c>
      <c r="F979" s="134"/>
      <c r="G979" s="135">
        <v>0</v>
      </c>
      <c r="H979" s="134"/>
      <c r="I979" s="136"/>
      <c r="J979" s="136">
        <v>1</v>
      </c>
      <c r="K979" s="128" t="s">
        <v>2177</v>
      </c>
    </row>
    <row r="980" spans="1:11" ht="67.5" customHeight="1" x14ac:dyDescent="0.25">
      <c r="A980" s="41">
        <v>979</v>
      </c>
      <c r="B980" s="42">
        <v>1</v>
      </c>
      <c r="C980" s="43" t="s">
        <v>2428</v>
      </c>
      <c r="D980" s="44" t="s">
        <v>780</v>
      </c>
      <c r="E980" s="129" t="s">
        <v>781</v>
      </c>
      <c r="F980" s="130"/>
      <c r="G980" s="131">
        <v>0</v>
      </c>
      <c r="H980" s="130"/>
      <c r="I980" s="132">
        <v>1</v>
      </c>
      <c r="J980" s="132"/>
      <c r="K980" s="45" t="s">
        <v>2177</v>
      </c>
    </row>
    <row r="981" spans="1:11" ht="67.5" customHeight="1" x14ac:dyDescent="0.25">
      <c r="A981" s="124">
        <v>980</v>
      </c>
      <c r="B981" s="125">
        <v>1</v>
      </c>
      <c r="C981" s="126" t="s">
        <v>2429</v>
      </c>
      <c r="D981" s="127" t="s">
        <v>783</v>
      </c>
      <c r="E981" s="133" t="s">
        <v>784</v>
      </c>
      <c r="F981" s="134"/>
      <c r="G981" s="135">
        <v>0</v>
      </c>
      <c r="H981" s="134"/>
      <c r="I981" s="136"/>
      <c r="J981" s="136">
        <v>1</v>
      </c>
      <c r="K981" s="128" t="s">
        <v>2177</v>
      </c>
    </row>
    <row r="982" spans="1:11" ht="67.5" customHeight="1" x14ac:dyDescent="0.25">
      <c r="A982" s="41">
        <v>981</v>
      </c>
      <c r="B982" s="42">
        <v>1</v>
      </c>
      <c r="C982" s="43" t="s">
        <v>2430</v>
      </c>
      <c r="D982" s="44" t="s">
        <v>786</v>
      </c>
      <c r="E982" s="129" t="s">
        <v>787</v>
      </c>
      <c r="F982" s="130"/>
      <c r="G982" s="131">
        <v>0</v>
      </c>
      <c r="H982" s="130"/>
      <c r="I982" s="132"/>
      <c r="J982" s="132"/>
      <c r="K982" s="45" t="s">
        <v>2177</v>
      </c>
    </row>
    <row r="983" spans="1:11" ht="67.5" customHeight="1" x14ac:dyDescent="0.25">
      <c r="A983" s="124">
        <v>982</v>
      </c>
      <c r="B983" s="125">
        <v>1</v>
      </c>
      <c r="C983" s="126" t="s">
        <v>2431</v>
      </c>
      <c r="D983" s="127" t="s">
        <v>789</v>
      </c>
      <c r="E983" s="133" t="s">
        <v>790</v>
      </c>
      <c r="F983" s="134"/>
      <c r="G983" s="135">
        <v>0</v>
      </c>
      <c r="H983" s="134"/>
      <c r="I983" s="136"/>
      <c r="J983" s="136"/>
      <c r="K983" s="128" t="s">
        <v>2177</v>
      </c>
    </row>
    <row r="984" spans="1:11" ht="67.5" customHeight="1" x14ac:dyDescent="0.25">
      <c r="A984" s="41">
        <v>983</v>
      </c>
      <c r="B984" s="42">
        <v>1</v>
      </c>
      <c r="C984" s="43" t="s">
        <v>2432</v>
      </c>
      <c r="D984" s="44" t="s">
        <v>792</v>
      </c>
      <c r="E984" s="129" t="s">
        <v>793</v>
      </c>
      <c r="F984" s="130"/>
      <c r="G984" s="131">
        <v>0</v>
      </c>
      <c r="H984" s="130"/>
      <c r="I984" s="132"/>
      <c r="J984" s="132">
        <v>1</v>
      </c>
      <c r="K984" s="45" t="s">
        <v>2177</v>
      </c>
    </row>
    <row r="985" spans="1:11" ht="67.5" customHeight="1" x14ac:dyDescent="0.25">
      <c r="A985" s="124">
        <v>984</v>
      </c>
      <c r="B985" s="125">
        <v>1</v>
      </c>
      <c r="C985" s="126" t="s">
        <v>2433</v>
      </c>
      <c r="D985" s="127" t="s">
        <v>795</v>
      </c>
      <c r="E985" s="133" t="s">
        <v>796</v>
      </c>
      <c r="F985" s="134"/>
      <c r="G985" s="135">
        <v>0</v>
      </c>
      <c r="H985" s="134"/>
      <c r="I985" s="136"/>
      <c r="J985" s="136"/>
      <c r="K985" s="128" t="s">
        <v>2177</v>
      </c>
    </row>
    <row r="986" spans="1:11" ht="67.5" customHeight="1" x14ac:dyDescent="0.25">
      <c r="A986" s="41">
        <v>985</v>
      </c>
      <c r="B986" s="42">
        <v>1</v>
      </c>
      <c r="C986" s="43" t="s">
        <v>2434</v>
      </c>
      <c r="D986" s="44" t="s">
        <v>798</v>
      </c>
      <c r="E986" s="129" t="s">
        <v>799</v>
      </c>
      <c r="F986" s="130"/>
      <c r="G986" s="131">
        <v>0</v>
      </c>
      <c r="H986" s="130"/>
      <c r="I986" s="132"/>
      <c r="J986" s="132"/>
      <c r="K986" s="45" t="s">
        <v>2177</v>
      </c>
    </row>
    <row r="987" spans="1:11" ht="67.5" customHeight="1" x14ac:dyDescent="0.25">
      <c r="A987" s="124">
        <v>986</v>
      </c>
      <c r="B987" s="125">
        <v>1</v>
      </c>
      <c r="C987" s="126" t="s">
        <v>2435</v>
      </c>
      <c r="D987" s="127" t="s">
        <v>801</v>
      </c>
      <c r="E987" s="133" t="s">
        <v>802</v>
      </c>
      <c r="F987" s="134"/>
      <c r="G987" s="135">
        <v>0</v>
      </c>
      <c r="H987" s="134"/>
      <c r="I987" s="136"/>
      <c r="J987" s="136"/>
      <c r="K987" s="128" t="s">
        <v>2177</v>
      </c>
    </row>
    <row r="988" spans="1:11" ht="67.5" customHeight="1" x14ac:dyDescent="0.25">
      <c r="A988" s="41">
        <v>987</v>
      </c>
      <c r="B988" s="42">
        <v>1</v>
      </c>
      <c r="C988" s="43" t="s">
        <v>2436</v>
      </c>
      <c r="D988" s="44" t="s">
        <v>804</v>
      </c>
      <c r="E988" s="129" t="s">
        <v>805</v>
      </c>
      <c r="F988" s="130"/>
      <c r="G988" s="131">
        <v>0</v>
      </c>
      <c r="H988" s="130"/>
      <c r="I988" s="132"/>
      <c r="J988" s="132"/>
      <c r="K988" s="45" t="s">
        <v>2177</v>
      </c>
    </row>
    <row r="989" spans="1:11" ht="67.5" customHeight="1" x14ac:dyDescent="0.25">
      <c r="A989" s="124">
        <v>988</v>
      </c>
      <c r="B989" s="125">
        <v>1</v>
      </c>
      <c r="C989" s="126" t="s">
        <v>2437</v>
      </c>
      <c r="D989" s="127" t="s">
        <v>807</v>
      </c>
      <c r="E989" s="133" t="s">
        <v>808</v>
      </c>
      <c r="F989" s="134"/>
      <c r="G989" s="135">
        <v>0</v>
      </c>
      <c r="H989" s="134"/>
      <c r="I989" s="136"/>
      <c r="J989" s="136"/>
      <c r="K989" s="128" t="s">
        <v>2177</v>
      </c>
    </row>
    <row r="990" spans="1:11" ht="67.5" customHeight="1" x14ac:dyDescent="0.25">
      <c r="A990" s="41">
        <v>989</v>
      </c>
      <c r="B990" s="42">
        <v>1</v>
      </c>
      <c r="C990" s="43" t="s">
        <v>2438</v>
      </c>
      <c r="D990" s="44" t="s">
        <v>810</v>
      </c>
      <c r="E990" s="129" t="s">
        <v>811</v>
      </c>
      <c r="F990" s="130"/>
      <c r="G990" s="131">
        <v>0</v>
      </c>
      <c r="H990" s="130"/>
      <c r="I990" s="132"/>
      <c r="J990" s="132"/>
      <c r="K990" s="45" t="s">
        <v>2177</v>
      </c>
    </row>
    <row r="991" spans="1:11" ht="67.5" customHeight="1" x14ac:dyDescent="0.25">
      <c r="A991" s="124">
        <v>990</v>
      </c>
      <c r="B991" s="125">
        <v>1</v>
      </c>
      <c r="C991" s="126" t="s">
        <v>2439</v>
      </c>
      <c r="D991" s="127" t="s">
        <v>813</v>
      </c>
      <c r="E991" s="133" t="s">
        <v>814</v>
      </c>
      <c r="F991" s="134"/>
      <c r="G991" s="135">
        <v>0</v>
      </c>
      <c r="H991" s="134"/>
      <c r="I991" s="136"/>
      <c r="J991" s="136"/>
      <c r="K991" s="128" t="s">
        <v>2177</v>
      </c>
    </row>
    <row r="992" spans="1:11" ht="67.5" customHeight="1" x14ac:dyDescent="0.25">
      <c r="A992" s="41">
        <v>991</v>
      </c>
      <c r="B992" s="42">
        <v>1</v>
      </c>
      <c r="C992" s="43" t="s">
        <v>2440</v>
      </c>
      <c r="D992" s="44" t="s">
        <v>816</v>
      </c>
      <c r="E992" s="129" t="s">
        <v>817</v>
      </c>
      <c r="F992" s="130"/>
      <c r="G992" s="131">
        <v>0</v>
      </c>
      <c r="H992" s="130"/>
      <c r="I992" s="132"/>
      <c r="J992" s="132"/>
      <c r="K992" s="45" t="s">
        <v>2177</v>
      </c>
    </row>
    <row r="993" spans="1:11" ht="67.5" customHeight="1" x14ac:dyDescent="0.25">
      <c r="A993" s="124">
        <v>992</v>
      </c>
      <c r="B993" s="125">
        <v>1</v>
      </c>
      <c r="C993" s="126" t="s">
        <v>2441</v>
      </c>
      <c r="D993" s="127" t="s">
        <v>819</v>
      </c>
      <c r="E993" s="133" t="s">
        <v>820</v>
      </c>
      <c r="F993" s="134"/>
      <c r="G993" s="135">
        <v>0</v>
      </c>
      <c r="H993" s="134"/>
      <c r="I993" s="136"/>
      <c r="J993" s="136"/>
      <c r="K993" s="128" t="s">
        <v>2177</v>
      </c>
    </row>
    <row r="994" spans="1:11" ht="67.5" customHeight="1" x14ac:dyDescent="0.25">
      <c r="A994" s="41">
        <v>993</v>
      </c>
      <c r="B994" s="42">
        <v>1</v>
      </c>
      <c r="C994" s="43" t="s">
        <v>2442</v>
      </c>
      <c r="D994" s="44" t="s">
        <v>822</v>
      </c>
      <c r="E994" s="129" t="s">
        <v>823</v>
      </c>
      <c r="F994" s="130"/>
      <c r="G994" s="131">
        <v>0</v>
      </c>
      <c r="H994" s="130"/>
      <c r="I994" s="132"/>
      <c r="J994" s="132"/>
      <c r="K994" s="45" t="s">
        <v>2177</v>
      </c>
    </row>
    <row r="995" spans="1:11" ht="67.5" customHeight="1" x14ac:dyDescent="0.25">
      <c r="A995" s="124">
        <v>994</v>
      </c>
      <c r="B995" s="125">
        <v>1</v>
      </c>
      <c r="C995" s="126" t="s">
        <v>2443</v>
      </c>
      <c r="D995" s="127" t="s">
        <v>825</v>
      </c>
      <c r="E995" s="133" t="s">
        <v>3455</v>
      </c>
      <c r="F995" s="134"/>
      <c r="G995" s="135">
        <v>0</v>
      </c>
      <c r="H995" s="134"/>
      <c r="I995" s="136"/>
      <c r="J995" s="136"/>
      <c r="K995" s="128" t="s">
        <v>2177</v>
      </c>
    </row>
    <row r="996" spans="1:11" ht="67.5" customHeight="1" x14ac:dyDescent="0.25">
      <c r="A996" s="41">
        <v>995</v>
      </c>
      <c r="B996" s="42">
        <v>1</v>
      </c>
      <c r="C996" s="43" t="s">
        <v>2444</v>
      </c>
      <c r="D996" s="44" t="s">
        <v>827</v>
      </c>
      <c r="E996" s="129" t="s">
        <v>828</v>
      </c>
      <c r="F996" s="130"/>
      <c r="G996" s="131">
        <v>0</v>
      </c>
      <c r="H996" s="130"/>
      <c r="I996" s="132"/>
      <c r="J996" s="132"/>
      <c r="K996" s="45" t="s">
        <v>2177</v>
      </c>
    </row>
    <row r="997" spans="1:11" ht="67.5" customHeight="1" x14ac:dyDescent="0.25">
      <c r="A997" s="124">
        <v>996</v>
      </c>
      <c r="B997" s="125">
        <v>1</v>
      </c>
      <c r="C997" s="126" t="s">
        <v>2445</v>
      </c>
      <c r="D997" s="127" t="s">
        <v>830</v>
      </c>
      <c r="E997" s="133" t="s">
        <v>831</v>
      </c>
      <c r="F997" s="134"/>
      <c r="G997" s="135">
        <v>0</v>
      </c>
      <c r="H997" s="134"/>
      <c r="I997" s="136"/>
      <c r="J997" s="136"/>
      <c r="K997" s="128" t="s">
        <v>2177</v>
      </c>
    </row>
    <row r="998" spans="1:11" ht="67.5" customHeight="1" x14ac:dyDescent="0.25">
      <c r="A998" s="41">
        <v>997</v>
      </c>
      <c r="B998" s="42">
        <v>1</v>
      </c>
      <c r="C998" s="43" t="s">
        <v>2446</v>
      </c>
      <c r="D998" s="44" t="s">
        <v>833</v>
      </c>
      <c r="E998" s="129" t="s">
        <v>834</v>
      </c>
      <c r="F998" s="130"/>
      <c r="G998" s="131">
        <v>0</v>
      </c>
      <c r="H998" s="130"/>
      <c r="I998" s="132"/>
      <c r="J998" s="132"/>
      <c r="K998" s="45" t="s">
        <v>2177</v>
      </c>
    </row>
    <row r="999" spans="1:11" ht="67.5" customHeight="1" x14ac:dyDescent="0.25">
      <c r="A999" s="124">
        <v>998</v>
      </c>
      <c r="B999" s="125">
        <v>1</v>
      </c>
      <c r="C999" s="126" t="s">
        <v>2447</v>
      </c>
      <c r="D999" s="127" t="s">
        <v>836</v>
      </c>
      <c r="E999" s="133" t="s">
        <v>837</v>
      </c>
      <c r="F999" s="134"/>
      <c r="G999" s="135">
        <v>0</v>
      </c>
      <c r="H999" s="134"/>
      <c r="I999" s="136"/>
      <c r="J999" s="136"/>
      <c r="K999" s="128" t="s">
        <v>2177</v>
      </c>
    </row>
    <row r="1000" spans="1:11" ht="67.5" customHeight="1" x14ac:dyDescent="0.25">
      <c r="A1000" s="41">
        <v>999</v>
      </c>
      <c r="B1000" s="42">
        <v>0.1</v>
      </c>
      <c r="C1000" s="43" t="s">
        <v>2448</v>
      </c>
      <c r="D1000" s="44" t="s">
        <v>839</v>
      </c>
      <c r="E1000" s="129" t="s">
        <v>840</v>
      </c>
      <c r="F1000" s="130"/>
      <c r="G1000" s="131">
        <v>0</v>
      </c>
      <c r="H1000" s="130"/>
      <c r="I1000" s="132">
        <v>1</v>
      </c>
      <c r="J1000" s="132"/>
      <c r="K1000" s="45" t="s">
        <v>2449</v>
      </c>
    </row>
    <row r="1001" spans="1:11" ht="67.5" customHeight="1" x14ac:dyDescent="0.25">
      <c r="A1001" s="124">
        <v>1000</v>
      </c>
      <c r="B1001" s="125">
        <v>0.1</v>
      </c>
      <c r="C1001" s="126" t="s">
        <v>2450</v>
      </c>
      <c r="D1001" s="127" t="s">
        <v>843</v>
      </c>
      <c r="E1001" s="133" t="s">
        <v>844</v>
      </c>
      <c r="F1001" s="134"/>
      <c r="G1001" s="135">
        <v>0</v>
      </c>
      <c r="H1001" s="134"/>
      <c r="I1001" s="136"/>
      <c r="J1001" s="136"/>
      <c r="K1001" s="128" t="s">
        <v>2449</v>
      </c>
    </row>
    <row r="1002" spans="1:11" ht="67.5" customHeight="1" x14ac:dyDescent="0.25">
      <c r="A1002" s="41">
        <v>1001</v>
      </c>
      <c r="B1002" s="42">
        <v>0.1</v>
      </c>
      <c r="C1002" s="43" t="s">
        <v>2451</v>
      </c>
      <c r="D1002" s="44" t="s">
        <v>846</v>
      </c>
      <c r="E1002" s="129" t="s">
        <v>847</v>
      </c>
      <c r="F1002" s="130"/>
      <c r="G1002" s="131">
        <v>0</v>
      </c>
      <c r="H1002" s="130"/>
      <c r="I1002" s="132">
        <v>1</v>
      </c>
      <c r="J1002" s="132"/>
      <c r="K1002" s="45" t="s">
        <v>2449</v>
      </c>
    </row>
    <row r="1003" spans="1:11" ht="67.5" customHeight="1" x14ac:dyDescent="0.25">
      <c r="A1003" s="124">
        <v>1002</v>
      </c>
      <c r="B1003" s="125">
        <v>0.1</v>
      </c>
      <c r="C1003" s="126" t="s">
        <v>2452</v>
      </c>
      <c r="D1003" s="127" t="s">
        <v>849</v>
      </c>
      <c r="E1003" s="133" t="s">
        <v>850</v>
      </c>
      <c r="F1003" s="134"/>
      <c r="G1003" s="135">
        <v>0</v>
      </c>
      <c r="H1003" s="134"/>
      <c r="I1003" s="136"/>
      <c r="J1003" s="136"/>
      <c r="K1003" s="128" t="s">
        <v>2449</v>
      </c>
    </row>
    <row r="1004" spans="1:11" ht="67.5" customHeight="1" x14ac:dyDescent="0.25">
      <c r="A1004" s="41">
        <v>1003</v>
      </c>
      <c r="B1004" s="42">
        <v>0.1</v>
      </c>
      <c r="C1004" s="43" t="s">
        <v>2453</v>
      </c>
      <c r="D1004" s="44" t="s">
        <v>852</v>
      </c>
      <c r="E1004" s="129" t="s">
        <v>853</v>
      </c>
      <c r="F1004" s="130"/>
      <c r="G1004" s="131">
        <v>0</v>
      </c>
      <c r="H1004" s="130"/>
      <c r="I1004" s="132">
        <v>1</v>
      </c>
      <c r="J1004" s="132"/>
      <c r="K1004" s="45" t="s">
        <v>2449</v>
      </c>
    </row>
    <row r="1005" spans="1:11" ht="67.5" customHeight="1" x14ac:dyDescent="0.25">
      <c r="A1005" s="124">
        <v>1004</v>
      </c>
      <c r="B1005" s="125">
        <v>0.1</v>
      </c>
      <c r="C1005" s="126" t="s">
        <v>2454</v>
      </c>
      <c r="D1005" s="127" t="s">
        <v>855</v>
      </c>
      <c r="E1005" s="133" t="s">
        <v>856</v>
      </c>
      <c r="F1005" s="134"/>
      <c r="G1005" s="135">
        <v>0</v>
      </c>
      <c r="H1005" s="134"/>
      <c r="I1005" s="136"/>
      <c r="J1005" s="136"/>
      <c r="K1005" s="128" t="s">
        <v>2449</v>
      </c>
    </row>
    <row r="1006" spans="1:11" ht="67.5" customHeight="1" x14ac:dyDescent="0.25">
      <c r="A1006" s="41">
        <v>1005</v>
      </c>
      <c r="B1006" s="42">
        <v>0.2</v>
      </c>
      <c r="C1006" s="43" t="s">
        <v>2455</v>
      </c>
      <c r="D1006" s="44" t="s">
        <v>858</v>
      </c>
      <c r="E1006" s="129" t="s">
        <v>859</v>
      </c>
      <c r="F1006" s="130"/>
      <c r="G1006" s="131">
        <v>0</v>
      </c>
      <c r="H1006" s="130"/>
      <c r="I1006" s="132"/>
      <c r="J1006" s="132"/>
      <c r="K1006" s="45" t="s">
        <v>2449</v>
      </c>
    </row>
    <row r="1007" spans="1:11" ht="67.5" customHeight="1" x14ac:dyDescent="0.25">
      <c r="A1007" s="124">
        <v>1006</v>
      </c>
      <c r="B1007" s="125">
        <v>0.2</v>
      </c>
      <c r="C1007" s="126" t="s">
        <v>2456</v>
      </c>
      <c r="D1007" s="127" t="s">
        <v>861</v>
      </c>
      <c r="E1007" s="133" t="s">
        <v>862</v>
      </c>
      <c r="F1007" s="134"/>
      <c r="G1007" s="135">
        <v>0</v>
      </c>
      <c r="H1007" s="134"/>
      <c r="I1007" s="136">
        <v>1</v>
      </c>
      <c r="J1007" s="136"/>
      <c r="K1007" s="128" t="s">
        <v>2449</v>
      </c>
    </row>
    <row r="1008" spans="1:11" ht="67.5" customHeight="1" x14ac:dyDescent="0.25">
      <c r="A1008" s="41">
        <v>1007</v>
      </c>
      <c r="B1008" s="42">
        <v>0.2</v>
      </c>
      <c r="C1008" s="43" t="s">
        <v>2457</v>
      </c>
      <c r="D1008" s="44" t="s">
        <v>864</v>
      </c>
      <c r="E1008" s="129" t="s">
        <v>865</v>
      </c>
      <c r="F1008" s="130"/>
      <c r="G1008" s="131">
        <v>0</v>
      </c>
      <c r="H1008" s="130"/>
      <c r="I1008" s="132"/>
      <c r="J1008" s="132"/>
      <c r="K1008" s="45" t="s">
        <v>2449</v>
      </c>
    </row>
    <row r="1009" spans="1:11" ht="67.5" customHeight="1" x14ac:dyDescent="0.25">
      <c r="A1009" s="124">
        <v>1008</v>
      </c>
      <c r="B1009" s="125">
        <v>0.2</v>
      </c>
      <c r="C1009" s="126" t="s">
        <v>2458</v>
      </c>
      <c r="D1009" s="127" t="s">
        <v>867</v>
      </c>
      <c r="E1009" s="133" t="s">
        <v>868</v>
      </c>
      <c r="F1009" s="134"/>
      <c r="G1009" s="135">
        <v>0</v>
      </c>
      <c r="H1009" s="134"/>
      <c r="I1009" s="136">
        <v>1</v>
      </c>
      <c r="J1009" s="136"/>
      <c r="K1009" s="128" t="s">
        <v>2449</v>
      </c>
    </row>
    <row r="1010" spans="1:11" ht="67.5" customHeight="1" x14ac:dyDescent="0.25">
      <c r="A1010" s="41">
        <v>1009</v>
      </c>
      <c r="B1010" s="42">
        <v>0.2</v>
      </c>
      <c r="C1010" s="43" t="s">
        <v>2459</v>
      </c>
      <c r="D1010" s="44" t="s">
        <v>870</v>
      </c>
      <c r="E1010" s="129" t="s">
        <v>871</v>
      </c>
      <c r="F1010" s="130"/>
      <c r="G1010" s="131">
        <v>0</v>
      </c>
      <c r="H1010" s="130"/>
      <c r="I1010" s="132"/>
      <c r="J1010" s="132"/>
      <c r="K1010" s="45" t="s">
        <v>2449</v>
      </c>
    </row>
    <row r="1011" spans="1:11" ht="67.5" customHeight="1" x14ac:dyDescent="0.25">
      <c r="A1011" s="124">
        <v>1010</v>
      </c>
      <c r="B1011" s="125">
        <v>0.2</v>
      </c>
      <c r="C1011" s="126" t="s">
        <v>2460</v>
      </c>
      <c r="D1011" s="127" t="s">
        <v>873</v>
      </c>
      <c r="E1011" s="133" t="s">
        <v>874</v>
      </c>
      <c r="F1011" s="134"/>
      <c r="G1011" s="135">
        <v>0</v>
      </c>
      <c r="H1011" s="134"/>
      <c r="I1011" s="136"/>
      <c r="J1011" s="136"/>
      <c r="K1011" s="128" t="s">
        <v>2449</v>
      </c>
    </row>
    <row r="1012" spans="1:11" ht="67.5" customHeight="1" x14ac:dyDescent="0.25">
      <c r="A1012" s="41">
        <v>1011</v>
      </c>
      <c r="B1012" s="42">
        <v>0.2</v>
      </c>
      <c r="C1012" s="43" t="s">
        <v>2461</v>
      </c>
      <c r="D1012" s="44" t="s">
        <v>876</v>
      </c>
      <c r="E1012" s="129" t="s">
        <v>877</v>
      </c>
      <c r="F1012" s="130"/>
      <c r="G1012" s="131">
        <v>0</v>
      </c>
      <c r="H1012" s="130"/>
      <c r="I1012" s="132">
        <v>1</v>
      </c>
      <c r="J1012" s="132"/>
      <c r="K1012" s="45" t="s">
        <v>2449</v>
      </c>
    </row>
    <row r="1013" spans="1:11" ht="67.5" customHeight="1" x14ac:dyDescent="0.25">
      <c r="A1013" s="124">
        <v>1012</v>
      </c>
      <c r="B1013" s="125">
        <v>0.2</v>
      </c>
      <c r="C1013" s="126" t="s">
        <v>2462</v>
      </c>
      <c r="D1013" s="127" t="s">
        <v>879</v>
      </c>
      <c r="E1013" s="133" t="s">
        <v>880</v>
      </c>
      <c r="F1013" s="134"/>
      <c r="G1013" s="135">
        <v>0</v>
      </c>
      <c r="H1013" s="134"/>
      <c r="I1013" s="136">
        <v>1</v>
      </c>
      <c r="J1013" s="136"/>
      <c r="K1013" s="128" t="s">
        <v>2449</v>
      </c>
    </row>
    <row r="1014" spans="1:11" ht="67.5" customHeight="1" x14ac:dyDescent="0.25">
      <c r="A1014" s="41">
        <v>1013</v>
      </c>
      <c r="B1014" s="42">
        <v>0.2</v>
      </c>
      <c r="C1014" s="43" t="s">
        <v>2463</v>
      </c>
      <c r="D1014" s="44" t="s">
        <v>882</v>
      </c>
      <c r="E1014" s="129" t="s">
        <v>883</v>
      </c>
      <c r="F1014" s="130"/>
      <c r="G1014" s="131">
        <v>0</v>
      </c>
      <c r="H1014" s="130"/>
      <c r="I1014" s="132"/>
      <c r="J1014" s="132"/>
      <c r="K1014" s="45" t="s">
        <v>2449</v>
      </c>
    </row>
    <row r="1015" spans="1:11" ht="67.5" customHeight="1" x14ac:dyDescent="0.25">
      <c r="A1015" s="124">
        <v>1014</v>
      </c>
      <c r="B1015" s="125">
        <v>0.2</v>
      </c>
      <c r="C1015" s="126" t="s">
        <v>2464</v>
      </c>
      <c r="D1015" s="127" t="s">
        <v>885</v>
      </c>
      <c r="E1015" s="133" t="s">
        <v>886</v>
      </c>
      <c r="F1015" s="134"/>
      <c r="G1015" s="135">
        <v>0</v>
      </c>
      <c r="H1015" s="134"/>
      <c r="I1015" s="136"/>
      <c r="J1015" s="136"/>
      <c r="K1015" s="128" t="s">
        <v>2449</v>
      </c>
    </row>
    <row r="1016" spans="1:11" ht="67.5" customHeight="1" x14ac:dyDescent="0.25">
      <c r="A1016" s="41">
        <v>1015</v>
      </c>
      <c r="B1016" s="42">
        <v>0.2</v>
      </c>
      <c r="C1016" s="43" t="s">
        <v>2465</v>
      </c>
      <c r="D1016" s="44" t="s">
        <v>888</v>
      </c>
      <c r="E1016" s="129" t="s">
        <v>889</v>
      </c>
      <c r="F1016" s="130"/>
      <c r="G1016" s="131">
        <v>0</v>
      </c>
      <c r="H1016" s="130"/>
      <c r="I1016" s="132">
        <v>1</v>
      </c>
      <c r="J1016" s="132"/>
      <c r="K1016" s="45" t="s">
        <v>2449</v>
      </c>
    </row>
    <row r="1017" spans="1:11" ht="67.5" customHeight="1" x14ac:dyDescent="0.25">
      <c r="A1017" s="124">
        <v>1016</v>
      </c>
      <c r="B1017" s="125">
        <v>0.2</v>
      </c>
      <c r="C1017" s="126" t="s">
        <v>2466</v>
      </c>
      <c r="D1017" s="127" t="s">
        <v>891</v>
      </c>
      <c r="E1017" s="133" t="s">
        <v>892</v>
      </c>
      <c r="F1017" s="134"/>
      <c r="G1017" s="135">
        <v>0</v>
      </c>
      <c r="H1017" s="134"/>
      <c r="I1017" s="136"/>
      <c r="J1017" s="136"/>
      <c r="K1017" s="128" t="s">
        <v>2449</v>
      </c>
    </row>
    <row r="1018" spans="1:11" ht="67.5" customHeight="1" x14ac:dyDescent="0.25">
      <c r="A1018" s="41">
        <v>1017</v>
      </c>
      <c r="B1018" s="42">
        <v>0.2</v>
      </c>
      <c r="C1018" s="43" t="s">
        <v>2467</v>
      </c>
      <c r="D1018" s="44" t="s">
        <v>894</v>
      </c>
      <c r="E1018" s="129" t="s">
        <v>895</v>
      </c>
      <c r="F1018" s="130"/>
      <c r="G1018" s="131">
        <v>0</v>
      </c>
      <c r="H1018" s="130"/>
      <c r="I1018" s="132">
        <v>1</v>
      </c>
      <c r="J1018" s="132"/>
      <c r="K1018" s="45" t="s">
        <v>2449</v>
      </c>
    </row>
    <row r="1019" spans="1:11" ht="67.5" customHeight="1" x14ac:dyDescent="0.25">
      <c r="A1019" s="124">
        <v>1018</v>
      </c>
      <c r="B1019" s="125">
        <v>0.3</v>
      </c>
      <c r="C1019" s="126" t="s">
        <v>2468</v>
      </c>
      <c r="D1019" s="127" t="s">
        <v>897</v>
      </c>
      <c r="E1019" s="133" t="s">
        <v>898</v>
      </c>
      <c r="F1019" s="134"/>
      <c r="G1019" s="135">
        <v>0</v>
      </c>
      <c r="H1019" s="134"/>
      <c r="I1019" s="136"/>
      <c r="J1019" s="136"/>
      <c r="K1019" s="128" t="s">
        <v>2449</v>
      </c>
    </row>
    <row r="1020" spans="1:11" ht="67.5" customHeight="1" x14ac:dyDescent="0.25">
      <c r="A1020" s="41">
        <v>1019</v>
      </c>
      <c r="B1020" s="42">
        <v>0.3</v>
      </c>
      <c r="C1020" s="43" t="s">
        <v>2469</v>
      </c>
      <c r="D1020" s="44" t="s">
        <v>900</v>
      </c>
      <c r="E1020" s="129" t="s">
        <v>865</v>
      </c>
      <c r="F1020" s="130"/>
      <c r="G1020" s="131">
        <v>0</v>
      </c>
      <c r="H1020" s="130"/>
      <c r="I1020" s="132"/>
      <c r="J1020" s="132"/>
      <c r="K1020" s="45" t="s">
        <v>2449</v>
      </c>
    </row>
    <row r="1021" spans="1:11" ht="67.5" customHeight="1" x14ac:dyDescent="0.25">
      <c r="A1021" s="124">
        <v>1020</v>
      </c>
      <c r="B1021" s="125">
        <v>0.3</v>
      </c>
      <c r="C1021" s="126" t="s">
        <v>2470</v>
      </c>
      <c r="D1021" s="127" t="s">
        <v>902</v>
      </c>
      <c r="E1021" s="133" t="s">
        <v>903</v>
      </c>
      <c r="F1021" s="134"/>
      <c r="G1021" s="135">
        <v>0</v>
      </c>
      <c r="H1021" s="134"/>
      <c r="I1021" s="136">
        <v>1</v>
      </c>
      <c r="J1021" s="136"/>
      <c r="K1021" s="128" t="s">
        <v>2449</v>
      </c>
    </row>
    <row r="1022" spans="1:11" ht="67.5" customHeight="1" x14ac:dyDescent="0.25">
      <c r="A1022" s="41">
        <v>1021</v>
      </c>
      <c r="B1022" s="42">
        <v>0.3</v>
      </c>
      <c r="C1022" s="43" t="s">
        <v>2471</v>
      </c>
      <c r="D1022" s="44" t="s">
        <v>905</v>
      </c>
      <c r="E1022" s="129" t="s">
        <v>889</v>
      </c>
      <c r="F1022" s="130"/>
      <c r="G1022" s="131">
        <v>0</v>
      </c>
      <c r="H1022" s="130"/>
      <c r="I1022" s="132">
        <v>1</v>
      </c>
      <c r="J1022" s="132"/>
      <c r="K1022" s="45" t="s">
        <v>2449</v>
      </c>
    </row>
    <row r="1023" spans="1:11" ht="67.5" customHeight="1" x14ac:dyDescent="0.25">
      <c r="A1023" s="124">
        <v>1022</v>
      </c>
      <c r="B1023" s="125">
        <v>0.3</v>
      </c>
      <c r="C1023" s="126" t="s">
        <v>2472</v>
      </c>
      <c r="D1023" s="127" t="s">
        <v>907</v>
      </c>
      <c r="E1023" s="133" t="s">
        <v>908</v>
      </c>
      <c r="F1023" s="134"/>
      <c r="G1023" s="135">
        <v>0</v>
      </c>
      <c r="H1023" s="134"/>
      <c r="I1023" s="136">
        <v>1</v>
      </c>
      <c r="J1023" s="136"/>
      <c r="K1023" s="128" t="s">
        <v>2449</v>
      </c>
    </row>
    <row r="1024" spans="1:11" ht="67.5" customHeight="1" x14ac:dyDescent="0.25">
      <c r="A1024" s="41">
        <v>1023</v>
      </c>
      <c r="B1024" s="42">
        <v>0.3</v>
      </c>
      <c r="C1024" s="43" t="s">
        <v>2473</v>
      </c>
      <c r="D1024" s="44" t="s">
        <v>910</v>
      </c>
      <c r="E1024" s="129" t="s">
        <v>847</v>
      </c>
      <c r="F1024" s="130"/>
      <c r="G1024" s="131">
        <v>0</v>
      </c>
      <c r="H1024" s="130"/>
      <c r="I1024" s="132">
        <v>1</v>
      </c>
      <c r="J1024" s="132"/>
      <c r="K1024" s="45" t="s">
        <v>2449</v>
      </c>
    </row>
    <row r="1025" spans="1:11" ht="67.5" customHeight="1" x14ac:dyDescent="0.25">
      <c r="A1025" s="124">
        <v>1024</v>
      </c>
      <c r="B1025" s="125">
        <v>0.3</v>
      </c>
      <c r="C1025" s="126" t="s">
        <v>2474</v>
      </c>
      <c r="D1025" s="127" t="s">
        <v>912</v>
      </c>
      <c r="E1025" s="133" t="s">
        <v>913</v>
      </c>
      <c r="F1025" s="134"/>
      <c r="G1025" s="135">
        <v>0</v>
      </c>
      <c r="H1025" s="134"/>
      <c r="I1025" s="136"/>
      <c r="J1025" s="136"/>
      <c r="K1025" s="128" t="s">
        <v>2449</v>
      </c>
    </row>
    <row r="1026" spans="1:11" ht="67.5" customHeight="1" x14ac:dyDescent="0.25">
      <c r="A1026" s="41">
        <v>1025</v>
      </c>
      <c r="B1026" s="42">
        <v>0.3</v>
      </c>
      <c r="C1026" s="43" t="s">
        <v>2475</v>
      </c>
      <c r="D1026" s="44" t="s">
        <v>915</v>
      </c>
      <c r="E1026" s="129" t="s">
        <v>916</v>
      </c>
      <c r="F1026" s="130"/>
      <c r="G1026" s="131">
        <v>0</v>
      </c>
      <c r="H1026" s="130"/>
      <c r="I1026" s="132"/>
      <c r="J1026" s="132"/>
      <c r="K1026" s="45" t="s">
        <v>2449</v>
      </c>
    </row>
    <row r="1027" spans="1:11" ht="67.5" customHeight="1" x14ac:dyDescent="0.25">
      <c r="A1027" s="124">
        <v>1026</v>
      </c>
      <c r="B1027" s="125">
        <v>0.3</v>
      </c>
      <c r="C1027" s="126" t="s">
        <v>2476</v>
      </c>
      <c r="D1027" s="127" t="s">
        <v>918</v>
      </c>
      <c r="E1027" s="133" t="s">
        <v>919</v>
      </c>
      <c r="F1027" s="134"/>
      <c r="G1027" s="135">
        <v>0</v>
      </c>
      <c r="H1027" s="134"/>
      <c r="I1027" s="136"/>
      <c r="J1027" s="136"/>
      <c r="K1027" s="128" t="s">
        <v>2449</v>
      </c>
    </row>
    <row r="1028" spans="1:11" ht="67.5" customHeight="1" x14ac:dyDescent="0.25">
      <c r="A1028" s="41">
        <v>1027</v>
      </c>
      <c r="B1028" s="42">
        <v>0.3</v>
      </c>
      <c r="C1028" s="43" t="s">
        <v>2477</v>
      </c>
      <c r="D1028" s="44" t="s">
        <v>921</v>
      </c>
      <c r="E1028" s="129" t="s">
        <v>865</v>
      </c>
      <c r="F1028" s="130"/>
      <c r="G1028" s="131">
        <v>0</v>
      </c>
      <c r="H1028" s="130"/>
      <c r="I1028" s="132"/>
      <c r="J1028" s="132"/>
      <c r="K1028" s="45" t="s">
        <v>2449</v>
      </c>
    </row>
    <row r="1029" spans="1:11" ht="67.5" customHeight="1" x14ac:dyDescent="0.25">
      <c r="A1029" s="124">
        <v>1028</v>
      </c>
      <c r="B1029" s="125">
        <v>0.3</v>
      </c>
      <c r="C1029" s="126" t="s">
        <v>2478</v>
      </c>
      <c r="D1029" s="127" t="s">
        <v>923</v>
      </c>
      <c r="E1029" s="133" t="s">
        <v>924</v>
      </c>
      <c r="F1029" s="134"/>
      <c r="G1029" s="135">
        <v>0</v>
      </c>
      <c r="H1029" s="134"/>
      <c r="I1029" s="136"/>
      <c r="J1029" s="136"/>
      <c r="K1029" s="128" t="s">
        <v>2449</v>
      </c>
    </row>
    <row r="1030" spans="1:11" ht="67.5" customHeight="1" x14ac:dyDescent="0.25">
      <c r="A1030" s="41">
        <v>1029</v>
      </c>
      <c r="B1030" s="42">
        <v>0.3</v>
      </c>
      <c r="C1030" s="43" t="s">
        <v>2479</v>
      </c>
      <c r="D1030" s="44" t="s">
        <v>926</v>
      </c>
      <c r="E1030" s="129" t="s">
        <v>927</v>
      </c>
      <c r="F1030" s="130"/>
      <c r="G1030" s="131">
        <v>0</v>
      </c>
      <c r="H1030" s="130"/>
      <c r="I1030" s="132"/>
      <c r="J1030" s="132"/>
      <c r="K1030" s="45" t="s">
        <v>2449</v>
      </c>
    </row>
    <row r="1031" spans="1:11" ht="67.5" customHeight="1" x14ac:dyDescent="0.25">
      <c r="A1031" s="124">
        <v>1030</v>
      </c>
      <c r="B1031" s="125">
        <v>0.4</v>
      </c>
      <c r="C1031" s="126" t="s">
        <v>2480</v>
      </c>
      <c r="D1031" s="127" t="s">
        <v>929</v>
      </c>
      <c r="E1031" s="133" t="s">
        <v>930</v>
      </c>
      <c r="F1031" s="134"/>
      <c r="G1031" s="135">
        <v>0</v>
      </c>
      <c r="H1031" s="134"/>
      <c r="I1031" s="136">
        <v>1</v>
      </c>
      <c r="J1031" s="136"/>
      <c r="K1031" s="128" t="s">
        <v>2449</v>
      </c>
    </row>
    <row r="1032" spans="1:11" ht="67.5" customHeight="1" x14ac:dyDescent="0.25">
      <c r="A1032" s="41">
        <v>1031</v>
      </c>
      <c r="B1032" s="42">
        <v>0.4</v>
      </c>
      <c r="C1032" s="43" t="s">
        <v>2481</v>
      </c>
      <c r="D1032" s="44" t="s">
        <v>932</v>
      </c>
      <c r="E1032" s="129" t="s">
        <v>889</v>
      </c>
      <c r="F1032" s="130"/>
      <c r="G1032" s="131">
        <v>0</v>
      </c>
      <c r="H1032" s="130"/>
      <c r="I1032" s="132">
        <v>1</v>
      </c>
      <c r="J1032" s="132"/>
      <c r="K1032" s="45" t="s">
        <v>2449</v>
      </c>
    </row>
    <row r="1033" spans="1:11" ht="67.5" customHeight="1" x14ac:dyDescent="0.25">
      <c r="A1033" s="124">
        <v>1032</v>
      </c>
      <c r="B1033" s="125">
        <v>0.4</v>
      </c>
      <c r="C1033" s="126" t="s">
        <v>2482</v>
      </c>
      <c r="D1033" s="127" t="s">
        <v>934</v>
      </c>
      <c r="E1033" s="133" t="s">
        <v>935</v>
      </c>
      <c r="F1033" s="134"/>
      <c r="G1033" s="135">
        <v>0</v>
      </c>
      <c r="H1033" s="134"/>
      <c r="I1033" s="136"/>
      <c r="J1033" s="136"/>
      <c r="K1033" s="128" t="s">
        <v>2449</v>
      </c>
    </row>
    <row r="1034" spans="1:11" ht="67.5" customHeight="1" x14ac:dyDescent="0.25">
      <c r="A1034" s="41">
        <v>1033</v>
      </c>
      <c r="B1034" s="42">
        <v>0.4</v>
      </c>
      <c r="C1034" s="43" t="s">
        <v>2483</v>
      </c>
      <c r="D1034" s="44" t="s">
        <v>937</v>
      </c>
      <c r="E1034" s="129" t="s">
        <v>938</v>
      </c>
      <c r="F1034" s="130"/>
      <c r="G1034" s="131">
        <v>0</v>
      </c>
      <c r="H1034" s="130"/>
      <c r="I1034" s="132">
        <v>1</v>
      </c>
      <c r="J1034" s="132"/>
      <c r="K1034" s="45" t="s">
        <v>2449</v>
      </c>
    </row>
    <row r="1035" spans="1:11" ht="67.5" customHeight="1" x14ac:dyDescent="0.25">
      <c r="A1035" s="124">
        <v>1034</v>
      </c>
      <c r="B1035" s="125">
        <v>0.4</v>
      </c>
      <c r="C1035" s="126" t="s">
        <v>2484</v>
      </c>
      <c r="D1035" s="127" t="s">
        <v>940</v>
      </c>
      <c r="E1035" s="133" t="s">
        <v>847</v>
      </c>
      <c r="F1035" s="134"/>
      <c r="G1035" s="135">
        <v>0</v>
      </c>
      <c r="H1035" s="134"/>
      <c r="I1035" s="136">
        <v>1</v>
      </c>
      <c r="J1035" s="136"/>
      <c r="K1035" s="128" t="s">
        <v>2449</v>
      </c>
    </row>
    <row r="1036" spans="1:11" ht="67.5" customHeight="1" x14ac:dyDescent="0.25">
      <c r="A1036" s="41">
        <v>1035</v>
      </c>
      <c r="B1036" s="42">
        <v>0.4</v>
      </c>
      <c r="C1036" s="43" t="s">
        <v>2485</v>
      </c>
      <c r="D1036" s="44" t="s">
        <v>942</v>
      </c>
      <c r="E1036" s="129" t="s">
        <v>943</v>
      </c>
      <c r="F1036" s="130"/>
      <c r="G1036" s="131">
        <v>0</v>
      </c>
      <c r="H1036" s="130"/>
      <c r="I1036" s="132"/>
      <c r="J1036" s="132"/>
      <c r="K1036" s="45" t="s">
        <v>2449</v>
      </c>
    </row>
    <row r="1037" spans="1:11" ht="67.5" customHeight="1" x14ac:dyDescent="0.25">
      <c r="A1037" s="124">
        <v>1036</v>
      </c>
      <c r="B1037" s="125">
        <v>0.4</v>
      </c>
      <c r="C1037" s="126" t="s">
        <v>2486</v>
      </c>
      <c r="D1037" s="127" t="s">
        <v>945</v>
      </c>
      <c r="E1037" s="133" t="s">
        <v>946</v>
      </c>
      <c r="F1037" s="134"/>
      <c r="G1037" s="135">
        <v>0</v>
      </c>
      <c r="H1037" s="134"/>
      <c r="I1037" s="136"/>
      <c r="J1037" s="136"/>
      <c r="K1037" s="128" t="s">
        <v>2449</v>
      </c>
    </row>
    <row r="1038" spans="1:11" ht="67.5" customHeight="1" x14ac:dyDescent="0.25">
      <c r="A1038" s="41">
        <v>1037</v>
      </c>
      <c r="B1038" s="42">
        <v>0.4</v>
      </c>
      <c r="C1038" s="43" t="s">
        <v>2487</v>
      </c>
      <c r="D1038" s="44" t="s">
        <v>948</v>
      </c>
      <c r="E1038" s="129" t="s">
        <v>949</v>
      </c>
      <c r="F1038" s="130"/>
      <c r="G1038" s="131">
        <v>0</v>
      </c>
      <c r="H1038" s="130"/>
      <c r="I1038" s="132"/>
      <c r="J1038" s="132"/>
      <c r="K1038" s="45" t="s">
        <v>2449</v>
      </c>
    </row>
    <row r="1039" spans="1:11" ht="67.5" customHeight="1" x14ac:dyDescent="0.25">
      <c r="A1039" s="124">
        <v>1038</v>
      </c>
      <c r="B1039" s="125">
        <v>0.4</v>
      </c>
      <c r="C1039" s="126" t="s">
        <v>2488</v>
      </c>
      <c r="D1039" s="127" t="s">
        <v>951</v>
      </c>
      <c r="E1039" s="133" t="s">
        <v>889</v>
      </c>
      <c r="F1039" s="134"/>
      <c r="G1039" s="135">
        <v>0</v>
      </c>
      <c r="H1039" s="134"/>
      <c r="I1039" s="136">
        <v>1</v>
      </c>
      <c r="J1039" s="136"/>
      <c r="K1039" s="128" t="s">
        <v>2449</v>
      </c>
    </row>
    <row r="1040" spans="1:11" ht="67.5" customHeight="1" x14ac:dyDescent="0.25">
      <c r="A1040" s="41">
        <v>1039</v>
      </c>
      <c r="B1040" s="42">
        <v>0.4</v>
      </c>
      <c r="C1040" s="43" t="s">
        <v>2489</v>
      </c>
      <c r="D1040" s="44" t="s">
        <v>953</v>
      </c>
      <c r="E1040" s="129" t="s">
        <v>954</v>
      </c>
      <c r="F1040" s="130"/>
      <c r="G1040" s="131">
        <v>0.1</v>
      </c>
      <c r="H1040" s="130"/>
      <c r="I1040" s="132"/>
      <c r="J1040" s="132"/>
      <c r="K1040" s="45" t="s">
        <v>2449</v>
      </c>
    </row>
    <row r="1041" spans="1:11" ht="67.5" customHeight="1" x14ac:dyDescent="0.25">
      <c r="A1041" s="124">
        <v>1040</v>
      </c>
      <c r="B1041" s="125">
        <v>0.5</v>
      </c>
      <c r="C1041" s="126" t="s">
        <v>2490</v>
      </c>
      <c r="D1041" s="127" t="s">
        <v>956</v>
      </c>
      <c r="E1041" s="133" t="s">
        <v>865</v>
      </c>
      <c r="F1041" s="134"/>
      <c r="G1041" s="135">
        <v>0</v>
      </c>
      <c r="H1041" s="134"/>
      <c r="I1041" s="136"/>
      <c r="J1041" s="136"/>
      <c r="K1041" s="128" t="s">
        <v>2449</v>
      </c>
    </row>
    <row r="1042" spans="1:11" ht="67.5" customHeight="1" x14ac:dyDescent="0.25">
      <c r="A1042" s="41">
        <v>1041</v>
      </c>
      <c r="B1042" s="42">
        <v>0.5</v>
      </c>
      <c r="C1042" s="43" t="s">
        <v>2491</v>
      </c>
      <c r="D1042" s="44" t="s">
        <v>958</v>
      </c>
      <c r="E1042" s="129" t="s">
        <v>959</v>
      </c>
      <c r="F1042" s="130"/>
      <c r="G1042" s="131">
        <v>0</v>
      </c>
      <c r="H1042" s="130"/>
      <c r="I1042" s="132"/>
      <c r="J1042" s="132"/>
      <c r="K1042" s="45" t="s">
        <v>2449</v>
      </c>
    </row>
    <row r="1043" spans="1:11" ht="67.5" customHeight="1" x14ac:dyDescent="0.25">
      <c r="A1043" s="124">
        <v>1042</v>
      </c>
      <c r="B1043" s="125">
        <v>0.5</v>
      </c>
      <c r="C1043" s="126" t="s">
        <v>2492</v>
      </c>
      <c r="D1043" s="127" t="s">
        <v>961</v>
      </c>
      <c r="E1043" s="133" t="s">
        <v>962</v>
      </c>
      <c r="F1043" s="134"/>
      <c r="G1043" s="135">
        <v>0</v>
      </c>
      <c r="H1043" s="134"/>
      <c r="I1043" s="136"/>
      <c r="J1043" s="136"/>
      <c r="K1043" s="128" t="s">
        <v>2449</v>
      </c>
    </row>
    <row r="1044" spans="1:11" ht="67.5" customHeight="1" x14ac:dyDescent="0.25">
      <c r="A1044" s="41">
        <v>1043</v>
      </c>
      <c r="B1044" s="42">
        <v>0.5</v>
      </c>
      <c r="C1044" s="43" t="s">
        <v>2493</v>
      </c>
      <c r="D1044" s="44" t="s">
        <v>964</v>
      </c>
      <c r="E1044" s="129" t="s">
        <v>965</v>
      </c>
      <c r="F1044" s="130"/>
      <c r="G1044" s="131">
        <v>0</v>
      </c>
      <c r="H1044" s="130"/>
      <c r="I1044" s="132"/>
      <c r="J1044" s="132"/>
      <c r="K1044" s="45" t="s">
        <v>2449</v>
      </c>
    </row>
    <row r="1045" spans="1:11" ht="67.5" customHeight="1" x14ac:dyDescent="0.25">
      <c r="A1045" s="124">
        <v>1044</v>
      </c>
      <c r="B1045" s="125">
        <v>0.5</v>
      </c>
      <c r="C1045" s="126" t="s">
        <v>2494</v>
      </c>
      <c r="D1045" s="127" t="s">
        <v>967</v>
      </c>
      <c r="E1045" s="133" t="s">
        <v>968</v>
      </c>
      <c r="F1045" s="134"/>
      <c r="G1045" s="135">
        <v>0</v>
      </c>
      <c r="H1045" s="134"/>
      <c r="I1045" s="136">
        <v>1</v>
      </c>
      <c r="J1045" s="136"/>
      <c r="K1045" s="128" t="s">
        <v>2449</v>
      </c>
    </row>
    <row r="1046" spans="1:11" ht="67.5" customHeight="1" x14ac:dyDescent="0.25">
      <c r="A1046" s="41">
        <v>1045</v>
      </c>
      <c r="B1046" s="42">
        <v>0.5</v>
      </c>
      <c r="C1046" s="43" t="s">
        <v>2495</v>
      </c>
      <c r="D1046" s="44" t="s">
        <v>970</v>
      </c>
      <c r="E1046" s="129" t="s">
        <v>971</v>
      </c>
      <c r="F1046" s="130"/>
      <c r="G1046" s="131">
        <v>0</v>
      </c>
      <c r="H1046" s="130"/>
      <c r="I1046" s="132"/>
      <c r="J1046" s="132"/>
      <c r="K1046" s="45" t="s">
        <v>2449</v>
      </c>
    </row>
    <row r="1047" spans="1:11" ht="67.5" customHeight="1" x14ac:dyDescent="0.25">
      <c r="A1047" s="124">
        <v>1046</v>
      </c>
      <c r="B1047" s="125">
        <v>0.5</v>
      </c>
      <c r="C1047" s="126" t="s">
        <v>2496</v>
      </c>
      <c r="D1047" s="127" t="s">
        <v>973</v>
      </c>
      <c r="E1047" s="133" t="s">
        <v>3464</v>
      </c>
      <c r="F1047" s="134"/>
      <c r="G1047" s="135">
        <v>0</v>
      </c>
      <c r="H1047" s="134"/>
      <c r="I1047" s="136"/>
      <c r="J1047" s="136"/>
      <c r="K1047" s="128" t="s">
        <v>2449</v>
      </c>
    </row>
    <row r="1048" spans="1:11" ht="67.5" customHeight="1" x14ac:dyDescent="0.25">
      <c r="A1048" s="41">
        <v>1047</v>
      </c>
      <c r="B1048" s="42">
        <v>0.5</v>
      </c>
      <c r="C1048" s="43" t="s">
        <v>2497</v>
      </c>
      <c r="D1048" s="44" t="s">
        <v>975</v>
      </c>
      <c r="E1048" s="129" t="s">
        <v>976</v>
      </c>
      <c r="F1048" s="130"/>
      <c r="G1048" s="131">
        <v>0</v>
      </c>
      <c r="H1048" s="130"/>
      <c r="I1048" s="132"/>
      <c r="J1048" s="132"/>
      <c r="K1048" s="45" t="s">
        <v>2449</v>
      </c>
    </row>
    <row r="1049" spans="1:11" ht="67.5" customHeight="1" x14ac:dyDescent="0.25">
      <c r="A1049" s="124">
        <v>1048</v>
      </c>
      <c r="B1049" s="125">
        <v>0.5</v>
      </c>
      <c r="C1049" s="126" t="s">
        <v>2498</v>
      </c>
      <c r="D1049" s="127" t="s">
        <v>978</v>
      </c>
      <c r="E1049" s="133" t="s">
        <v>979</v>
      </c>
      <c r="F1049" s="134"/>
      <c r="G1049" s="135">
        <v>0</v>
      </c>
      <c r="H1049" s="134"/>
      <c r="I1049" s="136"/>
      <c r="J1049" s="136"/>
      <c r="K1049" s="128" t="s">
        <v>2449</v>
      </c>
    </row>
    <row r="1050" spans="1:11" ht="67.5" customHeight="1" x14ac:dyDescent="0.25">
      <c r="A1050" s="41">
        <v>1049</v>
      </c>
      <c r="B1050" s="42">
        <v>0.5</v>
      </c>
      <c r="C1050" s="43" t="s">
        <v>2499</v>
      </c>
      <c r="D1050" s="44" t="s">
        <v>981</v>
      </c>
      <c r="E1050" s="129" t="s">
        <v>982</v>
      </c>
      <c r="F1050" s="130"/>
      <c r="G1050" s="131">
        <v>0</v>
      </c>
      <c r="H1050" s="130"/>
      <c r="I1050" s="132">
        <v>1</v>
      </c>
      <c r="J1050" s="132"/>
      <c r="K1050" s="45" t="s">
        <v>2449</v>
      </c>
    </row>
    <row r="1051" spans="1:11" ht="67.5" customHeight="1" x14ac:dyDescent="0.25">
      <c r="A1051" s="124">
        <v>1050</v>
      </c>
      <c r="B1051" s="125">
        <v>0.5</v>
      </c>
      <c r="C1051" s="126" t="s">
        <v>2500</v>
      </c>
      <c r="D1051" s="127" t="s">
        <v>984</v>
      </c>
      <c r="E1051" s="133" t="s">
        <v>985</v>
      </c>
      <c r="F1051" s="134"/>
      <c r="G1051" s="135">
        <v>0</v>
      </c>
      <c r="H1051" s="134"/>
      <c r="I1051" s="136">
        <v>1</v>
      </c>
      <c r="J1051" s="136"/>
      <c r="K1051" s="128" t="s">
        <v>2449</v>
      </c>
    </row>
    <row r="1052" spans="1:11" ht="67.5" customHeight="1" x14ac:dyDescent="0.25">
      <c r="A1052" s="41">
        <v>1051</v>
      </c>
      <c r="B1052" s="42">
        <v>0.5</v>
      </c>
      <c r="C1052" s="43" t="s">
        <v>2501</v>
      </c>
      <c r="D1052" s="44" t="s">
        <v>987</v>
      </c>
      <c r="E1052" s="129" t="s">
        <v>988</v>
      </c>
      <c r="F1052" s="130"/>
      <c r="G1052" s="131">
        <v>0</v>
      </c>
      <c r="H1052" s="130"/>
      <c r="I1052" s="132">
        <v>1</v>
      </c>
      <c r="J1052" s="132"/>
      <c r="K1052" s="45" t="s">
        <v>2449</v>
      </c>
    </row>
    <row r="1053" spans="1:11" ht="67.5" customHeight="1" x14ac:dyDescent="0.25">
      <c r="A1053" s="124">
        <v>1052</v>
      </c>
      <c r="B1053" s="125">
        <v>0.5</v>
      </c>
      <c r="C1053" s="126" t="s">
        <v>2502</v>
      </c>
      <c r="D1053" s="127" t="s">
        <v>990</v>
      </c>
      <c r="E1053" s="133" t="s">
        <v>991</v>
      </c>
      <c r="F1053" s="134"/>
      <c r="G1053" s="135">
        <v>0</v>
      </c>
      <c r="H1053" s="134"/>
      <c r="I1053" s="136"/>
      <c r="J1053" s="136"/>
      <c r="K1053" s="128" t="s">
        <v>2449</v>
      </c>
    </row>
    <row r="1054" spans="1:11" ht="67.5" customHeight="1" x14ac:dyDescent="0.25">
      <c r="A1054" s="41">
        <v>1053</v>
      </c>
      <c r="B1054" s="42">
        <v>0.5</v>
      </c>
      <c r="C1054" s="43" t="s">
        <v>2503</v>
      </c>
      <c r="D1054" s="44" t="s">
        <v>993</v>
      </c>
      <c r="E1054" s="129" t="s">
        <v>994</v>
      </c>
      <c r="F1054" s="130"/>
      <c r="G1054" s="131">
        <v>0</v>
      </c>
      <c r="H1054" s="130"/>
      <c r="I1054" s="132"/>
      <c r="J1054" s="132"/>
      <c r="K1054" s="45" t="s">
        <v>2449</v>
      </c>
    </row>
    <row r="1055" spans="1:11" ht="67.5" customHeight="1" x14ac:dyDescent="0.25">
      <c r="A1055" s="124">
        <v>1054</v>
      </c>
      <c r="B1055" s="125">
        <v>0.6</v>
      </c>
      <c r="C1055" s="126" t="s">
        <v>2504</v>
      </c>
      <c r="D1055" s="127" t="s">
        <v>996</v>
      </c>
      <c r="E1055" s="133" t="s">
        <v>997</v>
      </c>
      <c r="F1055" s="134"/>
      <c r="G1055" s="135">
        <v>0</v>
      </c>
      <c r="H1055" s="134"/>
      <c r="I1055" s="136"/>
      <c r="J1055" s="136"/>
      <c r="K1055" s="128" t="s">
        <v>2449</v>
      </c>
    </row>
    <row r="1056" spans="1:11" ht="67.5" customHeight="1" x14ac:dyDescent="0.25">
      <c r="A1056" s="41">
        <v>1055</v>
      </c>
      <c r="B1056" s="42">
        <v>0.6</v>
      </c>
      <c r="C1056" s="43" t="s">
        <v>2505</v>
      </c>
      <c r="D1056" s="44" t="s">
        <v>999</v>
      </c>
      <c r="E1056" s="129" t="s">
        <v>1000</v>
      </c>
      <c r="F1056" s="130"/>
      <c r="G1056" s="131">
        <v>0</v>
      </c>
      <c r="H1056" s="130"/>
      <c r="I1056" s="132">
        <v>1</v>
      </c>
      <c r="J1056" s="132"/>
      <c r="K1056" s="45" t="s">
        <v>2449</v>
      </c>
    </row>
    <row r="1057" spans="1:11" ht="67.5" customHeight="1" x14ac:dyDescent="0.25">
      <c r="A1057" s="124">
        <v>1056</v>
      </c>
      <c r="B1057" s="125">
        <v>0.6</v>
      </c>
      <c r="C1057" s="126" t="s">
        <v>2506</v>
      </c>
      <c r="D1057" s="127" t="s">
        <v>1002</v>
      </c>
      <c r="E1057" s="133" t="s">
        <v>865</v>
      </c>
      <c r="F1057" s="134"/>
      <c r="G1057" s="135">
        <v>0</v>
      </c>
      <c r="H1057" s="134"/>
      <c r="I1057" s="136"/>
      <c r="J1057" s="136"/>
      <c r="K1057" s="128" t="s">
        <v>2449</v>
      </c>
    </row>
    <row r="1058" spans="1:11" ht="67.5" customHeight="1" x14ac:dyDescent="0.25">
      <c r="A1058" s="41">
        <v>1057</v>
      </c>
      <c r="B1058" s="42">
        <v>0.6</v>
      </c>
      <c r="C1058" s="43" t="s">
        <v>2507</v>
      </c>
      <c r="D1058" s="44" t="s">
        <v>1004</v>
      </c>
      <c r="E1058" s="129" t="s">
        <v>1005</v>
      </c>
      <c r="F1058" s="130"/>
      <c r="G1058" s="131">
        <v>0</v>
      </c>
      <c r="H1058" s="130"/>
      <c r="I1058" s="132"/>
      <c r="J1058" s="132"/>
      <c r="K1058" s="45" t="s">
        <v>2449</v>
      </c>
    </row>
    <row r="1059" spans="1:11" ht="67.5" customHeight="1" x14ac:dyDescent="0.25">
      <c r="A1059" s="124">
        <v>1058</v>
      </c>
      <c r="B1059" s="125">
        <v>0.6</v>
      </c>
      <c r="C1059" s="126" t="s">
        <v>2508</v>
      </c>
      <c r="D1059" s="127" t="s">
        <v>1007</v>
      </c>
      <c r="E1059" s="133" t="s">
        <v>3463</v>
      </c>
      <c r="F1059" s="134"/>
      <c r="G1059" s="135">
        <v>0</v>
      </c>
      <c r="H1059" s="134"/>
      <c r="I1059" s="136"/>
      <c r="J1059" s="136"/>
      <c r="K1059" s="128" t="s">
        <v>2449</v>
      </c>
    </row>
    <row r="1060" spans="1:11" ht="67.5" customHeight="1" x14ac:dyDescent="0.25">
      <c r="A1060" s="41">
        <v>1059</v>
      </c>
      <c r="B1060" s="42">
        <v>0.6</v>
      </c>
      <c r="C1060" s="43" t="s">
        <v>2509</v>
      </c>
      <c r="D1060" s="44" t="s">
        <v>1009</v>
      </c>
      <c r="E1060" s="129" t="s">
        <v>1010</v>
      </c>
      <c r="F1060" s="130"/>
      <c r="G1060" s="131">
        <v>0</v>
      </c>
      <c r="H1060" s="130"/>
      <c r="I1060" s="132"/>
      <c r="J1060" s="132"/>
      <c r="K1060" s="45" t="s">
        <v>2449</v>
      </c>
    </row>
    <row r="1061" spans="1:11" ht="67.5" customHeight="1" x14ac:dyDescent="0.25">
      <c r="A1061" s="124">
        <v>1060</v>
      </c>
      <c r="B1061" s="125">
        <v>0.6</v>
      </c>
      <c r="C1061" s="126" t="s">
        <v>2510</v>
      </c>
      <c r="D1061" s="127" t="s">
        <v>1012</v>
      </c>
      <c r="E1061" s="133" t="s">
        <v>1013</v>
      </c>
      <c r="F1061" s="134"/>
      <c r="G1061" s="135">
        <v>0</v>
      </c>
      <c r="H1061" s="134"/>
      <c r="I1061" s="136"/>
      <c r="J1061" s="136"/>
      <c r="K1061" s="128" t="s">
        <v>2449</v>
      </c>
    </row>
    <row r="1062" spans="1:11" ht="67.5" customHeight="1" x14ac:dyDescent="0.25">
      <c r="A1062" s="41">
        <v>1061</v>
      </c>
      <c r="B1062" s="42">
        <v>0.6</v>
      </c>
      <c r="C1062" s="43" t="s">
        <v>2511</v>
      </c>
      <c r="D1062" s="44" t="s">
        <v>1015</v>
      </c>
      <c r="E1062" s="129" t="s">
        <v>1016</v>
      </c>
      <c r="F1062" s="130"/>
      <c r="G1062" s="131">
        <v>0</v>
      </c>
      <c r="H1062" s="130"/>
      <c r="I1062" s="132"/>
      <c r="J1062" s="132"/>
      <c r="K1062" s="45" t="s">
        <v>2449</v>
      </c>
    </row>
    <row r="1063" spans="1:11" ht="67.5" customHeight="1" x14ac:dyDescent="0.25">
      <c r="A1063" s="124">
        <v>1062</v>
      </c>
      <c r="B1063" s="125">
        <v>0.6</v>
      </c>
      <c r="C1063" s="126" t="s">
        <v>2512</v>
      </c>
      <c r="D1063" s="127" t="s">
        <v>1018</v>
      </c>
      <c r="E1063" s="133" t="s">
        <v>1019</v>
      </c>
      <c r="F1063" s="134"/>
      <c r="G1063" s="135">
        <v>0</v>
      </c>
      <c r="H1063" s="134"/>
      <c r="I1063" s="136"/>
      <c r="J1063" s="136"/>
      <c r="K1063" s="128" t="s">
        <v>2449</v>
      </c>
    </row>
    <row r="1064" spans="1:11" ht="67.5" customHeight="1" x14ac:dyDescent="0.25">
      <c r="A1064" s="41">
        <v>1063</v>
      </c>
      <c r="B1064" s="42">
        <v>0.6</v>
      </c>
      <c r="C1064" s="43" t="s">
        <v>2513</v>
      </c>
      <c r="D1064" s="44" t="s">
        <v>1021</v>
      </c>
      <c r="E1064" s="129" t="s">
        <v>1022</v>
      </c>
      <c r="F1064" s="130"/>
      <c r="G1064" s="131">
        <v>0</v>
      </c>
      <c r="H1064" s="130"/>
      <c r="I1064" s="132">
        <v>1</v>
      </c>
      <c r="J1064" s="132"/>
      <c r="K1064" s="45" t="s">
        <v>2449</v>
      </c>
    </row>
    <row r="1065" spans="1:11" ht="67.5" customHeight="1" x14ac:dyDescent="0.25">
      <c r="A1065" s="124">
        <v>1064</v>
      </c>
      <c r="B1065" s="125">
        <v>0.6</v>
      </c>
      <c r="C1065" s="126" t="s">
        <v>2514</v>
      </c>
      <c r="D1065" s="127" t="s">
        <v>1024</v>
      </c>
      <c r="E1065" s="133" t="s">
        <v>1025</v>
      </c>
      <c r="F1065" s="134"/>
      <c r="G1065" s="135">
        <v>0</v>
      </c>
      <c r="H1065" s="134"/>
      <c r="I1065" s="136">
        <v>1</v>
      </c>
      <c r="J1065" s="136"/>
      <c r="K1065" s="128" t="s">
        <v>2449</v>
      </c>
    </row>
    <row r="1066" spans="1:11" ht="67.5" customHeight="1" x14ac:dyDescent="0.25">
      <c r="A1066" s="41">
        <v>1065</v>
      </c>
      <c r="B1066" s="42">
        <v>0.6</v>
      </c>
      <c r="C1066" s="43" t="s">
        <v>2515</v>
      </c>
      <c r="D1066" s="44" t="s">
        <v>1027</v>
      </c>
      <c r="E1066" s="129" t="s">
        <v>1028</v>
      </c>
      <c r="F1066" s="130"/>
      <c r="G1066" s="131">
        <v>0</v>
      </c>
      <c r="H1066" s="130"/>
      <c r="I1066" s="132"/>
      <c r="J1066" s="132"/>
      <c r="K1066" s="45" t="s">
        <v>2449</v>
      </c>
    </row>
    <row r="1067" spans="1:11" ht="67.5" customHeight="1" x14ac:dyDescent="0.25">
      <c r="A1067" s="124">
        <v>1066</v>
      </c>
      <c r="B1067" s="125">
        <v>0.7</v>
      </c>
      <c r="C1067" s="126" t="s">
        <v>2516</v>
      </c>
      <c r="D1067" s="127" t="s">
        <v>1030</v>
      </c>
      <c r="E1067" s="133" t="s">
        <v>1031</v>
      </c>
      <c r="F1067" s="134"/>
      <c r="G1067" s="135">
        <v>0</v>
      </c>
      <c r="H1067" s="134"/>
      <c r="I1067" s="136">
        <v>1</v>
      </c>
      <c r="J1067" s="136"/>
      <c r="K1067" s="128" t="s">
        <v>2449</v>
      </c>
    </row>
    <row r="1068" spans="1:11" ht="67.5" customHeight="1" x14ac:dyDescent="0.25">
      <c r="A1068" s="41">
        <v>1067</v>
      </c>
      <c r="B1068" s="42">
        <v>0.7</v>
      </c>
      <c r="C1068" s="43" t="s">
        <v>2517</v>
      </c>
      <c r="D1068" s="44" t="s">
        <v>1033</v>
      </c>
      <c r="E1068" s="129" t="s">
        <v>1034</v>
      </c>
      <c r="F1068" s="130"/>
      <c r="G1068" s="131">
        <v>0</v>
      </c>
      <c r="H1068" s="130"/>
      <c r="I1068" s="132">
        <v>1</v>
      </c>
      <c r="J1068" s="132"/>
      <c r="K1068" s="45" t="s">
        <v>2449</v>
      </c>
    </row>
    <row r="1069" spans="1:11" ht="67.5" customHeight="1" x14ac:dyDescent="0.25">
      <c r="A1069" s="124">
        <v>1068</v>
      </c>
      <c r="B1069" s="125">
        <v>0.7</v>
      </c>
      <c r="C1069" s="126" t="s">
        <v>2518</v>
      </c>
      <c r="D1069" s="127" t="s">
        <v>1036</v>
      </c>
      <c r="E1069" s="133" t="s">
        <v>1037</v>
      </c>
      <c r="F1069" s="134"/>
      <c r="G1069" s="135">
        <v>0</v>
      </c>
      <c r="H1069" s="134"/>
      <c r="I1069" s="136"/>
      <c r="J1069" s="136"/>
      <c r="K1069" s="128" t="s">
        <v>2449</v>
      </c>
    </row>
    <row r="1070" spans="1:11" ht="67.5" customHeight="1" x14ac:dyDescent="0.25">
      <c r="A1070" s="41">
        <v>1069</v>
      </c>
      <c r="B1070" s="42">
        <v>0.7</v>
      </c>
      <c r="C1070" s="43" t="s">
        <v>2519</v>
      </c>
      <c r="D1070" s="44" t="s">
        <v>945</v>
      </c>
      <c r="E1070" s="129" t="s">
        <v>3458</v>
      </c>
      <c r="F1070" s="130"/>
      <c r="G1070" s="131">
        <v>0</v>
      </c>
      <c r="H1070" s="130"/>
      <c r="I1070" s="132"/>
      <c r="J1070" s="132"/>
      <c r="K1070" s="45" t="s">
        <v>2449</v>
      </c>
    </row>
    <row r="1071" spans="1:11" ht="67.5" customHeight="1" x14ac:dyDescent="0.25">
      <c r="A1071" s="124">
        <v>1070</v>
      </c>
      <c r="B1071" s="125">
        <v>0.7</v>
      </c>
      <c r="C1071" s="126" t="s">
        <v>2520</v>
      </c>
      <c r="D1071" s="127" t="s">
        <v>1040</v>
      </c>
      <c r="E1071" s="133" t="s">
        <v>1041</v>
      </c>
      <c r="F1071" s="134"/>
      <c r="G1071" s="135">
        <v>0</v>
      </c>
      <c r="H1071" s="134"/>
      <c r="I1071" s="136">
        <v>1</v>
      </c>
      <c r="J1071" s="136"/>
      <c r="K1071" s="128" t="s">
        <v>2449</v>
      </c>
    </row>
    <row r="1072" spans="1:11" ht="67.5" customHeight="1" x14ac:dyDescent="0.25">
      <c r="A1072" s="41">
        <v>1071</v>
      </c>
      <c r="B1072" s="42">
        <v>0.7</v>
      </c>
      <c r="C1072" s="43" t="s">
        <v>2521</v>
      </c>
      <c r="D1072" s="44" t="s">
        <v>1043</v>
      </c>
      <c r="E1072" s="129" t="s">
        <v>1044</v>
      </c>
      <c r="F1072" s="130"/>
      <c r="G1072" s="131">
        <v>0</v>
      </c>
      <c r="H1072" s="130"/>
      <c r="I1072" s="132"/>
      <c r="J1072" s="132"/>
      <c r="K1072" s="45" t="s">
        <v>2449</v>
      </c>
    </row>
    <row r="1073" spans="1:11" ht="67.5" customHeight="1" x14ac:dyDescent="0.25">
      <c r="A1073" s="124">
        <v>1072</v>
      </c>
      <c r="B1073" s="125">
        <v>0.7</v>
      </c>
      <c r="C1073" s="126" t="s">
        <v>2522</v>
      </c>
      <c r="D1073" s="127" t="s">
        <v>1046</v>
      </c>
      <c r="E1073" s="133" t="s">
        <v>1047</v>
      </c>
      <c r="F1073" s="134"/>
      <c r="G1073" s="135">
        <v>0</v>
      </c>
      <c r="H1073" s="134"/>
      <c r="I1073" s="136"/>
      <c r="J1073" s="136"/>
      <c r="K1073" s="128" t="s">
        <v>2449</v>
      </c>
    </row>
    <row r="1074" spans="1:11" ht="67.5" customHeight="1" x14ac:dyDescent="0.25">
      <c r="A1074" s="41">
        <v>1073</v>
      </c>
      <c r="B1074" s="42">
        <v>0.7</v>
      </c>
      <c r="C1074" s="43" t="s">
        <v>2523</v>
      </c>
      <c r="D1074" s="44" t="s">
        <v>1049</v>
      </c>
      <c r="E1074" s="129" t="s">
        <v>1050</v>
      </c>
      <c r="F1074" s="130"/>
      <c r="G1074" s="131">
        <v>0</v>
      </c>
      <c r="H1074" s="130"/>
      <c r="I1074" s="132"/>
      <c r="J1074" s="132"/>
      <c r="K1074" s="45" t="s">
        <v>2449</v>
      </c>
    </row>
    <row r="1075" spans="1:11" ht="67.5" customHeight="1" x14ac:dyDescent="0.25">
      <c r="A1075" s="124">
        <v>1074</v>
      </c>
      <c r="B1075" s="125">
        <v>0.7</v>
      </c>
      <c r="C1075" s="126" t="s">
        <v>2524</v>
      </c>
      <c r="D1075" s="127" t="s">
        <v>1052</v>
      </c>
      <c r="E1075" s="133" t="s">
        <v>1053</v>
      </c>
      <c r="F1075" s="134"/>
      <c r="G1075" s="135">
        <v>0</v>
      </c>
      <c r="H1075" s="134"/>
      <c r="I1075" s="136"/>
      <c r="J1075" s="136"/>
      <c r="K1075" s="128" t="s">
        <v>2449</v>
      </c>
    </row>
    <row r="1076" spans="1:11" ht="67.5" customHeight="1" x14ac:dyDescent="0.25">
      <c r="A1076" s="41">
        <v>1075</v>
      </c>
      <c r="B1076" s="42">
        <v>0.7</v>
      </c>
      <c r="C1076" s="43" t="s">
        <v>2525</v>
      </c>
      <c r="D1076" s="44" t="s">
        <v>1055</v>
      </c>
      <c r="E1076" s="129" t="s">
        <v>1056</v>
      </c>
      <c r="F1076" s="130"/>
      <c r="G1076" s="131">
        <v>0</v>
      </c>
      <c r="H1076" s="130"/>
      <c r="I1076" s="132"/>
      <c r="J1076" s="132"/>
      <c r="K1076" s="45" t="s">
        <v>2449</v>
      </c>
    </row>
    <row r="1077" spans="1:11" ht="67.5" customHeight="1" x14ac:dyDescent="0.25">
      <c r="A1077" s="124">
        <v>1076</v>
      </c>
      <c r="B1077" s="125">
        <v>0.7</v>
      </c>
      <c r="C1077" s="126" t="s">
        <v>2526</v>
      </c>
      <c r="D1077" s="127" t="s">
        <v>1058</v>
      </c>
      <c r="E1077" s="133" t="s">
        <v>968</v>
      </c>
      <c r="F1077" s="134"/>
      <c r="G1077" s="135">
        <v>0</v>
      </c>
      <c r="H1077" s="134"/>
      <c r="I1077" s="136">
        <v>1</v>
      </c>
      <c r="J1077" s="136"/>
      <c r="K1077" s="128" t="s">
        <v>2449</v>
      </c>
    </row>
    <row r="1078" spans="1:11" ht="67.5" customHeight="1" x14ac:dyDescent="0.25">
      <c r="A1078" s="41">
        <v>1077</v>
      </c>
      <c r="B1078" s="42">
        <v>0.7</v>
      </c>
      <c r="C1078" s="43" t="s">
        <v>2527</v>
      </c>
      <c r="D1078" s="44" t="s">
        <v>1060</v>
      </c>
      <c r="E1078" s="129" t="s">
        <v>1061</v>
      </c>
      <c r="F1078" s="130"/>
      <c r="G1078" s="131">
        <v>0</v>
      </c>
      <c r="H1078" s="130"/>
      <c r="I1078" s="132">
        <v>1</v>
      </c>
      <c r="J1078" s="132"/>
      <c r="K1078" s="45" t="s">
        <v>2449</v>
      </c>
    </row>
    <row r="1079" spans="1:11" ht="67.5" customHeight="1" x14ac:dyDescent="0.25">
      <c r="A1079" s="124">
        <v>1078</v>
      </c>
      <c r="B1079" s="125">
        <v>0.7</v>
      </c>
      <c r="C1079" s="126" t="s">
        <v>2528</v>
      </c>
      <c r="D1079" s="127" t="s">
        <v>1063</v>
      </c>
      <c r="E1079" s="133" t="s">
        <v>1064</v>
      </c>
      <c r="F1079" s="134"/>
      <c r="G1079" s="135">
        <v>0</v>
      </c>
      <c r="H1079" s="134"/>
      <c r="I1079" s="136">
        <v>1</v>
      </c>
      <c r="J1079" s="136"/>
      <c r="K1079" s="128" t="s">
        <v>2449</v>
      </c>
    </row>
    <row r="1080" spans="1:11" ht="67.5" customHeight="1" x14ac:dyDescent="0.25">
      <c r="A1080" s="41">
        <v>1079</v>
      </c>
      <c r="B1080" s="42">
        <v>0.7</v>
      </c>
      <c r="C1080" s="43" t="s">
        <v>2529</v>
      </c>
      <c r="D1080" s="44" t="s">
        <v>1066</v>
      </c>
      <c r="E1080" s="129" t="s">
        <v>1067</v>
      </c>
      <c r="F1080" s="130"/>
      <c r="G1080" s="131">
        <v>0</v>
      </c>
      <c r="H1080" s="130"/>
      <c r="I1080" s="132">
        <v>1</v>
      </c>
      <c r="J1080" s="132"/>
      <c r="K1080" s="45" t="s">
        <v>2449</v>
      </c>
    </row>
    <row r="1081" spans="1:11" ht="67.5" customHeight="1" x14ac:dyDescent="0.25">
      <c r="A1081" s="124">
        <v>1080</v>
      </c>
      <c r="B1081" s="125">
        <v>0.7</v>
      </c>
      <c r="C1081" s="126" t="s">
        <v>2530</v>
      </c>
      <c r="D1081" s="127" t="s">
        <v>1069</v>
      </c>
      <c r="E1081" s="133" t="s">
        <v>1070</v>
      </c>
      <c r="F1081" s="134"/>
      <c r="G1081" s="135">
        <v>0</v>
      </c>
      <c r="H1081" s="134"/>
      <c r="I1081" s="136"/>
      <c r="J1081" s="136"/>
      <c r="K1081" s="128" t="s">
        <v>2449</v>
      </c>
    </row>
    <row r="1082" spans="1:11" ht="67.5" customHeight="1" x14ac:dyDescent="0.25">
      <c r="A1082" s="41">
        <v>1081</v>
      </c>
      <c r="B1082" s="42">
        <v>0.7</v>
      </c>
      <c r="C1082" s="43" t="s">
        <v>2531</v>
      </c>
      <c r="D1082" s="44" t="s">
        <v>1072</v>
      </c>
      <c r="E1082" s="129" t="s">
        <v>1073</v>
      </c>
      <c r="F1082" s="130"/>
      <c r="G1082" s="131">
        <v>0</v>
      </c>
      <c r="H1082" s="130"/>
      <c r="I1082" s="132"/>
      <c r="J1082" s="132"/>
      <c r="K1082" s="45" t="s">
        <v>2449</v>
      </c>
    </row>
    <row r="1083" spans="1:11" ht="67.5" customHeight="1" x14ac:dyDescent="0.25">
      <c r="A1083" s="124">
        <v>1082</v>
      </c>
      <c r="B1083" s="125">
        <v>0.7</v>
      </c>
      <c r="C1083" s="126" t="s">
        <v>2532</v>
      </c>
      <c r="D1083" s="127" t="s">
        <v>1075</v>
      </c>
      <c r="E1083" s="133" t="s">
        <v>1076</v>
      </c>
      <c r="F1083" s="134"/>
      <c r="G1083" s="135">
        <v>0</v>
      </c>
      <c r="H1083" s="134"/>
      <c r="I1083" s="136"/>
      <c r="J1083" s="136"/>
      <c r="K1083" s="128" t="s">
        <v>2449</v>
      </c>
    </row>
    <row r="1084" spans="1:11" ht="67.5" customHeight="1" x14ac:dyDescent="0.25">
      <c r="A1084" s="41">
        <v>1083</v>
      </c>
      <c r="B1084" s="42">
        <v>0.7</v>
      </c>
      <c r="C1084" s="43" t="s">
        <v>2533</v>
      </c>
      <c r="D1084" s="44" t="s">
        <v>1078</v>
      </c>
      <c r="E1084" s="129" t="s">
        <v>1079</v>
      </c>
      <c r="F1084" s="130"/>
      <c r="G1084" s="131">
        <v>0</v>
      </c>
      <c r="H1084" s="130"/>
      <c r="I1084" s="132"/>
      <c r="J1084" s="132"/>
      <c r="K1084" s="45" t="s">
        <v>2449</v>
      </c>
    </row>
    <row r="1085" spans="1:11" ht="67.5" customHeight="1" x14ac:dyDescent="0.25">
      <c r="A1085" s="124">
        <v>1084</v>
      </c>
      <c r="B1085" s="125">
        <v>0.7</v>
      </c>
      <c r="C1085" s="126" t="s">
        <v>2534</v>
      </c>
      <c r="D1085" s="127" t="s">
        <v>1081</v>
      </c>
      <c r="E1085" s="133" t="s">
        <v>1082</v>
      </c>
      <c r="F1085" s="134"/>
      <c r="G1085" s="135">
        <v>0</v>
      </c>
      <c r="H1085" s="134"/>
      <c r="I1085" s="136"/>
      <c r="J1085" s="136"/>
      <c r="K1085" s="128" t="s">
        <v>2449</v>
      </c>
    </row>
    <row r="1086" spans="1:11" ht="67.5" customHeight="1" x14ac:dyDescent="0.25">
      <c r="A1086" s="41">
        <v>1085</v>
      </c>
      <c r="B1086" s="42">
        <v>0.7</v>
      </c>
      <c r="C1086" s="43" t="s">
        <v>2535</v>
      </c>
      <c r="D1086" s="44" t="s">
        <v>1084</v>
      </c>
      <c r="E1086" s="129" t="s">
        <v>1085</v>
      </c>
      <c r="F1086" s="130"/>
      <c r="G1086" s="131">
        <v>0</v>
      </c>
      <c r="H1086" s="130"/>
      <c r="I1086" s="132"/>
      <c r="J1086" s="132"/>
      <c r="K1086" s="45" t="s">
        <v>2449</v>
      </c>
    </row>
    <row r="1087" spans="1:11" ht="67.5" customHeight="1" x14ac:dyDescent="0.25">
      <c r="A1087" s="124">
        <v>1086</v>
      </c>
      <c r="B1087" s="125">
        <v>0.7</v>
      </c>
      <c r="C1087" s="126" t="s">
        <v>2536</v>
      </c>
      <c r="D1087" s="127" t="s">
        <v>1087</v>
      </c>
      <c r="E1087" s="133" t="s">
        <v>1088</v>
      </c>
      <c r="F1087" s="134"/>
      <c r="G1087" s="135">
        <v>0</v>
      </c>
      <c r="H1087" s="134"/>
      <c r="I1087" s="136"/>
      <c r="J1087" s="136"/>
      <c r="K1087" s="128" t="s">
        <v>2449</v>
      </c>
    </row>
    <row r="1088" spans="1:11" ht="67.5" customHeight="1" x14ac:dyDescent="0.25">
      <c r="A1088" s="41">
        <v>1087</v>
      </c>
      <c r="B1088" s="42">
        <v>0.8</v>
      </c>
      <c r="C1088" s="43" t="s">
        <v>2537</v>
      </c>
      <c r="D1088" s="44" t="s">
        <v>1090</v>
      </c>
      <c r="E1088" s="129" t="s">
        <v>1091</v>
      </c>
      <c r="F1088" s="130"/>
      <c r="G1088" s="131">
        <v>0</v>
      </c>
      <c r="H1088" s="130"/>
      <c r="I1088" s="132"/>
      <c r="J1088" s="132"/>
      <c r="K1088" s="45" t="s">
        <v>2449</v>
      </c>
    </row>
    <row r="1089" spans="1:11" ht="67.5" customHeight="1" x14ac:dyDescent="0.25">
      <c r="A1089" s="124">
        <v>1088</v>
      </c>
      <c r="B1089" s="125">
        <v>0.8</v>
      </c>
      <c r="C1089" s="126" t="s">
        <v>2538</v>
      </c>
      <c r="D1089" s="127" t="s">
        <v>1093</v>
      </c>
      <c r="E1089" s="133" t="s">
        <v>1094</v>
      </c>
      <c r="F1089" s="134"/>
      <c r="G1089" s="135">
        <v>0</v>
      </c>
      <c r="H1089" s="134"/>
      <c r="I1089" s="136">
        <v>1</v>
      </c>
      <c r="J1089" s="136"/>
      <c r="K1089" s="128" t="s">
        <v>2449</v>
      </c>
    </row>
    <row r="1090" spans="1:11" ht="67.5" customHeight="1" x14ac:dyDescent="0.25">
      <c r="A1090" s="41">
        <v>1089</v>
      </c>
      <c r="B1090" s="42">
        <v>0.8</v>
      </c>
      <c r="C1090" s="43" t="s">
        <v>2539</v>
      </c>
      <c r="D1090" s="44" t="s">
        <v>1096</v>
      </c>
      <c r="E1090" s="129" t="s">
        <v>1097</v>
      </c>
      <c r="F1090" s="130"/>
      <c r="G1090" s="131">
        <v>0</v>
      </c>
      <c r="H1090" s="130"/>
      <c r="I1090" s="132">
        <v>1</v>
      </c>
      <c r="J1090" s="132"/>
      <c r="K1090" s="45" t="s">
        <v>2449</v>
      </c>
    </row>
    <row r="1091" spans="1:11" ht="67.5" customHeight="1" x14ac:dyDescent="0.25">
      <c r="A1091" s="124">
        <v>1090</v>
      </c>
      <c r="B1091" s="125">
        <v>0.8</v>
      </c>
      <c r="C1091" s="126" t="s">
        <v>2540</v>
      </c>
      <c r="D1091" s="127" t="s">
        <v>1099</v>
      </c>
      <c r="E1091" s="133" t="s">
        <v>1100</v>
      </c>
      <c r="F1091" s="134"/>
      <c r="G1091" s="135">
        <v>0</v>
      </c>
      <c r="H1091" s="134"/>
      <c r="I1091" s="136">
        <v>1</v>
      </c>
      <c r="J1091" s="136"/>
      <c r="K1091" s="128" t="s">
        <v>2449</v>
      </c>
    </row>
    <row r="1092" spans="1:11" ht="67.5" customHeight="1" x14ac:dyDescent="0.25">
      <c r="A1092" s="41">
        <v>1091</v>
      </c>
      <c r="B1092" s="42">
        <v>0.8</v>
      </c>
      <c r="C1092" s="43" t="s">
        <v>2541</v>
      </c>
      <c r="D1092" s="44" t="s">
        <v>1102</v>
      </c>
      <c r="E1092" s="129" t="s">
        <v>889</v>
      </c>
      <c r="F1092" s="130">
        <v>1</v>
      </c>
      <c r="G1092" s="131">
        <v>0</v>
      </c>
      <c r="H1092" s="130"/>
      <c r="I1092" s="132">
        <v>1</v>
      </c>
      <c r="J1092" s="132"/>
      <c r="K1092" s="45" t="s">
        <v>2449</v>
      </c>
    </row>
    <row r="1093" spans="1:11" ht="67.5" customHeight="1" x14ac:dyDescent="0.25">
      <c r="A1093" s="124">
        <v>1092</v>
      </c>
      <c r="B1093" s="125">
        <v>0.8</v>
      </c>
      <c r="C1093" s="126" t="s">
        <v>2542</v>
      </c>
      <c r="D1093" s="127" t="s">
        <v>1104</v>
      </c>
      <c r="E1093" s="133" t="s">
        <v>1105</v>
      </c>
      <c r="F1093" s="134"/>
      <c r="G1093" s="135">
        <v>0</v>
      </c>
      <c r="H1093" s="134"/>
      <c r="I1093" s="136">
        <v>1</v>
      </c>
      <c r="J1093" s="136"/>
      <c r="K1093" s="128" t="s">
        <v>2449</v>
      </c>
    </row>
    <row r="1094" spans="1:11" ht="67.5" customHeight="1" x14ac:dyDescent="0.25">
      <c r="A1094" s="41">
        <v>1093</v>
      </c>
      <c r="B1094" s="42">
        <v>0.8</v>
      </c>
      <c r="C1094" s="43" t="s">
        <v>2543</v>
      </c>
      <c r="D1094" s="44" t="s">
        <v>1107</v>
      </c>
      <c r="E1094" s="129" t="s">
        <v>1108</v>
      </c>
      <c r="F1094" s="130"/>
      <c r="G1094" s="131">
        <v>0</v>
      </c>
      <c r="H1094" s="130"/>
      <c r="I1094" s="132">
        <v>1</v>
      </c>
      <c r="J1094" s="132"/>
      <c r="K1094" s="45" t="s">
        <v>2449</v>
      </c>
    </row>
    <row r="1095" spans="1:11" ht="67.5" customHeight="1" x14ac:dyDescent="0.25">
      <c r="A1095" s="124">
        <v>1094</v>
      </c>
      <c r="B1095" s="125">
        <v>0.8</v>
      </c>
      <c r="C1095" s="126" t="s">
        <v>2544</v>
      </c>
      <c r="D1095" s="127" t="s">
        <v>1110</v>
      </c>
      <c r="E1095" s="133" t="s">
        <v>1111</v>
      </c>
      <c r="F1095" s="134"/>
      <c r="G1095" s="135">
        <v>-0.1</v>
      </c>
      <c r="H1095" s="134" t="s">
        <v>1112</v>
      </c>
      <c r="I1095" s="136">
        <v>1</v>
      </c>
      <c r="J1095" s="136"/>
      <c r="K1095" s="128" t="s">
        <v>2449</v>
      </c>
    </row>
    <row r="1096" spans="1:11" ht="67.5" customHeight="1" x14ac:dyDescent="0.25">
      <c r="A1096" s="41">
        <v>1095</v>
      </c>
      <c r="B1096" s="42">
        <v>0.7</v>
      </c>
      <c r="C1096" s="43" t="s">
        <v>2545</v>
      </c>
      <c r="D1096" s="44" t="s">
        <v>1114</v>
      </c>
      <c r="E1096" s="129" t="s">
        <v>1115</v>
      </c>
      <c r="F1096" s="130"/>
      <c r="G1096" s="131"/>
      <c r="H1096" s="130"/>
      <c r="I1096" s="132">
        <v>1</v>
      </c>
      <c r="J1096" s="132"/>
      <c r="K1096" s="45" t="s">
        <v>2449</v>
      </c>
    </row>
    <row r="1097" spans="1:11" ht="67.5" customHeight="1" x14ac:dyDescent="0.25">
      <c r="A1097" s="124">
        <v>1096</v>
      </c>
      <c r="B1097" s="125">
        <v>0.8</v>
      </c>
      <c r="C1097" s="126" t="s">
        <v>2546</v>
      </c>
      <c r="D1097" s="127" t="s">
        <v>1117</v>
      </c>
      <c r="E1097" s="133" t="s">
        <v>1118</v>
      </c>
      <c r="F1097" s="134"/>
      <c r="G1097" s="135">
        <v>0</v>
      </c>
      <c r="H1097" s="134"/>
      <c r="I1097" s="136">
        <v>1</v>
      </c>
      <c r="J1097" s="136"/>
      <c r="K1097" s="128" t="s">
        <v>2449</v>
      </c>
    </row>
    <row r="1098" spans="1:11" ht="67.5" customHeight="1" x14ac:dyDescent="0.25">
      <c r="A1098" s="41">
        <v>1097</v>
      </c>
      <c r="B1098" s="42">
        <v>0.8</v>
      </c>
      <c r="C1098" s="43" t="s">
        <v>2547</v>
      </c>
      <c r="D1098" s="44" t="s">
        <v>1120</v>
      </c>
      <c r="E1098" s="129" t="s">
        <v>1121</v>
      </c>
      <c r="F1098" s="130"/>
      <c r="G1098" s="131">
        <v>0</v>
      </c>
      <c r="H1098" s="130"/>
      <c r="I1098" s="132">
        <v>1</v>
      </c>
      <c r="J1098" s="132"/>
      <c r="K1098" s="45" t="s">
        <v>2449</v>
      </c>
    </row>
    <row r="1099" spans="1:11" ht="67.5" customHeight="1" x14ac:dyDescent="0.25">
      <c r="A1099" s="124">
        <v>1098</v>
      </c>
      <c r="B1099" s="125">
        <v>0.8</v>
      </c>
      <c r="C1099" s="126" t="s">
        <v>2548</v>
      </c>
      <c r="D1099" s="127" t="s">
        <v>1123</v>
      </c>
      <c r="E1099" s="133" t="s">
        <v>3453</v>
      </c>
      <c r="F1099" s="134"/>
      <c r="G1099" s="135">
        <v>0</v>
      </c>
      <c r="H1099" s="134"/>
      <c r="I1099" s="136"/>
      <c r="J1099" s="136"/>
      <c r="K1099" s="128" t="s">
        <v>2449</v>
      </c>
    </row>
    <row r="1100" spans="1:11" ht="67.5" customHeight="1" x14ac:dyDescent="0.25">
      <c r="A1100" s="41">
        <v>1099</v>
      </c>
      <c r="B1100" s="42">
        <v>0.8</v>
      </c>
      <c r="C1100" s="43" t="s">
        <v>2549</v>
      </c>
      <c r="D1100" s="44" t="s">
        <v>1125</v>
      </c>
      <c r="E1100" s="129" t="s">
        <v>1126</v>
      </c>
      <c r="F1100" s="130"/>
      <c r="G1100" s="131">
        <v>0</v>
      </c>
      <c r="H1100" s="130"/>
      <c r="I1100" s="132"/>
      <c r="J1100" s="132"/>
      <c r="K1100" s="45" t="s">
        <v>2449</v>
      </c>
    </row>
    <row r="1101" spans="1:11" ht="67.5" customHeight="1" x14ac:dyDescent="0.25">
      <c r="A1101" s="124">
        <v>1100</v>
      </c>
      <c r="B1101" s="125">
        <v>0.8</v>
      </c>
      <c r="C1101" s="126" t="s">
        <v>2550</v>
      </c>
      <c r="D1101" s="127" t="s">
        <v>1128</v>
      </c>
      <c r="E1101" s="133" t="s">
        <v>1129</v>
      </c>
      <c r="F1101" s="134"/>
      <c r="G1101" s="135">
        <v>0</v>
      </c>
      <c r="H1101" s="134"/>
      <c r="I1101" s="136">
        <v>1</v>
      </c>
      <c r="J1101" s="136"/>
      <c r="K1101" s="128" t="s">
        <v>2449</v>
      </c>
    </row>
    <row r="1102" spans="1:11" ht="67.5" customHeight="1" x14ac:dyDescent="0.25">
      <c r="A1102" s="41">
        <v>1101</v>
      </c>
      <c r="B1102" s="42">
        <v>0.8</v>
      </c>
      <c r="C1102" s="43" t="s">
        <v>2551</v>
      </c>
      <c r="D1102" s="44" t="s">
        <v>1131</v>
      </c>
      <c r="E1102" s="129" t="s">
        <v>1132</v>
      </c>
      <c r="F1102" s="130"/>
      <c r="G1102" s="131">
        <v>0</v>
      </c>
      <c r="H1102" s="130"/>
      <c r="I1102" s="132"/>
      <c r="J1102" s="132"/>
      <c r="K1102" s="45" t="s">
        <v>2449</v>
      </c>
    </row>
    <row r="1103" spans="1:11" ht="67.5" customHeight="1" x14ac:dyDescent="0.25">
      <c r="A1103" s="124">
        <v>1102</v>
      </c>
      <c r="B1103" s="125">
        <v>0.8</v>
      </c>
      <c r="C1103" s="126" t="s">
        <v>2552</v>
      </c>
      <c r="D1103" s="127" t="s">
        <v>1134</v>
      </c>
      <c r="E1103" s="133" t="s">
        <v>1135</v>
      </c>
      <c r="F1103" s="134"/>
      <c r="G1103" s="135">
        <v>-0.1</v>
      </c>
      <c r="H1103" s="134" t="s">
        <v>1112</v>
      </c>
      <c r="I1103" s="136">
        <v>1</v>
      </c>
      <c r="J1103" s="136"/>
      <c r="K1103" s="128" t="s">
        <v>2449</v>
      </c>
    </row>
    <row r="1104" spans="1:11" ht="67.5" customHeight="1" x14ac:dyDescent="0.25">
      <c r="A1104" s="41">
        <v>1103</v>
      </c>
      <c r="B1104" s="42">
        <v>0.7</v>
      </c>
      <c r="C1104" s="43" t="s">
        <v>2553</v>
      </c>
      <c r="D1104" s="44" t="s">
        <v>1137</v>
      </c>
      <c r="E1104" s="129" t="s">
        <v>1138</v>
      </c>
      <c r="F1104" s="130"/>
      <c r="G1104" s="131"/>
      <c r="H1104" s="130"/>
      <c r="I1104" s="132">
        <v>1</v>
      </c>
      <c r="J1104" s="132"/>
      <c r="K1104" s="45" t="s">
        <v>2449</v>
      </c>
    </row>
    <row r="1105" spans="1:11" ht="67.5" customHeight="1" x14ac:dyDescent="0.25">
      <c r="A1105" s="124">
        <v>1104</v>
      </c>
      <c r="B1105" s="125">
        <v>0.8</v>
      </c>
      <c r="C1105" s="126" t="s">
        <v>2554</v>
      </c>
      <c r="D1105" s="127" t="s">
        <v>1140</v>
      </c>
      <c r="E1105" s="133" t="s">
        <v>1141</v>
      </c>
      <c r="F1105" s="134"/>
      <c r="G1105" s="135">
        <v>0</v>
      </c>
      <c r="H1105" s="134"/>
      <c r="I1105" s="136"/>
      <c r="J1105" s="136"/>
      <c r="K1105" s="128" t="s">
        <v>2449</v>
      </c>
    </row>
    <row r="1106" spans="1:11" ht="67.5" customHeight="1" x14ac:dyDescent="0.25">
      <c r="A1106" s="41">
        <v>1105</v>
      </c>
      <c r="B1106" s="42">
        <v>0.8</v>
      </c>
      <c r="C1106" s="43" t="s">
        <v>2555</v>
      </c>
      <c r="D1106" s="44" t="s">
        <v>1143</v>
      </c>
      <c r="E1106" s="129" t="s">
        <v>1144</v>
      </c>
      <c r="F1106" s="130"/>
      <c r="G1106" s="131">
        <v>0</v>
      </c>
      <c r="H1106" s="130"/>
      <c r="I1106" s="132"/>
      <c r="J1106" s="132"/>
      <c r="K1106" s="45" t="s">
        <v>2449</v>
      </c>
    </row>
    <row r="1107" spans="1:11" ht="67.5" customHeight="1" x14ac:dyDescent="0.25">
      <c r="A1107" s="124">
        <v>1106</v>
      </c>
      <c r="B1107" s="125">
        <v>0.8</v>
      </c>
      <c r="C1107" s="126" t="s">
        <v>2556</v>
      </c>
      <c r="D1107" s="127" t="s">
        <v>1146</v>
      </c>
      <c r="E1107" s="133" t="s">
        <v>1147</v>
      </c>
      <c r="F1107" s="134"/>
      <c r="G1107" s="135">
        <v>0</v>
      </c>
      <c r="H1107" s="134"/>
      <c r="I1107" s="136"/>
      <c r="J1107" s="136"/>
      <c r="K1107" s="128" t="s">
        <v>2449</v>
      </c>
    </row>
    <row r="1108" spans="1:11" ht="67.5" customHeight="1" x14ac:dyDescent="0.25">
      <c r="A1108" s="41">
        <v>1107</v>
      </c>
      <c r="B1108" s="42">
        <v>0.8</v>
      </c>
      <c r="C1108" s="43" t="s">
        <v>2557</v>
      </c>
      <c r="D1108" s="44" t="s">
        <v>1149</v>
      </c>
      <c r="E1108" s="129" t="s">
        <v>1150</v>
      </c>
      <c r="F1108" s="130"/>
      <c r="G1108" s="131"/>
      <c r="H1108" s="130"/>
      <c r="I1108" s="132"/>
      <c r="J1108" s="132"/>
      <c r="K1108" s="45" t="s">
        <v>2449</v>
      </c>
    </row>
    <row r="1109" spans="1:11" ht="67.5" customHeight="1" x14ac:dyDescent="0.25">
      <c r="A1109" s="124">
        <v>1108</v>
      </c>
      <c r="B1109" s="125">
        <v>0.8</v>
      </c>
      <c r="C1109" s="126" t="s">
        <v>2558</v>
      </c>
      <c r="D1109" s="127" t="s">
        <v>1152</v>
      </c>
      <c r="E1109" s="133" t="s">
        <v>1153</v>
      </c>
      <c r="F1109" s="134"/>
      <c r="G1109" s="135"/>
      <c r="H1109" s="134"/>
      <c r="I1109" s="136">
        <v>1</v>
      </c>
      <c r="J1109" s="136"/>
      <c r="K1109" s="128" t="s">
        <v>2449</v>
      </c>
    </row>
    <row r="1110" spans="1:11" ht="67.5" customHeight="1" x14ac:dyDescent="0.25">
      <c r="A1110" s="41">
        <v>1109</v>
      </c>
      <c r="B1110" s="42">
        <v>0.9</v>
      </c>
      <c r="C1110" s="43" t="s">
        <v>2559</v>
      </c>
      <c r="D1110" s="44" t="s">
        <v>1155</v>
      </c>
      <c r="E1110" s="129" t="s">
        <v>1156</v>
      </c>
      <c r="F1110" s="130"/>
      <c r="G1110" s="131">
        <v>0</v>
      </c>
      <c r="H1110" s="130"/>
      <c r="I1110" s="132">
        <v>1</v>
      </c>
      <c r="J1110" s="132"/>
      <c r="K1110" s="45" t="s">
        <v>2449</v>
      </c>
    </row>
    <row r="1111" spans="1:11" ht="67.5" customHeight="1" x14ac:dyDescent="0.25">
      <c r="A1111" s="124">
        <v>1110</v>
      </c>
      <c r="B1111" s="125">
        <v>0.9</v>
      </c>
      <c r="C1111" s="126" t="s">
        <v>2560</v>
      </c>
      <c r="D1111" s="127" t="s">
        <v>1158</v>
      </c>
      <c r="E1111" s="133" t="s">
        <v>1159</v>
      </c>
      <c r="F1111" s="134"/>
      <c r="G1111" s="135">
        <v>0</v>
      </c>
      <c r="H1111" s="134"/>
      <c r="I1111" s="136">
        <v>1</v>
      </c>
      <c r="J1111" s="136"/>
      <c r="K1111" s="128" t="s">
        <v>2449</v>
      </c>
    </row>
    <row r="1112" spans="1:11" ht="67.5" customHeight="1" x14ac:dyDescent="0.25">
      <c r="A1112" s="41">
        <v>1111</v>
      </c>
      <c r="B1112" s="42">
        <v>0.9</v>
      </c>
      <c r="C1112" s="43" t="s">
        <v>2561</v>
      </c>
      <c r="D1112" s="44" t="s">
        <v>1161</v>
      </c>
      <c r="E1112" s="129" t="s">
        <v>1162</v>
      </c>
      <c r="F1112" s="130"/>
      <c r="G1112" s="131">
        <v>0</v>
      </c>
      <c r="H1112" s="130"/>
      <c r="I1112" s="132"/>
      <c r="J1112" s="132"/>
      <c r="K1112" s="45" t="s">
        <v>2449</v>
      </c>
    </row>
    <row r="1113" spans="1:11" ht="67.5" customHeight="1" x14ac:dyDescent="0.25">
      <c r="A1113" s="124">
        <v>1112</v>
      </c>
      <c r="B1113" s="125">
        <v>0.9</v>
      </c>
      <c r="C1113" s="126" t="s">
        <v>2562</v>
      </c>
      <c r="D1113" s="127" t="s">
        <v>1164</v>
      </c>
      <c r="E1113" s="133" t="s">
        <v>1165</v>
      </c>
      <c r="F1113" s="134"/>
      <c r="G1113" s="135">
        <v>0</v>
      </c>
      <c r="H1113" s="134"/>
      <c r="I1113" s="136"/>
      <c r="J1113" s="136"/>
      <c r="K1113" s="128" t="s">
        <v>2449</v>
      </c>
    </row>
    <row r="1114" spans="1:11" ht="67.5" customHeight="1" x14ac:dyDescent="0.25">
      <c r="A1114" s="41">
        <v>1113</v>
      </c>
      <c r="B1114" s="42">
        <v>0.9</v>
      </c>
      <c r="C1114" s="43" t="s">
        <v>2563</v>
      </c>
      <c r="D1114" s="44" t="s">
        <v>1167</v>
      </c>
      <c r="E1114" s="129" t="s">
        <v>1168</v>
      </c>
      <c r="F1114" s="130"/>
      <c r="G1114" s="131">
        <v>0</v>
      </c>
      <c r="H1114" s="130"/>
      <c r="I1114" s="132">
        <v>1</v>
      </c>
      <c r="J1114" s="132"/>
      <c r="K1114" s="45" t="s">
        <v>2449</v>
      </c>
    </row>
    <row r="1115" spans="1:11" ht="67.5" customHeight="1" x14ac:dyDescent="0.25">
      <c r="A1115" s="124">
        <v>1114</v>
      </c>
      <c r="B1115" s="125">
        <v>0.9</v>
      </c>
      <c r="C1115" s="126" t="s">
        <v>2564</v>
      </c>
      <c r="D1115" s="127" t="s">
        <v>1170</v>
      </c>
      <c r="E1115" s="133" t="s">
        <v>1171</v>
      </c>
      <c r="F1115" s="134"/>
      <c r="G1115" s="135">
        <v>0</v>
      </c>
      <c r="H1115" s="134"/>
      <c r="I1115" s="136">
        <v>1</v>
      </c>
      <c r="J1115" s="136"/>
      <c r="K1115" s="128" t="s">
        <v>2449</v>
      </c>
    </row>
    <row r="1116" spans="1:11" ht="67.5" customHeight="1" x14ac:dyDescent="0.25">
      <c r="A1116" s="41">
        <v>1115</v>
      </c>
      <c r="B1116" s="42">
        <v>0.9</v>
      </c>
      <c r="C1116" s="43" t="s">
        <v>2565</v>
      </c>
      <c r="D1116" s="44" t="s">
        <v>1173</v>
      </c>
      <c r="E1116" s="129" t="s">
        <v>1174</v>
      </c>
      <c r="F1116" s="130"/>
      <c r="G1116" s="131">
        <v>0</v>
      </c>
      <c r="H1116" s="130"/>
      <c r="I1116" s="132"/>
      <c r="J1116" s="132"/>
      <c r="K1116" s="45" t="s">
        <v>2449</v>
      </c>
    </row>
    <row r="1117" spans="1:11" ht="67.5" customHeight="1" x14ac:dyDescent="0.25">
      <c r="A1117" s="124">
        <v>1116</v>
      </c>
      <c r="B1117" s="125">
        <v>0.9</v>
      </c>
      <c r="C1117" s="126" t="s">
        <v>2566</v>
      </c>
      <c r="D1117" s="127" t="s">
        <v>1176</v>
      </c>
      <c r="E1117" s="133" t="s">
        <v>1177</v>
      </c>
      <c r="F1117" s="134"/>
      <c r="G1117" s="135">
        <v>0</v>
      </c>
      <c r="H1117" s="134"/>
      <c r="I1117" s="136"/>
      <c r="J1117" s="136"/>
      <c r="K1117" s="128" t="s">
        <v>2449</v>
      </c>
    </row>
    <row r="1118" spans="1:11" ht="67.5" customHeight="1" x14ac:dyDescent="0.25">
      <c r="A1118" s="41">
        <v>1117</v>
      </c>
      <c r="B1118" s="42">
        <v>0.9</v>
      </c>
      <c r="C1118" s="43" t="s">
        <v>2567</v>
      </c>
      <c r="D1118" s="44" t="s">
        <v>1179</v>
      </c>
      <c r="E1118" s="129" t="s">
        <v>1180</v>
      </c>
      <c r="F1118" s="130"/>
      <c r="G1118" s="131">
        <v>0</v>
      </c>
      <c r="H1118" s="130"/>
      <c r="I1118" s="132">
        <v>1</v>
      </c>
      <c r="J1118" s="132"/>
      <c r="K1118" s="45" t="s">
        <v>2449</v>
      </c>
    </row>
    <row r="1119" spans="1:11" ht="67.5" customHeight="1" x14ac:dyDescent="0.25">
      <c r="A1119" s="124">
        <v>1118</v>
      </c>
      <c r="B1119" s="125">
        <v>0.9</v>
      </c>
      <c r="C1119" s="126" t="s">
        <v>2568</v>
      </c>
      <c r="D1119" s="127" t="s">
        <v>1182</v>
      </c>
      <c r="E1119" s="133" t="s">
        <v>1183</v>
      </c>
      <c r="F1119" s="134"/>
      <c r="G1119" s="135">
        <v>0</v>
      </c>
      <c r="H1119" s="134"/>
      <c r="I1119" s="136">
        <v>1</v>
      </c>
      <c r="J1119" s="136"/>
      <c r="K1119" s="128" t="s">
        <v>2449</v>
      </c>
    </row>
    <row r="1120" spans="1:11" ht="67.5" customHeight="1" x14ac:dyDescent="0.25">
      <c r="A1120" s="41">
        <v>1119</v>
      </c>
      <c r="B1120" s="42">
        <v>0.9</v>
      </c>
      <c r="C1120" s="43" t="s">
        <v>2569</v>
      </c>
      <c r="D1120" s="44" t="s">
        <v>1185</v>
      </c>
      <c r="E1120" s="129" t="s">
        <v>1186</v>
      </c>
      <c r="F1120" s="130"/>
      <c r="G1120" s="131">
        <v>0</v>
      </c>
      <c r="H1120" s="130"/>
      <c r="I1120" s="132">
        <v>1</v>
      </c>
      <c r="J1120" s="132"/>
      <c r="K1120" s="45" t="s">
        <v>2449</v>
      </c>
    </row>
    <row r="1121" spans="1:11" ht="67.5" customHeight="1" x14ac:dyDescent="0.25">
      <c r="A1121" s="124">
        <v>1120</v>
      </c>
      <c r="B1121" s="125">
        <v>0.9</v>
      </c>
      <c r="C1121" s="126" t="s">
        <v>2570</v>
      </c>
      <c r="D1121" s="127" t="s">
        <v>1188</v>
      </c>
      <c r="E1121" s="133" t="s">
        <v>1189</v>
      </c>
      <c r="F1121" s="134"/>
      <c r="G1121" s="135">
        <v>0</v>
      </c>
      <c r="H1121" s="134"/>
      <c r="I1121" s="136">
        <v>1</v>
      </c>
      <c r="J1121" s="136"/>
      <c r="K1121" s="128" t="s">
        <v>2449</v>
      </c>
    </row>
    <row r="1122" spans="1:11" ht="67.5" customHeight="1" x14ac:dyDescent="0.25">
      <c r="A1122" s="41">
        <v>1121</v>
      </c>
      <c r="B1122" s="42">
        <v>0.9</v>
      </c>
      <c r="C1122" s="43" t="s">
        <v>2571</v>
      </c>
      <c r="D1122" s="44" t="s">
        <v>1191</v>
      </c>
      <c r="E1122" s="129" t="s">
        <v>1192</v>
      </c>
      <c r="F1122" s="130"/>
      <c r="G1122" s="131">
        <v>0</v>
      </c>
      <c r="H1122" s="130"/>
      <c r="I1122" s="132">
        <v>1</v>
      </c>
      <c r="J1122" s="132"/>
      <c r="K1122" s="45" t="s">
        <v>2449</v>
      </c>
    </row>
    <row r="1123" spans="1:11" ht="67.5" customHeight="1" x14ac:dyDescent="0.25">
      <c r="A1123" s="124">
        <v>1122</v>
      </c>
      <c r="B1123" s="125">
        <v>0.9</v>
      </c>
      <c r="C1123" s="126" t="s">
        <v>2572</v>
      </c>
      <c r="D1123" s="127" t="s">
        <v>1194</v>
      </c>
      <c r="E1123" s="133" t="s">
        <v>1195</v>
      </c>
      <c r="F1123" s="134"/>
      <c r="G1123" s="135">
        <v>0</v>
      </c>
      <c r="H1123" s="134"/>
      <c r="I1123" s="136">
        <v>1</v>
      </c>
      <c r="J1123" s="136"/>
      <c r="K1123" s="128" t="s">
        <v>2449</v>
      </c>
    </row>
    <row r="1124" spans="1:11" ht="67.5" customHeight="1" x14ac:dyDescent="0.25">
      <c r="A1124" s="41">
        <v>1123</v>
      </c>
      <c r="B1124" s="42">
        <v>0.9</v>
      </c>
      <c r="C1124" s="43" t="s">
        <v>2573</v>
      </c>
      <c r="D1124" s="44" t="s">
        <v>1197</v>
      </c>
      <c r="E1124" s="129" t="s">
        <v>1198</v>
      </c>
      <c r="F1124" s="130"/>
      <c r="G1124" s="131">
        <v>0</v>
      </c>
      <c r="H1124" s="130"/>
      <c r="I1124" s="132">
        <v>1</v>
      </c>
      <c r="J1124" s="132"/>
      <c r="K1124" s="45" t="s">
        <v>2449</v>
      </c>
    </row>
    <row r="1125" spans="1:11" ht="67.5" customHeight="1" x14ac:dyDescent="0.25">
      <c r="A1125" s="124">
        <v>1124</v>
      </c>
      <c r="B1125" s="125">
        <v>0.9</v>
      </c>
      <c r="C1125" s="126" t="s">
        <v>2574</v>
      </c>
      <c r="D1125" s="127" t="s">
        <v>1200</v>
      </c>
      <c r="E1125" s="133" t="s">
        <v>1201</v>
      </c>
      <c r="F1125" s="134"/>
      <c r="G1125" s="135">
        <v>0</v>
      </c>
      <c r="H1125" s="134"/>
      <c r="I1125" s="136">
        <v>1</v>
      </c>
      <c r="J1125" s="136"/>
      <c r="K1125" s="128" t="s">
        <v>2449</v>
      </c>
    </row>
    <row r="1126" spans="1:11" ht="67.5" customHeight="1" x14ac:dyDescent="0.25">
      <c r="A1126" s="41">
        <v>1125</v>
      </c>
      <c r="B1126" s="42">
        <v>0.9</v>
      </c>
      <c r="C1126" s="43" t="s">
        <v>2575</v>
      </c>
      <c r="D1126" s="44" t="s">
        <v>1203</v>
      </c>
      <c r="E1126" s="129" t="s">
        <v>1204</v>
      </c>
      <c r="F1126" s="130"/>
      <c r="G1126" s="131">
        <v>0</v>
      </c>
      <c r="H1126" s="130"/>
      <c r="I1126" s="132">
        <v>1</v>
      </c>
      <c r="J1126" s="132"/>
      <c r="K1126" s="45" t="s">
        <v>2449</v>
      </c>
    </row>
    <row r="1127" spans="1:11" ht="67.5" customHeight="1" x14ac:dyDescent="0.25">
      <c r="A1127" s="124">
        <v>1126</v>
      </c>
      <c r="B1127" s="125">
        <v>0.9</v>
      </c>
      <c r="C1127" s="126" t="s">
        <v>2576</v>
      </c>
      <c r="D1127" s="127" t="s">
        <v>1206</v>
      </c>
      <c r="E1127" s="133" t="s">
        <v>1207</v>
      </c>
      <c r="F1127" s="134"/>
      <c r="G1127" s="135">
        <v>0</v>
      </c>
      <c r="H1127" s="134"/>
      <c r="I1127" s="136">
        <v>1</v>
      </c>
      <c r="J1127" s="136"/>
      <c r="K1127" s="128" t="s">
        <v>2449</v>
      </c>
    </row>
    <row r="1128" spans="1:11" ht="67.5" customHeight="1" x14ac:dyDescent="0.25">
      <c r="A1128" s="41">
        <v>1127</v>
      </c>
      <c r="B1128" s="42">
        <v>0.9</v>
      </c>
      <c r="C1128" s="43" t="s">
        <v>2577</v>
      </c>
      <c r="D1128" s="44" t="s">
        <v>1209</v>
      </c>
      <c r="E1128" s="129" t="s">
        <v>1210</v>
      </c>
      <c r="F1128" s="130"/>
      <c r="G1128" s="131">
        <v>0</v>
      </c>
      <c r="H1128" s="130"/>
      <c r="I1128" s="132">
        <v>1</v>
      </c>
      <c r="J1128" s="132"/>
      <c r="K1128" s="45" t="s">
        <v>2449</v>
      </c>
    </row>
    <row r="1129" spans="1:11" ht="67.5" customHeight="1" x14ac:dyDescent="0.25">
      <c r="A1129" s="124">
        <v>1128</v>
      </c>
      <c r="B1129" s="125">
        <v>0.9</v>
      </c>
      <c r="C1129" s="126" t="s">
        <v>2578</v>
      </c>
      <c r="D1129" s="127" t="s">
        <v>1212</v>
      </c>
      <c r="E1129" s="133" t="s">
        <v>1213</v>
      </c>
      <c r="F1129" s="134"/>
      <c r="G1129" s="135">
        <v>0</v>
      </c>
      <c r="H1129" s="134"/>
      <c r="I1129" s="136"/>
      <c r="J1129" s="136"/>
      <c r="K1129" s="128" t="s">
        <v>2449</v>
      </c>
    </row>
    <row r="1130" spans="1:11" ht="67.5" customHeight="1" x14ac:dyDescent="0.25">
      <c r="A1130" s="41">
        <v>1129</v>
      </c>
      <c r="B1130" s="42">
        <v>0.9</v>
      </c>
      <c r="C1130" s="43" t="s">
        <v>2579</v>
      </c>
      <c r="D1130" s="44" t="s">
        <v>1215</v>
      </c>
      <c r="E1130" s="129" t="s">
        <v>1216</v>
      </c>
      <c r="F1130" s="130"/>
      <c r="G1130" s="131">
        <v>0</v>
      </c>
      <c r="H1130" s="130"/>
      <c r="I1130" s="132"/>
      <c r="J1130" s="132"/>
      <c r="K1130" s="45" t="s">
        <v>2449</v>
      </c>
    </row>
    <row r="1131" spans="1:11" ht="67.5" customHeight="1" x14ac:dyDescent="0.25">
      <c r="A1131" s="124">
        <v>1130</v>
      </c>
      <c r="B1131" s="125">
        <v>0.9</v>
      </c>
      <c r="C1131" s="126" t="s">
        <v>2580</v>
      </c>
      <c r="D1131" s="127" t="s">
        <v>1218</v>
      </c>
      <c r="E1131" s="133" t="s">
        <v>1219</v>
      </c>
      <c r="F1131" s="134"/>
      <c r="G1131" s="135">
        <v>0</v>
      </c>
      <c r="H1131" s="134"/>
      <c r="I1131" s="136"/>
      <c r="J1131" s="136"/>
      <c r="K1131" s="128" t="s">
        <v>2449</v>
      </c>
    </row>
    <row r="1132" spans="1:11" ht="67.5" customHeight="1" x14ac:dyDescent="0.25">
      <c r="A1132" s="41">
        <v>1131</v>
      </c>
      <c r="B1132" s="42">
        <v>0.9</v>
      </c>
      <c r="C1132" s="43" t="s">
        <v>2581</v>
      </c>
      <c r="D1132" s="44" t="s">
        <v>1221</v>
      </c>
      <c r="E1132" s="129" t="s">
        <v>1222</v>
      </c>
      <c r="F1132" s="130"/>
      <c r="G1132" s="131">
        <v>0</v>
      </c>
      <c r="H1132" s="130"/>
      <c r="I1132" s="132">
        <v>1</v>
      </c>
      <c r="J1132" s="132"/>
      <c r="K1132" s="45" t="s">
        <v>2449</v>
      </c>
    </row>
    <row r="1133" spans="1:11" ht="67.5" customHeight="1" x14ac:dyDescent="0.25">
      <c r="A1133" s="124">
        <v>1132</v>
      </c>
      <c r="B1133" s="125">
        <v>0.9</v>
      </c>
      <c r="C1133" s="126" t="s">
        <v>2582</v>
      </c>
      <c r="D1133" s="127" t="s">
        <v>1224</v>
      </c>
      <c r="E1133" s="133" t="s">
        <v>1225</v>
      </c>
      <c r="F1133" s="134"/>
      <c r="G1133" s="135">
        <v>0</v>
      </c>
      <c r="H1133" s="134"/>
      <c r="I1133" s="136"/>
      <c r="J1133" s="136"/>
      <c r="K1133" s="128" t="s">
        <v>2449</v>
      </c>
    </row>
    <row r="1134" spans="1:11" ht="67.5" customHeight="1" x14ac:dyDescent="0.25">
      <c r="A1134" s="41">
        <v>1133</v>
      </c>
      <c r="B1134" s="42">
        <v>0.9</v>
      </c>
      <c r="C1134" s="43" t="s">
        <v>2583</v>
      </c>
      <c r="D1134" s="44" t="s">
        <v>1227</v>
      </c>
      <c r="E1134" s="129" t="s">
        <v>1228</v>
      </c>
      <c r="F1134" s="130"/>
      <c r="G1134" s="131">
        <v>0</v>
      </c>
      <c r="H1134" s="130"/>
      <c r="I1134" s="132"/>
      <c r="J1134" s="132"/>
      <c r="K1134" s="45" t="s">
        <v>2449</v>
      </c>
    </row>
    <row r="1135" spans="1:11" ht="67.5" customHeight="1" x14ac:dyDescent="0.25">
      <c r="A1135" s="124">
        <v>1134</v>
      </c>
      <c r="B1135" s="125">
        <v>0.9</v>
      </c>
      <c r="C1135" s="126" t="s">
        <v>2584</v>
      </c>
      <c r="D1135" s="127" t="s">
        <v>1230</v>
      </c>
      <c r="E1135" s="133" t="s">
        <v>1231</v>
      </c>
      <c r="F1135" s="134"/>
      <c r="G1135" s="135">
        <v>0</v>
      </c>
      <c r="H1135" s="134"/>
      <c r="I1135" s="136"/>
      <c r="J1135" s="136"/>
      <c r="K1135" s="128" t="s">
        <v>2449</v>
      </c>
    </row>
    <row r="1136" spans="1:11" ht="67.5" customHeight="1" x14ac:dyDescent="0.25">
      <c r="A1136" s="41">
        <v>1135</v>
      </c>
      <c r="B1136" s="42">
        <v>0.9</v>
      </c>
      <c r="C1136" s="43" t="s">
        <v>2585</v>
      </c>
      <c r="D1136" s="44" t="s">
        <v>1233</v>
      </c>
      <c r="E1136" s="129" t="s">
        <v>1234</v>
      </c>
      <c r="F1136" s="130"/>
      <c r="G1136" s="131">
        <v>0</v>
      </c>
      <c r="H1136" s="130"/>
      <c r="I1136" s="132"/>
      <c r="J1136" s="132"/>
      <c r="K1136" s="45" t="s">
        <v>2449</v>
      </c>
    </row>
    <row r="1137" spans="1:11" ht="67.5" customHeight="1" x14ac:dyDescent="0.25">
      <c r="A1137" s="124">
        <v>1136</v>
      </c>
      <c r="B1137" s="125">
        <v>0.9</v>
      </c>
      <c r="C1137" s="126" t="s">
        <v>2586</v>
      </c>
      <c r="D1137" s="127" t="s">
        <v>1236</v>
      </c>
      <c r="E1137" s="133" t="s">
        <v>1237</v>
      </c>
      <c r="F1137" s="134"/>
      <c r="G1137" s="135">
        <v>0</v>
      </c>
      <c r="H1137" s="134"/>
      <c r="I1137" s="136"/>
      <c r="J1137" s="136"/>
      <c r="K1137" s="128" t="s">
        <v>2449</v>
      </c>
    </row>
    <row r="1138" spans="1:11" ht="67.5" customHeight="1" x14ac:dyDescent="0.25">
      <c r="A1138" s="41">
        <v>1137</v>
      </c>
      <c r="B1138" s="42">
        <v>0.9</v>
      </c>
      <c r="C1138" s="43" t="s">
        <v>2587</v>
      </c>
      <c r="D1138" s="44" t="s">
        <v>1239</v>
      </c>
      <c r="E1138" s="129" t="s">
        <v>1240</v>
      </c>
      <c r="F1138" s="130"/>
      <c r="G1138" s="131">
        <v>0.1</v>
      </c>
      <c r="H1138" s="130" t="s">
        <v>1241</v>
      </c>
      <c r="I1138" s="132"/>
      <c r="J1138" s="132"/>
      <c r="K1138" s="45" t="s">
        <v>2449</v>
      </c>
    </row>
    <row r="1139" spans="1:11" ht="67.5" customHeight="1" x14ac:dyDescent="0.25">
      <c r="A1139" s="124">
        <v>1138</v>
      </c>
      <c r="B1139" s="125">
        <v>1</v>
      </c>
      <c r="C1139" s="126" t="s">
        <v>2588</v>
      </c>
      <c r="D1139" s="127" t="s">
        <v>1243</v>
      </c>
      <c r="E1139" s="133" t="s">
        <v>1244</v>
      </c>
      <c r="F1139" s="134"/>
      <c r="G1139" s="135"/>
      <c r="H1139" s="134"/>
      <c r="I1139" s="136"/>
      <c r="J1139" s="136"/>
      <c r="K1139" s="128" t="s">
        <v>2449</v>
      </c>
    </row>
    <row r="1140" spans="1:11" ht="67.5" customHeight="1" x14ac:dyDescent="0.25">
      <c r="A1140" s="41">
        <v>1139</v>
      </c>
      <c r="B1140" s="42">
        <v>0.9</v>
      </c>
      <c r="C1140" s="43" t="s">
        <v>1245</v>
      </c>
      <c r="D1140" s="44" t="s">
        <v>1246</v>
      </c>
      <c r="E1140" s="129" t="s">
        <v>1247</v>
      </c>
      <c r="F1140" s="130"/>
      <c r="G1140" s="131"/>
      <c r="H1140" s="130"/>
      <c r="I1140" s="132"/>
      <c r="J1140" s="132"/>
      <c r="K1140" s="45" t="s">
        <v>2449</v>
      </c>
    </row>
    <row r="1141" spans="1:11" ht="67.5" customHeight="1" x14ac:dyDescent="0.25">
      <c r="A1141" s="124">
        <v>1140</v>
      </c>
      <c r="B1141" s="125">
        <v>0.9</v>
      </c>
      <c r="C1141" s="126" t="s">
        <v>1248</v>
      </c>
      <c r="D1141" s="127" t="s">
        <v>1249</v>
      </c>
      <c r="E1141" s="133" t="s">
        <v>1250</v>
      </c>
      <c r="F1141" s="134"/>
      <c r="G1141" s="135"/>
      <c r="H1141" s="134"/>
      <c r="I1141" s="136">
        <v>1</v>
      </c>
      <c r="J1141" s="136"/>
      <c r="K1141" s="128" t="s">
        <v>2449</v>
      </c>
    </row>
    <row r="1142" spans="1:11" ht="67.5" customHeight="1" x14ac:dyDescent="0.25">
      <c r="A1142" s="41">
        <v>1141</v>
      </c>
      <c r="B1142" s="42">
        <v>0.9</v>
      </c>
      <c r="C1142" s="43" t="s">
        <v>2589</v>
      </c>
      <c r="D1142" s="44" t="s">
        <v>1252</v>
      </c>
      <c r="E1142" s="129" t="s">
        <v>1253</v>
      </c>
      <c r="F1142" s="130"/>
      <c r="G1142" s="131">
        <v>0</v>
      </c>
      <c r="H1142" s="130"/>
      <c r="I1142" s="132">
        <v>1</v>
      </c>
      <c r="J1142" s="132"/>
      <c r="K1142" s="45" t="s">
        <v>2449</v>
      </c>
    </row>
    <row r="1143" spans="1:11" ht="67.5" customHeight="1" x14ac:dyDescent="0.25">
      <c r="A1143" s="124">
        <v>1142</v>
      </c>
      <c r="B1143" s="125">
        <v>1</v>
      </c>
      <c r="C1143" s="126" t="s">
        <v>2590</v>
      </c>
      <c r="D1143" s="127" t="s">
        <v>1255</v>
      </c>
      <c r="E1143" s="133" t="s">
        <v>1256</v>
      </c>
      <c r="F1143" s="134"/>
      <c r="G1143" s="135">
        <v>0</v>
      </c>
      <c r="H1143" s="134"/>
      <c r="I1143" s="136">
        <v>1</v>
      </c>
      <c r="J1143" s="136"/>
      <c r="K1143" s="128" t="s">
        <v>2449</v>
      </c>
    </row>
    <row r="1144" spans="1:11" ht="67.5" customHeight="1" x14ac:dyDescent="0.25">
      <c r="A1144" s="41">
        <v>1143</v>
      </c>
      <c r="B1144" s="42">
        <v>1</v>
      </c>
      <c r="C1144" s="43" t="s">
        <v>2591</v>
      </c>
      <c r="D1144" s="44" t="s">
        <v>1258</v>
      </c>
      <c r="E1144" s="129" t="s">
        <v>1259</v>
      </c>
      <c r="F1144" s="130"/>
      <c r="G1144" s="131">
        <v>0</v>
      </c>
      <c r="H1144" s="130"/>
      <c r="I1144" s="132">
        <v>1</v>
      </c>
      <c r="J1144" s="132"/>
      <c r="K1144" s="45" t="s">
        <v>2449</v>
      </c>
    </row>
    <row r="1145" spans="1:11" ht="67.5" customHeight="1" x14ac:dyDescent="0.25">
      <c r="A1145" s="124">
        <v>1144</v>
      </c>
      <c r="B1145" s="125">
        <v>1</v>
      </c>
      <c r="C1145" s="126" t="s">
        <v>2592</v>
      </c>
      <c r="D1145" s="127" t="s">
        <v>1261</v>
      </c>
      <c r="E1145" s="133" t="s">
        <v>1262</v>
      </c>
      <c r="F1145" s="134"/>
      <c r="G1145" s="135">
        <v>0</v>
      </c>
      <c r="H1145" s="134"/>
      <c r="I1145" s="136"/>
      <c r="J1145" s="136"/>
      <c r="K1145" s="128" t="s">
        <v>2449</v>
      </c>
    </row>
    <row r="1146" spans="1:11" ht="67.5" customHeight="1" x14ac:dyDescent="0.25">
      <c r="A1146" s="41">
        <v>1145</v>
      </c>
      <c r="B1146" s="42">
        <v>1</v>
      </c>
      <c r="C1146" s="43" t="s">
        <v>2593</v>
      </c>
      <c r="D1146" s="44" t="s">
        <v>1264</v>
      </c>
      <c r="E1146" s="129" t="s">
        <v>1265</v>
      </c>
      <c r="F1146" s="130"/>
      <c r="G1146" s="131">
        <v>0</v>
      </c>
      <c r="H1146" s="130"/>
      <c r="I1146" s="132">
        <v>1</v>
      </c>
      <c r="J1146" s="132"/>
      <c r="K1146" s="45" t="s">
        <v>2449</v>
      </c>
    </row>
    <row r="1147" spans="1:11" ht="67.5" customHeight="1" x14ac:dyDescent="0.25">
      <c r="A1147" s="124">
        <v>1146</v>
      </c>
      <c r="B1147" s="125">
        <v>1</v>
      </c>
      <c r="C1147" s="126" t="s">
        <v>2594</v>
      </c>
      <c r="D1147" s="127" t="s">
        <v>1267</v>
      </c>
      <c r="E1147" s="133" t="s">
        <v>1268</v>
      </c>
      <c r="F1147" s="134"/>
      <c r="G1147" s="135">
        <v>0</v>
      </c>
      <c r="H1147" s="134"/>
      <c r="I1147" s="136"/>
      <c r="J1147" s="136"/>
      <c r="K1147" s="128" t="s">
        <v>2449</v>
      </c>
    </row>
    <row r="1148" spans="1:11" ht="67.5" customHeight="1" x14ac:dyDescent="0.25">
      <c r="A1148" s="41">
        <v>1147</v>
      </c>
      <c r="B1148" s="42">
        <v>1</v>
      </c>
      <c r="C1148" s="43" t="s">
        <v>2595</v>
      </c>
      <c r="D1148" s="44" t="s">
        <v>1270</v>
      </c>
      <c r="E1148" s="129" t="s">
        <v>1025</v>
      </c>
      <c r="F1148" s="130"/>
      <c r="G1148" s="131">
        <v>0</v>
      </c>
      <c r="H1148" s="130"/>
      <c r="I1148" s="132">
        <v>1</v>
      </c>
      <c r="J1148" s="132"/>
      <c r="K1148" s="45" t="s">
        <v>2449</v>
      </c>
    </row>
    <row r="1149" spans="1:11" ht="67.5" customHeight="1" x14ac:dyDescent="0.25">
      <c r="A1149" s="124">
        <v>1148</v>
      </c>
      <c r="B1149" s="125">
        <v>1</v>
      </c>
      <c r="C1149" s="126" t="s">
        <v>2596</v>
      </c>
      <c r="D1149" s="127" t="s">
        <v>1272</v>
      </c>
      <c r="E1149" s="133" t="s">
        <v>1273</v>
      </c>
      <c r="F1149" s="134"/>
      <c r="G1149" s="135">
        <v>0</v>
      </c>
      <c r="H1149" s="134"/>
      <c r="I1149" s="136">
        <v>1</v>
      </c>
      <c r="J1149" s="136"/>
      <c r="K1149" s="128" t="s">
        <v>2449</v>
      </c>
    </row>
    <row r="1150" spans="1:11" ht="67.5" customHeight="1" x14ac:dyDescent="0.25">
      <c r="A1150" s="41">
        <v>1149</v>
      </c>
      <c r="B1150" s="42">
        <v>1</v>
      </c>
      <c r="C1150" s="43" t="s">
        <v>2597</v>
      </c>
      <c r="D1150" s="44" t="s">
        <v>1275</v>
      </c>
      <c r="E1150" s="129" t="s">
        <v>1025</v>
      </c>
      <c r="F1150" s="130"/>
      <c r="G1150" s="131">
        <v>0</v>
      </c>
      <c r="H1150" s="130"/>
      <c r="I1150" s="132">
        <v>1</v>
      </c>
      <c r="J1150" s="132"/>
      <c r="K1150" s="45" t="s">
        <v>2449</v>
      </c>
    </row>
    <row r="1151" spans="1:11" ht="67.5" customHeight="1" x14ac:dyDescent="0.25">
      <c r="A1151" s="124">
        <v>1150</v>
      </c>
      <c r="B1151" s="125">
        <v>1</v>
      </c>
      <c r="C1151" s="126" t="s">
        <v>2598</v>
      </c>
      <c r="D1151" s="127" t="s">
        <v>1277</v>
      </c>
      <c r="E1151" s="133" t="s">
        <v>1025</v>
      </c>
      <c r="F1151" s="134"/>
      <c r="G1151" s="135">
        <v>0</v>
      </c>
      <c r="H1151" s="134"/>
      <c r="I1151" s="136">
        <v>1</v>
      </c>
      <c r="J1151" s="136"/>
      <c r="K1151" s="128" t="s">
        <v>2449</v>
      </c>
    </row>
    <row r="1152" spans="1:11" ht="67.5" customHeight="1" x14ac:dyDescent="0.25">
      <c r="A1152" s="41">
        <v>1151</v>
      </c>
      <c r="B1152" s="42">
        <v>1</v>
      </c>
      <c r="C1152" s="43" t="s">
        <v>2599</v>
      </c>
      <c r="D1152" s="44" t="s">
        <v>1279</v>
      </c>
      <c r="E1152" s="129" t="s">
        <v>1280</v>
      </c>
      <c r="F1152" s="130"/>
      <c r="G1152" s="131">
        <v>0</v>
      </c>
      <c r="H1152" s="130"/>
      <c r="I1152" s="132">
        <v>1</v>
      </c>
      <c r="J1152" s="132"/>
      <c r="K1152" s="45" t="s">
        <v>2449</v>
      </c>
    </row>
    <row r="1153" spans="1:11" ht="67.5" customHeight="1" x14ac:dyDescent="0.25">
      <c r="A1153" s="124">
        <v>1152</v>
      </c>
      <c r="B1153" s="125">
        <v>1</v>
      </c>
      <c r="C1153" s="126" t="s">
        <v>2600</v>
      </c>
      <c r="D1153" s="127" t="s">
        <v>1282</v>
      </c>
      <c r="E1153" s="133" t="s">
        <v>1283</v>
      </c>
      <c r="F1153" s="134"/>
      <c r="G1153" s="135">
        <v>0</v>
      </c>
      <c r="H1153" s="134"/>
      <c r="I1153" s="136">
        <v>1</v>
      </c>
      <c r="J1153" s="136"/>
      <c r="K1153" s="128" t="s">
        <v>2449</v>
      </c>
    </row>
    <row r="1154" spans="1:11" ht="67.5" customHeight="1" x14ac:dyDescent="0.25">
      <c r="A1154" s="41">
        <v>1153</v>
      </c>
      <c r="B1154" s="42">
        <v>1</v>
      </c>
      <c r="C1154" s="43" t="s">
        <v>2601</v>
      </c>
      <c r="D1154" s="44" t="s">
        <v>1285</v>
      </c>
      <c r="E1154" s="129" t="s">
        <v>1286</v>
      </c>
      <c r="F1154" s="130"/>
      <c r="G1154" s="131">
        <v>0</v>
      </c>
      <c r="H1154" s="130"/>
      <c r="I1154" s="132">
        <v>1</v>
      </c>
      <c r="J1154" s="132"/>
      <c r="K1154" s="45" t="s">
        <v>2449</v>
      </c>
    </row>
    <row r="1155" spans="1:11" ht="67.5" customHeight="1" x14ac:dyDescent="0.25">
      <c r="A1155" s="124">
        <v>1154</v>
      </c>
      <c r="B1155" s="125">
        <v>1</v>
      </c>
      <c r="C1155" s="126" t="s">
        <v>2602</v>
      </c>
      <c r="D1155" s="127" t="s">
        <v>1288</v>
      </c>
      <c r="E1155" s="133" t="s">
        <v>1289</v>
      </c>
      <c r="F1155" s="134"/>
      <c r="G1155" s="135"/>
      <c r="H1155" s="134"/>
      <c r="I1155" s="136"/>
      <c r="J1155" s="136"/>
      <c r="K1155" s="128"/>
    </row>
    <row r="1156" spans="1:11" ht="67.5" customHeight="1" x14ac:dyDescent="0.25">
      <c r="A1156" s="41">
        <v>1155</v>
      </c>
      <c r="B1156" s="42">
        <v>1</v>
      </c>
      <c r="C1156" s="43" t="s">
        <v>2603</v>
      </c>
      <c r="D1156" s="44" t="s">
        <v>1291</v>
      </c>
      <c r="E1156" s="129" t="s">
        <v>1198</v>
      </c>
      <c r="F1156" s="130"/>
      <c r="G1156" s="131">
        <v>0</v>
      </c>
      <c r="H1156" s="130"/>
      <c r="I1156" s="132">
        <v>1</v>
      </c>
      <c r="J1156" s="132"/>
      <c r="K1156" s="45" t="s">
        <v>2449</v>
      </c>
    </row>
    <row r="1157" spans="1:11" ht="67.5" customHeight="1" x14ac:dyDescent="0.25">
      <c r="A1157" s="124">
        <v>1156</v>
      </c>
      <c r="B1157" s="125">
        <v>1</v>
      </c>
      <c r="C1157" s="126" t="s">
        <v>2604</v>
      </c>
      <c r="D1157" s="127" t="s">
        <v>1293</v>
      </c>
      <c r="E1157" s="133" t="s">
        <v>1294</v>
      </c>
      <c r="F1157" s="134"/>
      <c r="G1157" s="135">
        <v>0</v>
      </c>
      <c r="H1157" s="134"/>
      <c r="I1157" s="136">
        <v>1</v>
      </c>
      <c r="J1157" s="136"/>
      <c r="K1157" s="128" t="s">
        <v>2449</v>
      </c>
    </row>
    <row r="1158" spans="1:11" ht="67.5" customHeight="1" x14ac:dyDescent="0.25">
      <c r="A1158" s="41">
        <v>1157</v>
      </c>
      <c r="B1158" s="42">
        <v>1</v>
      </c>
      <c r="C1158" s="43" t="s">
        <v>2605</v>
      </c>
      <c r="D1158" s="44" t="s">
        <v>1296</v>
      </c>
      <c r="E1158" s="129" t="s">
        <v>1297</v>
      </c>
      <c r="F1158" s="130"/>
      <c r="G1158" s="131">
        <v>0</v>
      </c>
      <c r="H1158" s="130"/>
      <c r="I1158" s="132">
        <v>1</v>
      </c>
      <c r="J1158" s="132"/>
      <c r="K1158" s="45" t="s">
        <v>2449</v>
      </c>
    </row>
    <row r="1159" spans="1:11" ht="67.5" customHeight="1" x14ac:dyDescent="0.25">
      <c r="A1159" s="124">
        <v>1158</v>
      </c>
      <c r="B1159" s="125">
        <v>1</v>
      </c>
      <c r="C1159" s="126" t="s">
        <v>2606</v>
      </c>
      <c r="D1159" s="127" t="s">
        <v>1299</v>
      </c>
      <c r="E1159" s="133" t="s">
        <v>1300</v>
      </c>
      <c r="F1159" s="134"/>
      <c r="G1159" s="135">
        <v>0</v>
      </c>
      <c r="H1159" s="134"/>
      <c r="I1159" s="136">
        <v>1</v>
      </c>
      <c r="J1159" s="136"/>
      <c r="K1159" s="128" t="s">
        <v>2449</v>
      </c>
    </row>
    <row r="1160" spans="1:11" ht="67.5" customHeight="1" x14ac:dyDescent="0.25">
      <c r="A1160" s="41">
        <v>1159</v>
      </c>
      <c r="B1160" s="42">
        <v>1</v>
      </c>
      <c r="C1160" s="43" t="s">
        <v>2607</v>
      </c>
      <c r="D1160" s="44" t="s">
        <v>1302</v>
      </c>
      <c r="E1160" s="129" t="s">
        <v>1303</v>
      </c>
      <c r="F1160" s="130"/>
      <c r="G1160" s="131">
        <v>-0.1</v>
      </c>
      <c r="H1160" s="130" t="s">
        <v>1304</v>
      </c>
      <c r="I1160" s="132">
        <v>1</v>
      </c>
      <c r="J1160" s="132"/>
      <c r="K1160" s="45" t="s">
        <v>2449</v>
      </c>
    </row>
    <row r="1161" spans="1:11" ht="67.5" customHeight="1" x14ac:dyDescent="0.25">
      <c r="A1161" s="124">
        <v>1160</v>
      </c>
      <c r="B1161" s="125">
        <v>0.9</v>
      </c>
      <c r="C1161" s="126" t="s">
        <v>2608</v>
      </c>
      <c r="D1161" s="127" t="s">
        <v>1306</v>
      </c>
      <c r="E1161" s="133" t="s">
        <v>1307</v>
      </c>
      <c r="F1161" s="134"/>
      <c r="G1161" s="135">
        <v>0</v>
      </c>
      <c r="H1161" s="134"/>
      <c r="I1161" s="136">
        <v>1</v>
      </c>
      <c r="J1161" s="136"/>
      <c r="K1161" s="128" t="s">
        <v>2449</v>
      </c>
    </row>
    <row r="1162" spans="1:11" ht="67.5" customHeight="1" x14ac:dyDescent="0.25">
      <c r="A1162" s="41">
        <v>1161</v>
      </c>
      <c r="B1162" s="42">
        <v>1</v>
      </c>
      <c r="C1162" s="43" t="s">
        <v>2609</v>
      </c>
      <c r="D1162" s="44" t="s">
        <v>1309</v>
      </c>
      <c r="E1162" s="129" t="s">
        <v>1310</v>
      </c>
      <c r="F1162" s="130"/>
      <c r="G1162" s="131">
        <v>0</v>
      </c>
      <c r="H1162" s="130"/>
      <c r="I1162" s="132">
        <v>1</v>
      </c>
      <c r="J1162" s="132"/>
      <c r="K1162" s="45" t="s">
        <v>2449</v>
      </c>
    </row>
    <row r="1163" spans="1:11" ht="67.5" customHeight="1" x14ac:dyDescent="0.25">
      <c r="A1163" s="124">
        <v>1162</v>
      </c>
      <c r="B1163" s="125">
        <v>1</v>
      </c>
      <c r="C1163" s="126" t="s">
        <v>2610</v>
      </c>
      <c r="D1163" s="127" t="s">
        <v>1312</v>
      </c>
      <c r="E1163" s="133" t="s">
        <v>1313</v>
      </c>
      <c r="F1163" s="134"/>
      <c r="G1163" s="135">
        <v>0</v>
      </c>
      <c r="H1163" s="134"/>
      <c r="I1163" s="136">
        <v>1</v>
      </c>
      <c r="J1163" s="136"/>
      <c r="K1163" s="128" t="s">
        <v>2449</v>
      </c>
    </row>
    <row r="1164" spans="1:11" ht="67.5" customHeight="1" x14ac:dyDescent="0.25">
      <c r="A1164" s="41">
        <v>1163</v>
      </c>
      <c r="B1164" s="42">
        <v>1</v>
      </c>
      <c r="C1164" s="43" t="s">
        <v>2611</v>
      </c>
      <c r="D1164" s="44" t="s">
        <v>1315</v>
      </c>
      <c r="E1164" s="129" t="s">
        <v>1316</v>
      </c>
      <c r="F1164" s="130"/>
      <c r="G1164" s="131">
        <v>0</v>
      </c>
      <c r="H1164" s="130"/>
      <c r="I1164" s="132"/>
      <c r="J1164" s="132"/>
      <c r="K1164" s="45" t="s">
        <v>2449</v>
      </c>
    </row>
    <row r="1165" spans="1:11" ht="67.5" customHeight="1" x14ac:dyDescent="0.25">
      <c r="A1165" s="124">
        <v>1164</v>
      </c>
      <c r="B1165" s="125">
        <v>1</v>
      </c>
      <c r="C1165" s="126" t="s">
        <v>2612</v>
      </c>
      <c r="D1165" s="127" t="s">
        <v>1318</v>
      </c>
      <c r="E1165" s="133" t="s">
        <v>1319</v>
      </c>
      <c r="F1165" s="134"/>
      <c r="G1165" s="135">
        <v>0</v>
      </c>
      <c r="H1165" s="134"/>
      <c r="I1165" s="136"/>
      <c r="J1165" s="136"/>
      <c r="K1165" s="128" t="s">
        <v>2449</v>
      </c>
    </row>
    <row r="1166" spans="1:11" ht="67.5" customHeight="1" x14ac:dyDescent="0.25">
      <c r="A1166" s="41">
        <v>1165</v>
      </c>
      <c r="B1166" s="42">
        <v>1</v>
      </c>
      <c r="C1166" s="43" t="s">
        <v>2613</v>
      </c>
      <c r="D1166" s="44" t="s">
        <v>1321</v>
      </c>
      <c r="E1166" s="129" t="s">
        <v>1322</v>
      </c>
      <c r="F1166" s="130"/>
      <c r="G1166" s="131">
        <v>0</v>
      </c>
      <c r="H1166" s="130"/>
      <c r="I1166" s="132">
        <v>1</v>
      </c>
      <c r="J1166" s="132"/>
      <c r="K1166" s="45" t="s">
        <v>2449</v>
      </c>
    </row>
    <row r="1167" spans="1:11" ht="67.5" customHeight="1" x14ac:dyDescent="0.25">
      <c r="A1167" s="124">
        <v>1166</v>
      </c>
      <c r="B1167" s="125">
        <v>1</v>
      </c>
      <c r="C1167" s="126" t="s">
        <v>2614</v>
      </c>
      <c r="D1167" s="127" t="s">
        <v>1324</v>
      </c>
      <c r="E1167" s="133" t="s">
        <v>1325</v>
      </c>
      <c r="F1167" s="134"/>
      <c r="G1167" s="135">
        <v>0</v>
      </c>
      <c r="H1167" s="134"/>
      <c r="I1167" s="136"/>
      <c r="J1167" s="136"/>
      <c r="K1167" s="128" t="s">
        <v>2449</v>
      </c>
    </row>
    <row r="1168" spans="1:11" ht="67.5" customHeight="1" x14ac:dyDescent="0.25">
      <c r="A1168" s="41">
        <v>1167</v>
      </c>
      <c r="B1168" s="42">
        <v>1</v>
      </c>
      <c r="C1168" s="43" t="s">
        <v>2615</v>
      </c>
      <c r="D1168" s="44" t="s">
        <v>1327</v>
      </c>
      <c r="E1168" s="129" t="s">
        <v>1328</v>
      </c>
      <c r="F1168" s="130"/>
      <c r="G1168" s="131">
        <v>-0.1</v>
      </c>
      <c r="H1168" s="130" t="s">
        <v>1112</v>
      </c>
      <c r="I1168" s="132">
        <v>1</v>
      </c>
      <c r="J1168" s="132"/>
      <c r="K1168" s="45" t="s">
        <v>2449</v>
      </c>
    </row>
    <row r="1169" spans="1:11" ht="67.5" customHeight="1" x14ac:dyDescent="0.25">
      <c r="A1169" s="124">
        <v>1168</v>
      </c>
      <c r="B1169" s="125">
        <v>0.9</v>
      </c>
      <c r="C1169" s="126" t="s">
        <v>2616</v>
      </c>
      <c r="D1169" s="127" t="s">
        <v>1330</v>
      </c>
      <c r="E1169" s="133" t="s">
        <v>1331</v>
      </c>
      <c r="F1169" s="134"/>
      <c r="G1169" s="135"/>
      <c r="H1169" s="134"/>
      <c r="I1169" s="136">
        <v>1</v>
      </c>
      <c r="J1169" s="136"/>
      <c r="K1169" s="128" t="s">
        <v>2449</v>
      </c>
    </row>
    <row r="1170" spans="1:11" ht="67.5" customHeight="1" x14ac:dyDescent="0.25">
      <c r="A1170" s="41">
        <v>1169</v>
      </c>
      <c r="B1170" s="42">
        <v>1</v>
      </c>
      <c r="C1170" s="43" t="s">
        <v>2617</v>
      </c>
      <c r="D1170" s="44" t="s">
        <v>1333</v>
      </c>
      <c r="E1170" s="129" t="s">
        <v>1334</v>
      </c>
      <c r="F1170" s="130"/>
      <c r="G1170" s="131">
        <v>0</v>
      </c>
      <c r="H1170" s="130"/>
      <c r="I1170" s="132">
        <v>1</v>
      </c>
      <c r="J1170" s="132"/>
      <c r="K1170" s="45" t="s">
        <v>2449</v>
      </c>
    </row>
    <row r="1171" spans="1:11" ht="67.5" customHeight="1" x14ac:dyDescent="0.25">
      <c r="A1171" s="124">
        <v>1170</v>
      </c>
      <c r="B1171" s="125">
        <v>1</v>
      </c>
      <c r="C1171" s="126" t="s">
        <v>2618</v>
      </c>
      <c r="D1171" s="127" t="s">
        <v>1336</v>
      </c>
      <c r="E1171" s="133" t="s">
        <v>1337</v>
      </c>
      <c r="F1171" s="134"/>
      <c r="G1171" s="135">
        <v>0</v>
      </c>
      <c r="H1171" s="134"/>
      <c r="I1171" s="136"/>
      <c r="J1171" s="136"/>
      <c r="K1171" s="128" t="s">
        <v>2449</v>
      </c>
    </row>
    <row r="1172" spans="1:11" ht="67.5" customHeight="1" x14ac:dyDescent="0.25">
      <c r="A1172" s="41">
        <v>1171</v>
      </c>
      <c r="B1172" s="42">
        <v>1</v>
      </c>
      <c r="C1172" s="43" t="s">
        <v>2619</v>
      </c>
      <c r="D1172" s="44" t="s">
        <v>1342</v>
      </c>
      <c r="E1172" s="129" t="s">
        <v>1343</v>
      </c>
      <c r="F1172" s="130"/>
      <c r="G1172" s="131"/>
      <c r="H1172" s="130"/>
      <c r="I1172" s="132"/>
      <c r="J1172" s="132"/>
      <c r="K1172" s="45" t="s">
        <v>2449</v>
      </c>
    </row>
    <row r="1173" spans="1:11" ht="67.5" customHeight="1" x14ac:dyDescent="0.25">
      <c r="A1173" s="124">
        <v>1172</v>
      </c>
      <c r="B1173" s="125">
        <v>1</v>
      </c>
      <c r="C1173" s="126" t="s">
        <v>2620</v>
      </c>
      <c r="D1173" s="127" t="s">
        <v>1339</v>
      </c>
      <c r="E1173" s="133" t="s">
        <v>1340</v>
      </c>
      <c r="F1173" s="134"/>
      <c r="G1173" s="135">
        <v>0</v>
      </c>
      <c r="H1173" s="134"/>
      <c r="I1173" s="136">
        <v>1</v>
      </c>
      <c r="J1173" s="136"/>
      <c r="K1173" s="128" t="s">
        <v>2449</v>
      </c>
    </row>
    <row r="1174" spans="1:11" ht="67.5" customHeight="1" x14ac:dyDescent="0.25">
      <c r="A1174" s="41">
        <v>1173</v>
      </c>
      <c r="B1174" s="42">
        <v>1</v>
      </c>
      <c r="C1174" s="43" t="s">
        <v>2621</v>
      </c>
      <c r="D1174" s="44" t="s">
        <v>1345</v>
      </c>
      <c r="E1174" s="129" t="s">
        <v>1346</v>
      </c>
      <c r="F1174" s="130"/>
      <c r="G1174" s="131">
        <v>0</v>
      </c>
      <c r="H1174" s="130"/>
      <c r="I1174" s="132"/>
      <c r="J1174" s="132"/>
      <c r="K1174" s="45" t="s">
        <v>2449</v>
      </c>
    </row>
    <row r="1175" spans="1:11" ht="67.5" customHeight="1" x14ac:dyDescent="0.25">
      <c r="A1175" s="124">
        <v>1174</v>
      </c>
      <c r="B1175" s="125">
        <v>1</v>
      </c>
      <c r="C1175" s="126" t="s">
        <v>2622</v>
      </c>
      <c r="D1175" s="127" t="s">
        <v>1348</v>
      </c>
      <c r="E1175" s="133" t="s">
        <v>1349</v>
      </c>
      <c r="F1175" s="134"/>
      <c r="G1175" s="135">
        <v>0</v>
      </c>
      <c r="H1175" s="134"/>
      <c r="I1175" s="136"/>
      <c r="J1175" s="136"/>
      <c r="K1175" s="128" t="s">
        <v>2449</v>
      </c>
    </row>
    <row r="1176" spans="1:11" ht="67.5" customHeight="1" x14ac:dyDescent="0.25">
      <c r="A1176" s="41">
        <v>1175</v>
      </c>
      <c r="B1176" s="42">
        <v>1</v>
      </c>
      <c r="C1176" s="43" t="s">
        <v>2623</v>
      </c>
      <c r="D1176" s="44" t="s">
        <v>1351</v>
      </c>
      <c r="E1176" s="129" t="s">
        <v>2624</v>
      </c>
      <c r="F1176" s="130"/>
      <c r="G1176" s="131">
        <v>0</v>
      </c>
      <c r="H1176" s="130"/>
      <c r="I1176" s="132">
        <v>1</v>
      </c>
      <c r="J1176" s="132"/>
      <c r="K1176" s="45" t="s">
        <v>2449</v>
      </c>
    </row>
    <row r="1177" spans="1:11" ht="67.5" customHeight="1" x14ac:dyDescent="0.25">
      <c r="A1177" s="124">
        <v>1176</v>
      </c>
      <c r="B1177" s="125">
        <v>1</v>
      </c>
      <c r="C1177" s="126" t="s">
        <v>2625</v>
      </c>
      <c r="D1177" s="127" t="s">
        <v>1354</v>
      </c>
      <c r="E1177" s="133" t="s">
        <v>1355</v>
      </c>
      <c r="F1177" s="134"/>
      <c r="G1177" s="135">
        <v>-0.1</v>
      </c>
      <c r="H1177" s="134" t="s">
        <v>1356</v>
      </c>
      <c r="I1177" s="136">
        <v>1</v>
      </c>
      <c r="J1177" s="136"/>
      <c r="K1177" s="128" t="s">
        <v>2449</v>
      </c>
    </row>
    <row r="1178" spans="1:11" ht="67.5" customHeight="1" x14ac:dyDescent="0.25">
      <c r="A1178" s="41">
        <v>1177</v>
      </c>
      <c r="B1178" s="42">
        <v>0.9</v>
      </c>
      <c r="C1178" s="43" t="s">
        <v>2626</v>
      </c>
      <c r="D1178" s="44" t="s">
        <v>1358</v>
      </c>
      <c r="E1178" s="129" t="s">
        <v>1359</v>
      </c>
      <c r="F1178" s="130"/>
      <c r="G1178" s="131"/>
      <c r="H1178" s="130"/>
      <c r="I1178" s="132">
        <v>1</v>
      </c>
      <c r="J1178" s="132"/>
      <c r="K1178" s="45" t="s">
        <v>2449</v>
      </c>
    </row>
    <row r="1179" spans="1:11" ht="67.5" customHeight="1" x14ac:dyDescent="0.25">
      <c r="A1179" s="41">
        <v>1178</v>
      </c>
      <c r="B1179" s="47">
        <v>1</v>
      </c>
      <c r="C1179" s="48" t="s">
        <v>2627</v>
      </c>
      <c r="D1179" s="49" t="s">
        <v>1361</v>
      </c>
      <c r="E1179" s="137" t="s">
        <v>1362</v>
      </c>
      <c r="F1179" s="138"/>
      <c r="G1179" s="139">
        <v>0</v>
      </c>
      <c r="H1179" s="139"/>
      <c r="I1179" s="140"/>
      <c r="J1179" s="140"/>
      <c r="K1179" s="46" t="s">
        <v>2449</v>
      </c>
    </row>
    <row r="1180" spans="1:11" ht="67.5" customHeight="1" thickBot="1" x14ac:dyDescent="0.3">
      <c r="A1180" s="141">
        <v>1179</v>
      </c>
      <c r="B1180" s="50">
        <v>1</v>
      </c>
      <c r="C1180" s="142" t="s">
        <v>2628</v>
      </c>
      <c r="D1180" s="143" t="s">
        <v>1364</v>
      </c>
      <c r="E1180" s="144" t="s">
        <v>1365</v>
      </c>
      <c r="F1180" s="145"/>
      <c r="G1180" s="146"/>
      <c r="H1180" s="145"/>
      <c r="I1180" s="147">
        <v>1</v>
      </c>
      <c r="J1180" s="147"/>
      <c r="K1180" s="148" t="s">
        <v>2449</v>
      </c>
    </row>
  </sheetData>
  <sheetProtection algorithmName="SHA-512" hashValue="2FThGiVwHAIdWQrmz0h7qiAO0aOO0vgVU3Zgr4H/VJK7HnMagKeJGeDzh2exHS76llncactJF+VzTzcemsRo1Q==" saltValue="boTJqEOBYy9+NCqqkBpcQA==" spinCount="100000" sheet="1" objects="1" scenarios="1"/>
  <pageMargins left="0.7" right="0.7" top="0.75" bottom="0.75"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942"/>
  <sheetViews>
    <sheetView zoomScale="87" zoomScaleNormal="87" workbookViewId="0">
      <selection activeCell="D31" sqref="D31"/>
    </sheetView>
  </sheetViews>
  <sheetFormatPr defaultColWidth="14.42578125" defaultRowHeight="15" x14ac:dyDescent="0.25"/>
  <cols>
    <col min="1" max="1" width="3.85546875" customWidth="1"/>
    <col min="2" max="2" width="14.28515625" customWidth="1"/>
    <col min="3" max="3" width="23" style="71" customWidth="1"/>
    <col min="4" max="4" width="78.42578125" style="72" customWidth="1"/>
    <col min="5" max="5" width="1.140625" customWidth="1"/>
    <col min="6" max="6" width="14.28515625" customWidth="1"/>
    <col min="7" max="7" width="23" style="71" customWidth="1"/>
    <col min="8" max="8" width="78.42578125" style="72" customWidth="1"/>
    <col min="9" max="9" width="8.85546875" customWidth="1"/>
    <col min="10" max="12" width="17.85546875" customWidth="1"/>
    <col min="13" max="28" width="8.85546875" customWidth="1"/>
  </cols>
  <sheetData>
    <row r="1" spans="2:12" x14ac:dyDescent="0.25">
      <c r="B1" s="67"/>
      <c r="F1" s="67"/>
    </row>
    <row r="2" spans="2:12" ht="21" customHeight="1" x14ac:dyDescent="0.3">
      <c r="B2" s="73" t="s">
        <v>3324</v>
      </c>
      <c r="C2" s="74" t="s">
        <v>3325</v>
      </c>
      <c r="D2" s="75" t="s">
        <v>3326</v>
      </c>
      <c r="F2" s="73" t="s">
        <v>3327</v>
      </c>
      <c r="G2" s="74" t="s">
        <v>3328</v>
      </c>
      <c r="H2" s="76">
        <f>COUNTIF(F6:F14, "&gt;0")</f>
        <v>0</v>
      </c>
      <c r="J2" s="77" t="s">
        <v>3329</v>
      </c>
      <c r="K2" s="78"/>
      <c r="L2" s="79"/>
    </row>
    <row r="3" spans="2:12" ht="21" customHeight="1" x14ac:dyDescent="0.25">
      <c r="B3" s="80" t="s">
        <v>3330</v>
      </c>
      <c r="C3" s="81" t="s">
        <v>3331</v>
      </c>
      <c r="D3" s="82" t="s">
        <v>3332</v>
      </c>
      <c r="F3" s="80"/>
      <c r="G3" s="81" t="s">
        <v>3333</v>
      </c>
      <c r="H3" s="83">
        <f>SUM('Difficulty Sheet'!J9:J28)</f>
        <v>0</v>
      </c>
      <c r="J3" s="84" t="s">
        <v>3334</v>
      </c>
      <c r="K3" t="s">
        <v>3335</v>
      </c>
      <c r="L3" s="85"/>
    </row>
    <row r="4" spans="2:12" ht="21" customHeight="1" x14ac:dyDescent="0.25">
      <c r="B4" s="80"/>
      <c r="C4" s="81" t="s">
        <v>3336</v>
      </c>
      <c r="D4" s="82" t="s">
        <v>3337</v>
      </c>
      <c r="F4" s="80"/>
      <c r="G4" s="81" t="s">
        <v>3338</v>
      </c>
      <c r="H4" s="83">
        <f>totalCombo+totalDeclared</f>
        <v>0</v>
      </c>
      <c r="J4" s="84" t="s">
        <v>3339</v>
      </c>
      <c r="K4" t="s">
        <v>3340</v>
      </c>
      <c r="L4" s="85"/>
    </row>
    <row r="5" spans="2:12" ht="21" customHeight="1" x14ac:dyDescent="0.25">
      <c r="B5" s="80"/>
      <c r="C5" s="81" t="s">
        <v>3341</v>
      </c>
      <c r="D5" s="82" t="s">
        <v>3342</v>
      </c>
      <c r="F5" s="80"/>
      <c r="G5" s="81"/>
      <c r="H5" s="82"/>
      <c r="J5" s="84" t="s">
        <v>3343</v>
      </c>
      <c r="K5" t="s">
        <v>3344</v>
      </c>
      <c r="L5" s="85"/>
    </row>
    <row r="6" spans="2:12" ht="21" customHeight="1" x14ac:dyDescent="0.25">
      <c r="B6" s="80"/>
      <c r="C6" s="81" t="s">
        <v>3345</v>
      </c>
      <c r="D6" s="82" t="s">
        <v>3346</v>
      </c>
      <c r="F6" s="86">
        <f>Combo12</f>
        <v>0</v>
      </c>
      <c r="G6" s="81" t="s">
        <v>3347</v>
      </c>
      <c r="H6" s="82" t="str">
        <f>IF(AND(Combo01="", Combo12&gt;0), "NO", IF(OR(DecValue01&lt;1,DecValue02&lt;1),IF(Combo12&gt;1,"NO","OK"),"OK"))</f>
        <v>OK</v>
      </c>
      <c r="J6" s="84" t="s">
        <v>3348</v>
      </c>
      <c r="K6" t="s">
        <v>3349</v>
      </c>
      <c r="L6" s="85"/>
    </row>
    <row r="7" spans="2:12" ht="21" customHeight="1" x14ac:dyDescent="0.25">
      <c r="B7" s="87"/>
      <c r="C7" s="88" t="s">
        <v>3350</v>
      </c>
      <c r="D7" s="89" t="str">
        <f t="array" ref="D7">IFERROR(INDEX(nationCode, MATCH(AthleteCountry, nationNames, 0)), "")</f>
        <v/>
      </c>
      <c r="F7" s="86">
        <f>Combo23</f>
        <v>0</v>
      </c>
      <c r="G7" s="81" t="s">
        <v>3351</v>
      </c>
      <c r="H7" s="82" t="str">
        <f>IF(AND(Combo02="", Combo23&gt;0), "NO", IF(OR(DecValue02&lt;1,DecValue03&lt;1),IF(Combo23&gt;1,"NO","OK"),"OK"))</f>
        <v>OK</v>
      </c>
      <c r="J7" s="84" t="s">
        <v>3352</v>
      </c>
      <c r="K7" t="s">
        <v>3353</v>
      </c>
      <c r="L7" s="85"/>
    </row>
    <row r="8" spans="2:12" ht="21" customHeight="1" x14ac:dyDescent="0.25">
      <c r="B8" s="87"/>
      <c r="C8" s="88" t="s">
        <v>3354</v>
      </c>
      <c r="D8" s="89" t="str">
        <f t="array" ref="D8">SUBSTITUTE(AthleteName, " ", "")</f>
        <v/>
      </c>
      <c r="F8" s="86">
        <f>Combo34</f>
        <v>0</v>
      </c>
      <c r="G8" s="81" t="s">
        <v>3355</v>
      </c>
      <c r="H8" s="82" t="str">
        <f>IF(AND(Combo03="", Combo34&gt;0), "NO", IF(OR(DecValue03&lt;1,DecValue04&lt;1),IF(Combo34&gt;1,"NO","OK"),"OK"))</f>
        <v>OK</v>
      </c>
      <c r="J8" s="84" t="s">
        <v>3356</v>
      </c>
      <c r="K8" t="s">
        <v>3357</v>
      </c>
      <c r="L8" s="85"/>
    </row>
    <row r="9" spans="2:12" ht="21" customHeight="1" x14ac:dyDescent="0.25">
      <c r="B9" s="87"/>
      <c r="C9" s="88" t="s">
        <v>3358</v>
      </c>
      <c r="D9" s="89" t="str">
        <f>SUBSTITUTE(AthleteSurname," ", "")</f>
        <v/>
      </c>
      <c r="F9" s="86">
        <f>Combo45</f>
        <v>0</v>
      </c>
      <c r="G9" s="81" t="s">
        <v>3359</v>
      </c>
      <c r="H9" s="82" t="str">
        <f>IF(AND(Combo04="", Combo45&gt;0), "NO", IF(OR(DecValue04&lt;1,DecValue05&lt;1),IF(Combo45&gt;1,"NO","OK"),"OK"))</f>
        <v>OK</v>
      </c>
      <c r="J9" s="84" t="s">
        <v>3360</v>
      </c>
      <c r="K9" t="s">
        <v>3361</v>
      </c>
      <c r="L9" s="85"/>
    </row>
    <row r="10" spans="2:12" ht="21" customHeight="1" x14ac:dyDescent="0.25">
      <c r="B10" s="87"/>
      <c r="C10" s="88" t="s">
        <v>3362</v>
      </c>
      <c r="D10" s="89" t="str">
        <f>IFERROR(INDEX(catSlugs, MATCH(AthleteCat, catNames, 0)), "")</f>
        <v/>
      </c>
      <c r="F10" s="86">
        <f>Combo56</f>
        <v>0</v>
      </c>
      <c r="G10" s="81" t="s">
        <v>3363</v>
      </c>
      <c r="H10" s="82" t="str">
        <f>IF(AND(Combo05="", Combo56&gt;0), "NO", IF(OR(DecValue05&lt;1,DecValue06&lt;1),IF(Combo56&gt;1,"NO","OK"),"OK"))</f>
        <v>OK</v>
      </c>
      <c r="J10" s="84" t="s">
        <v>3364</v>
      </c>
      <c r="K10" t="s">
        <v>3365</v>
      </c>
      <c r="L10" s="85"/>
    </row>
    <row r="11" spans="2:12" ht="21" customHeight="1" x14ac:dyDescent="0.25">
      <c r="B11" s="87"/>
      <c r="C11" s="88" t="s">
        <v>3366</v>
      </c>
      <c r="D11" s="89" t="str">
        <f>IF(stringCat&lt;&gt;" ", "Pole_" &amp; stringCat &amp; "_" &amp; IF(stringNation&lt;&gt;"", stringNation &amp; "_", "") &amp; stringName &amp; "_" &amp; stringSurname, "")</f>
        <v>Pole___</v>
      </c>
      <c r="F11" s="86">
        <f>Combo67</f>
        <v>0</v>
      </c>
      <c r="G11" s="81" t="s">
        <v>3367</v>
      </c>
      <c r="H11" s="82" t="str">
        <f>IF(AND(Combo06="", Combo67&gt;0), "NO", IF(OR(DecValue06&lt;1,DecValue07&lt;1),IF(Combo67&gt;1,"NO","OK"),"OK"))</f>
        <v>OK</v>
      </c>
      <c r="J11" s="84" t="s">
        <v>3368</v>
      </c>
      <c r="K11" t="s">
        <v>3369</v>
      </c>
      <c r="L11" s="85"/>
    </row>
    <row r="12" spans="2:12" ht="21" customHeight="1" x14ac:dyDescent="0.25">
      <c r="B12" s="87"/>
      <c r="C12" s="88" t="s">
        <v>3370</v>
      </c>
      <c r="D12" s="89" t="str">
        <f>IF(filename&lt;&gt;"", filename, labelCatNotSelected)</f>
        <v>Pole___</v>
      </c>
      <c r="F12" s="86">
        <f>Combo78</f>
        <v>0</v>
      </c>
      <c r="G12" s="81" t="s">
        <v>3371</v>
      </c>
      <c r="H12" s="82" t="str">
        <f>IF(AND(Combo07="", Combo78&gt;0), "NO", IF(OR(DecValue07&lt;1,DecValue08&lt;1),IF(Combo78&gt;1,"NO","OK"),"OK"))</f>
        <v>OK</v>
      </c>
      <c r="J12" s="84" t="s">
        <v>3372</v>
      </c>
      <c r="L12" s="85"/>
    </row>
    <row r="13" spans="2:12" ht="21" customHeight="1" x14ac:dyDescent="0.25">
      <c r="B13" s="90"/>
      <c r="C13" s="91"/>
      <c r="D13" s="92"/>
      <c r="F13" s="86">
        <f>Combo89</f>
        <v>0</v>
      </c>
      <c r="G13" s="81" t="s">
        <v>3373</v>
      </c>
      <c r="H13" s="82" t="str">
        <f>IF(AND(Combo08="", Combo89&gt;0), "NO", IF(OR(DecValue08&lt;1,DecValue09&lt;1),IF(Combo89&gt;1,"NO","OK"),"OK"))</f>
        <v>OK</v>
      </c>
      <c r="J13" s="84"/>
      <c r="L13" s="85"/>
    </row>
    <row r="14" spans="2:12" ht="21" customHeight="1" x14ac:dyDescent="0.25">
      <c r="B14" s="90"/>
      <c r="C14" s="91" t="s">
        <v>3374</v>
      </c>
      <c r="D14" s="92" t="str">
        <f>_xlfn.CONCAT(msgDCB,msgCombo)</f>
        <v/>
      </c>
      <c r="F14" s="86">
        <f>Combo90</f>
        <v>0</v>
      </c>
      <c r="G14" s="81" t="s">
        <v>3375</v>
      </c>
      <c r="H14" s="82" t="str">
        <f>IF(AND(Combo09="", Combo90&gt;0), "NO", IF(OR(DecValue09&lt;1,DecValue10&lt;1),IF(Combo90&gt;1,"NO","OK"),"OK"))</f>
        <v>OK</v>
      </c>
      <c r="J14" s="84"/>
      <c r="L14" s="85"/>
    </row>
    <row r="15" spans="2:12" ht="21" customHeight="1" x14ac:dyDescent="0.25">
      <c r="B15" s="90"/>
      <c r="C15" s="91" t="s">
        <v>3376</v>
      </c>
      <c r="D15" s="92" t="str">
        <f>IF(isCorrectDCB="NO", "Error: Too many DCB declared. ", "")</f>
        <v/>
      </c>
      <c r="F15" s="90"/>
      <c r="G15" s="81" t="s">
        <v>3377</v>
      </c>
      <c r="H15" s="82" t="str">
        <f>IF(totalCombo &gt; howManyCombo, "No", "OK")</f>
        <v>OK</v>
      </c>
      <c r="J15" s="84"/>
      <c r="L15" s="85"/>
    </row>
    <row r="16" spans="2:12" ht="21" customHeight="1" x14ac:dyDescent="0.25">
      <c r="B16" s="90"/>
      <c r="C16" s="91" t="s">
        <v>3378</v>
      </c>
      <c r="D16" s="92" t="str">
        <f>IF(isCorrectCombo="No", "Error: Too many Combo declared. ", "")</f>
        <v/>
      </c>
      <c r="F16" s="90"/>
      <c r="G16" s="81" t="s">
        <v>3379</v>
      </c>
      <c r="H16" s="83">
        <f>IFERROR(INDEX(CatNOFCombos, MATCH(stringCat, catSlugs, 0)), "0")+IFERROR(INDEX(CatExtraCombo, MATCH(stringCat, catSlugs, 0)), "0")</f>
        <v>0</v>
      </c>
      <c r="J16" s="84"/>
      <c r="L16" s="85"/>
    </row>
    <row r="17" spans="2:22" ht="21" customHeight="1" x14ac:dyDescent="0.25">
      <c r="B17" s="90"/>
      <c r="C17" s="91" t="s">
        <v>3380</v>
      </c>
      <c r="D17" s="92" t="str">
        <f>IF(stringCat = "", labelCatNotSelected, isTooMuchElements)</f>
        <v xml:space="preserve">category not selected. </v>
      </c>
      <c r="F17" s="90"/>
      <c r="G17" s="81" t="s">
        <v>3381</v>
      </c>
      <c r="H17" s="93">
        <f>IFERROR(INDEX(CatNOFElements, MATCH(stringCat, catSlugs, 0)), "0")+IFERROR(INDEX(Cat_ExtraElements, MATCH(stringCat, catSlugs, 0)), "0")</f>
        <v>0</v>
      </c>
      <c r="J17" s="84"/>
      <c r="L17" s="85"/>
    </row>
    <row r="18" spans="2:22" ht="21" customHeight="1" x14ac:dyDescent="0.25">
      <c r="B18" s="90"/>
      <c r="C18" s="91"/>
      <c r="D18" s="92"/>
      <c r="F18" s="90"/>
      <c r="G18" s="81"/>
      <c r="H18" s="82"/>
      <c r="J18" s="84"/>
      <c r="L18" s="85"/>
    </row>
    <row r="19" spans="2:22" ht="21" customHeight="1" x14ac:dyDescent="0.25">
      <c r="B19" s="90"/>
      <c r="C19" s="91"/>
      <c r="D19" s="92"/>
      <c r="F19" s="90"/>
      <c r="G19" s="81"/>
      <c r="H19" s="82"/>
      <c r="J19" s="84"/>
      <c r="L19" s="85"/>
    </row>
    <row r="20" spans="2:22" ht="21" customHeight="1" x14ac:dyDescent="0.25">
      <c r="B20" s="90"/>
      <c r="C20" s="91" t="s">
        <v>3382</v>
      </c>
      <c r="D20" s="92">
        <f>IF(Declared10="", IF(Declared09="", IF(Declared08="", IF(Declared07="", IF(Declared06="", IF(Declared05="", IF(Declared04="", IF(Declared03="", IF(Declared02="", IF(Declared01="", 0, 1), 2), 3), 4), 5), 6), 7), 8), 9), 10)</f>
        <v>0</v>
      </c>
      <c r="F20" s="90">
        <f>'Difficulty Sheet'!O9</f>
        <v>0</v>
      </c>
      <c r="G20" s="81" t="s">
        <v>3383</v>
      </c>
      <c r="H20" s="83">
        <f>IF(AND(Combo12 &gt; 0, Combo23 &gt; 0), 1, 0)</f>
        <v>0</v>
      </c>
      <c r="J20" s="84"/>
      <c r="L20" s="85"/>
      <c r="N20" s="94" t="s">
        <v>3384</v>
      </c>
      <c r="O20" s="95" t="s">
        <v>3385</v>
      </c>
      <c r="P20" s="95" t="s">
        <v>3386</v>
      </c>
      <c r="Q20" s="95" t="s">
        <v>3387</v>
      </c>
      <c r="R20" s="95" t="s">
        <v>3388</v>
      </c>
      <c r="S20" s="95" t="s">
        <v>3389</v>
      </c>
      <c r="T20" s="95" t="s">
        <v>3390</v>
      </c>
      <c r="U20" s="95" t="s">
        <v>3391</v>
      </c>
      <c r="V20" s="96" t="s">
        <v>3392</v>
      </c>
    </row>
    <row r="21" spans="2:22" ht="21" customHeight="1" x14ac:dyDescent="0.25">
      <c r="B21" s="90"/>
      <c r="C21" s="91"/>
      <c r="D21" s="92"/>
      <c r="F21" s="90">
        <f>'Difficulty Sheet'!O11</f>
        <v>0</v>
      </c>
      <c r="G21" s="81" t="s">
        <v>3393</v>
      </c>
      <c r="H21" s="83">
        <f>IF(AND(Combo23 &gt; 0, Combo34 &gt; 0), 1, 0)</f>
        <v>0</v>
      </c>
      <c r="J21" s="84"/>
      <c r="L21" s="85"/>
      <c r="N21" s="97" t="s">
        <v>3394</v>
      </c>
      <c r="O21" s="98" t="str">
        <f>IF(AND(Combo12&gt;0, Combo23&gt;0), BCSelection, "")</f>
        <v/>
      </c>
      <c r="P21" s="98" t="str">
        <f t="array" ref="P21">IF(AND(Combo23&gt;0, Combo34&gt;0), BCSelection, "")</f>
        <v/>
      </c>
      <c r="Q21" s="98" t="str">
        <f t="array" ref="Q21">IF(AND(Combo34&gt;0, Combo45&gt;0), BCSelection, "")</f>
        <v/>
      </c>
      <c r="R21" s="98" t="str">
        <f t="array" ref="R21">IF(AND(Combo45&gt;0, Combo56&gt;0), BCSelection, "")</f>
        <v/>
      </c>
      <c r="S21" s="98" t="str">
        <f t="array" ref="S21">IF(AND(Combo56&gt;0, Combo67&gt;0), BCSelection, "")</f>
        <v/>
      </c>
      <c r="T21" s="98" t="str">
        <f t="array" ref="T21">IF(AND(Combo67&gt;0, Combo78&gt;0), BCSelection, "")</f>
        <v/>
      </c>
      <c r="U21" s="98" t="str">
        <f t="array" ref="U21">IF(AND(Combo78&gt;0, Combo89&gt;0), BCSelection, "")</f>
        <v/>
      </c>
      <c r="V21" s="99" t="str">
        <f t="array" ref="V21">IF(AND(Combo89&gt;0, Combo90&gt;0), BCSelection, "")</f>
        <v/>
      </c>
    </row>
    <row r="22" spans="2:22" ht="21" customHeight="1" x14ac:dyDescent="0.25">
      <c r="B22" s="90"/>
      <c r="C22" s="91" t="s">
        <v>3395</v>
      </c>
      <c r="D22" s="92" t="str">
        <f>IF(lastDeclared &gt; howManyElements, "Too many element declared", "")</f>
        <v/>
      </c>
      <c r="F22" s="90">
        <f>'Difficulty Sheet'!O13</f>
        <v>0</v>
      </c>
      <c r="G22" s="91" t="s">
        <v>3396</v>
      </c>
      <c r="H22" s="83">
        <f>IF(AND(Combo34 &gt; 0, Combo45 &gt; 0), 1, 0)</f>
        <v>0</v>
      </c>
      <c r="J22" s="84"/>
      <c r="L22" s="85"/>
    </row>
    <row r="23" spans="2:22" ht="21" customHeight="1" x14ac:dyDescent="0.25">
      <c r="B23" s="90"/>
      <c r="C23" s="91"/>
      <c r="D23" s="92"/>
      <c r="F23" s="90">
        <f>'Difficulty Sheet'!O15</f>
        <v>0</v>
      </c>
      <c r="G23" s="91" t="s">
        <v>3397</v>
      </c>
      <c r="H23" s="83">
        <f>IF(AND(Combo45 &gt; 0, Combo56 &gt; 0), 1, 0)</f>
        <v>0</v>
      </c>
      <c r="J23" s="84"/>
      <c r="L23" s="85"/>
    </row>
    <row r="24" spans="2:22" ht="21" customHeight="1" x14ac:dyDescent="0.25">
      <c r="B24" s="90"/>
      <c r="C24" s="91" t="s">
        <v>3398</v>
      </c>
      <c r="D24" s="92" t="b">
        <f>IFERROR(IF(INDEX(CatDoubles, MATCH(AthleteCat, catNames, 0)),TRUE(), FALSE()), FALSE())</f>
        <v>0</v>
      </c>
      <c r="F24" s="90">
        <f>'Difficulty Sheet'!O17</f>
        <v>0</v>
      </c>
      <c r="G24" s="91" t="s">
        <v>3399</v>
      </c>
      <c r="H24" s="83">
        <f>IF(AND(Combo56 &gt; 0, Combo67 &gt; 0), 1, 0)</f>
        <v>0</v>
      </c>
      <c r="J24" s="84"/>
      <c r="L24" s="85"/>
    </row>
    <row r="25" spans="2:22" ht="21" customHeight="1" x14ac:dyDescent="0.25">
      <c r="B25" s="90"/>
      <c r="C25" s="91" t="s">
        <v>3400</v>
      </c>
      <c r="D25" s="92" t="b">
        <f>IFERROR(IF(INDEX(catTrios, MATCH(AthleteCat, catNames, 0)), TRUE(), FALSE()), FALSE())</f>
        <v>0</v>
      </c>
      <c r="F25" s="90">
        <f>'Difficulty Sheet'!O19</f>
        <v>0</v>
      </c>
      <c r="G25" s="91" t="s">
        <v>3401</v>
      </c>
      <c r="H25" s="83">
        <f>IF(AND(Combo67 &gt; 0, Combo78 &gt; 0), 1, 0)</f>
        <v>0</v>
      </c>
      <c r="J25" s="84"/>
      <c r="L25" s="85"/>
    </row>
    <row r="26" spans="2:22" ht="21" customHeight="1" x14ac:dyDescent="0.25">
      <c r="B26" s="90"/>
      <c r="C26" s="91" t="s">
        <v>3402</v>
      </c>
      <c r="D26" s="92" t="b">
        <f>IF(AND(D24=FALSE(),D25=FALSE()),TRUE(),FALSE())</f>
        <v>1</v>
      </c>
      <c r="F26" s="90">
        <f>'Difficulty Sheet'!O21</f>
        <v>0</v>
      </c>
      <c r="G26" s="91" t="s">
        <v>3403</v>
      </c>
      <c r="H26" s="83">
        <f>IF(AND(Combo78 &gt; 0, Combo89 &gt; 0), 1, 0)</f>
        <v>0</v>
      </c>
      <c r="J26" s="84"/>
      <c r="L26" s="85"/>
    </row>
    <row r="27" spans="2:22" ht="21" customHeight="1" x14ac:dyDescent="0.25">
      <c r="B27" s="90"/>
      <c r="C27" s="91"/>
      <c r="D27" s="92"/>
      <c r="F27" s="90">
        <f>'Difficulty Sheet'!O23</f>
        <v>0</v>
      </c>
      <c r="G27" s="91" t="s">
        <v>3404</v>
      </c>
      <c r="H27" s="83">
        <f>IF(AND(Combo89 &gt; 0, Combo90 &gt; 0), 1, 0)</f>
        <v>0</v>
      </c>
      <c r="J27" s="84"/>
      <c r="L27" s="85"/>
    </row>
    <row r="28" spans="2:22" ht="21" customHeight="1" x14ac:dyDescent="0.25">
      <c r="B28" s="90"/>
      <c r="C28" s="91"/>
      <c r="D28" s="92"/>
      <c r="F28" s="90"/>
      <c r="G28" s="91" t="s">
        <v>3405</v>
      </c>
      <c r="H28" s="83">
        <f>COUNTIF(F20:F27, "&lt;&gt;0")</f>
        <v>0</v>
      </c>
      <c r="J28" s="84"/>
      <c r="L28" s="85"/>
    </row>
    <row r="29" spans="2:22" ht="21" customHeight="1" x14ac:dyDescent="0.25">
      <c r="B29" s="90"/>
      <c r="C29" s="91"/>
      <c r="D29" s="92"/>
      <c r="F29" s="90"/>
      <c r="G29" s="91" t="s">
        <v>3406</v>
      </c>
      <c r="H29" s="83" t="str">
        <f>IF(DCB_Tot&gt;2, "NO", "OK")</f>
        <v>OK</v>
      </c>
      <c r="J29" s="84"/>
      <c r="L29" s="85"/>
    </row>
    <row r="30" spans="2:22" ht="21" customHeight="1" x14ac:dyDescent="0.25">
      <c r="B30" s="100"/>
      <c r="C30" s="121" t="s">
        <v>3447</v>
      </c>
      <c r="D30" s="122" t="s">
        <v>3465</v>
      </c>
      <c r="F30" s="100"/>
      <c r="G30" s="101"/>
      <c r="H30" s="102"/>
      <c r="J30" s="103"/>
      <c r="K30" s="104"/>
      <c r="L30" s="105"/>
    </row>
    <row r="31" spans="2:22" x14ac:dyDescent="0.25">
      <c r="B31" s="67"/>
      <c r="F31" s="67"/>
    </row>
    <row r="32" spans="2:22" x14ac:dyDescent="0.25">
      <c r="B32" s="67"/>
      <c r="F32" s="67"/>
    </row>
    <row r="33" spans="1:28" x14ac:dyDescent="0.25">
      <c r="B33" s="67"/>
      <c r="F33" s="67"/>
    </row>
    <row r="34" spans="1:28" x14ac:dyDescent="0.25">
      <c r="B34" s="67"/>
      <c r="F34" s="67"/>
    </row>
    <row r="35" spans="1:28" ht="34.5" customHeight="1" x14ac:dyDescent="0.25">
      <c r="A35" s="68"/>
      <c r="B35" s="73" t="s">
        <v>3334</v>
      </c>
      <c r="C35" s="106" t="s">
        <v>3407</v>
      </c>
      <c r="D35" s="75" t="str">
        <f>IFERROR(INDEX(CoPValues, MATCH(Declared01, CoPCodes, 0)), "")</f>
        <v/>
      </c>
      <c r="E35" s="68"/>
      <c r="F35" s="73" t="s">
        <v>3356</v>
      </c>
      <c r="G35" s="106" t="s">
        <v>3408</v>
      </c>
      <c r="H35" s="75" t="str">
        <f>IFERROR(INDEX(CoPValues, MATCH(Declared06, CoPCodes, 0)), "")</f>
        <v/>
      </c>
      <c r="I35" s="68"/>
      <c r="J35" s="68"/>
      <c r="K35" s="68"/>
      <c r="L35" s="68"/>
      <c r="M35" s="68"/>
      <c r="N35" s="68"/>
      <c r="O35" s="68"/>
      <c r="P35" s="68"/>
      <c r="Q35" s="68"/>
      <c r="R35" s="68"/>
      <c r="S35" s="68"/>
      <c r="T35" s="68"/>
      <c r="U35" s="68"/>
      <c r="V35" s="68"/>
      <c r="W35" s="68"/>
      <c r="X35" s="68"/>
      <c r="Y35" s="68"/>
      <c r="Z35" s="68"/>
      <c r="AA35" s="68"/>
    </row>
    <row r="36" spans="1:28" ht="34.5" customHeight="1" x14ac:dyDescent="0.25">
      <c r="A36" s="68"/>
      <c r="B36" s="86">
        <f>Declared01</f>
        <v>0</v>
      </c>
      <c r="C36" s="107" t="s">
        <v>3409</v>
      </c>
      <c r="D36" s="108" t="str">
        <f>CONCATENATE(IFERROR(INDEX(CoPNames, MATCH(Declared01, CoPCodes, 0)), ""), IFERROR(IF(INDEX(CoPCBRF, MATCH(Declared01, CoPCodes, 0)), " [CBRF]", ""), ""))</f>
        <v/>
      </c>
      <c r="E36" s="68"/>
      <c r="F36" s="86">
        <f>Declared06</f>
        <v>0</v>
      </c>
      <c r="G36" s="107" t="s">
        <v>3410</v>
      </c>
      <c r="H36" s="108" t="str">
        <f>CONCATENATE(IFERROR(INDEX(CoPNames, MATCH(Declared06, CoPCodes, 0)), ""), IFERROR(IF(INDEX(CoPCBRF, MATCH(Declared06, CoPCodes, 0)), " [CBRF]", ""), ""))</f>
        <v/>
      </c>
      <c r="I36" s="68"/>
      <c r="J36" s="68"/>
      <c r="K36" s="68"/>
      <c r="L36" s="68"/>
      <c r="M36" s="68"/>
      <c r="N36" s="68"/>
      <c r="O36" s="68"/>
      <c r="P36" s="68"/>
      <c r="Q36" s="68"/>
      <c r="R36" s="68"/>
      <c r="S36" s="68"/>
      <c r="T36" s="68"/>
      <c r="U36" s="68"/>
      <c r="V36" s="68"/>
      <c r="W36" s="68"/>
      <c r="X36" s="68"/>
      <c r="Y36" s="68"/>
      <c r="Z36" s="68"/>
      <c r="AA36" s="68"/>
    </row>
    <row r="37" spans="1:28" ht="34.5" customHeight="1" x14ac:dyDescent="0.25">
      <c r="A37" s="109"/>
      <c r="B37" s="110"/>
      <c r="C37" s="111" t="s">
        <v>3411</v>
      </c>
      <c r="D37" s="112" t="str">
        <f>IFERROR(INDEX(CoPReq, MATCH(Declared01, CoPCodes,0)), "")</f>
        <v/>
      </c>
      <c r="E37" s="109"/>
      <c r="F37" s="110"/>
      <c r="G37" s="111" t="s">
        <v>3412</v>
      </c>
      <c r="H37" s="112" t="str">
        <f>IFERROR(INDEX(CoPReq, MATCH(Declared06, CoPCodes, 0)), "")</f>
        <v/>
      </c>
      <c r="I37" s="109"/>
      <c r="J37" s="109"/>
      <c r="K37" s="109"/>
      <c r="L37" s="109"/>
      <c r="M37" s="109"/>
      <c r="N37" s="109"/>
      <c r="O37" s="109"/>
      <c r="P37" s="109"/>
      <c r="Q37" s="109"/>
      <c r="R37" s="109"/>
      <c r="S37" s="109"/>
      <c r="T37" s="109"/>
      <c r="U37" s="109"/>
      <c r="V37" s="109"/>
      <c r="W37" s="109"/>
      <c r="X37" s="109"/>
      <c r="Y37" s="109"/>
      <c r="Z37" s="109"/>
      <c r="AA37" s="109"/>
    </row>
    <row r="38" spans="1:28" ht="9.75" customHeight="1" x14ac:dyDescent="0.25">
      <c r="B38" s="67"/>
      <c r="F38" s="67"/>
    </row>
    <row r="39" spans="1:28" ht="34.5" customHeight="1" x14ac:dyDescent="0.25">
      <c r="A39" s="68"/>
      <c r="B39" s="73" t="s">
        <v>3339</v>
      </c>
      <c r="C39" s="106" t="s">
        <v>3413</v>
      </c>
      <c r="D39" s="75" t="str">
        <f>IFERROR(INDEX(CoPValues, MATCH(Declared02, CoPCodes, 0)), "")</f>
        <v/>
      </c>
      <c r="E39" s="68"/>
      <c r="F39" s="73" t="s">
        <v>3360</v>
      </c>
      <c r="G39" s="106" t="s">
        <v>3414</v>
      </c>
      <c r="H39" s="75" t="str">
        <f>IFERROR(INDEX(CoPValues, MATCH(Declared07, CoPCodes, 0)), "")</f>
        <v/>
      </c>
      <c r="I39" s="68"/>
      <c r="J39" s="68"/>
      <c r="K39" s="68"/>
      <c r="L39" s="68"/>
      <c r="M39" s="68"/>
      <c r="N39" s="68"/>
      <c r="O39" s="68"/>
      <c r="P39" s="68"/>
      <c r="Q39" s="68"/>
      <c r="R39" s="68"/>
      <c r="S39" s="68"/>
      <c r="T39" s="68"/>
      <c r="U39" s="68"/>
      <c r="V39" s="68"/>
      <c r="W39" s="68"/>
      <c r="X39" s="68"/>
      <c r="Y39" s="68"/>
      <c r="Z39" s="68"/>
      <c r="AA39" s="68"/>
      <c r="AB39" s="68"/>
    </row>
    <row r="40" spans="1:28" ht="34.5" customHeight="1" x14ac:dyDescent="0.25">
      <c r="A40" s="68"/>
      <c r="B40" s="86">
        <f>Declared02</f>
        <v>0</v>
      </c>
      <c r="C40" s="107" t="s">
        <v>3415</v>
      </c>
      <c r="D40" s="108" t="str">
        <f>CONCATENATE(IFERROR(INDEX(CoPNames, MATCH(Declared02, CoPCodes, 0)), ""), IFERROR(IF(INDEX(CoPCBRF, MATCH(Declared02, CoPCodes, 0)), " [CBRF]", ""), ""))</f>
        <v/>
      </c>
      <c r="E40" s="68"/>
      <c r="F40" s="86">
        <f>Declared07</f>
        <v>0</v>
      </c>
      <c r="G40" s="107" t="s">
        <v>3416</v>
      </c>
      <c r="H40" s="108" t="str">
        <f>CONCATENATE(IFERROR(INDEX(CoPNames, MATCH(Declared07, CoPCodes, 0)),""), IFERROR(IF(INDEX(CoPCBRF, MATCH(Declared07, CoPCodes, 0)), " [CBRF]", ""), ""))</f>
        <v/>
      </c>
      <c r="I40" s="68"/>
      <c r="J40" s="68"/>
      <c r="K40" s="68"/>
      <c r="L40" s="68"/>
      <c r="M40" s="68"/>
      <c r="N40" s="68"/>
      <c r="O40" s="68"/>
      <c r="P40" s="68"/>
      <c r="Q40" s="68"/>
      <c r="R40" s="68"/>
      <c r="S40" s="68"/>
      <c r="T40" s="68"/>
      <c r="U40" s="68"/>
      <c r="V40" s="68"/>
      <c r="W40" s="68"/>
      <c r="X40" s="68"/>
      <c r="Y40" s="68"/>
      <c r="Z40" s="68"/>
      <c r="AA40" s="68"/>
      <c r="AB40" s="68"/>
    </row>
    <row r="41" spans="1:28" ht="34.5" customHeight="1" x14ac:dyDescent="0.25">
      <c r="A41" s="109"/>
      <c r="B41" s="110"/>
      <c r="C41" s="111" t="s">
        <v>3417</v>
      </c>
      <c r="D41" s="112" t="str">
        <f>IFERROR(INDEX(CoPReq, MATCH(Declared02, CoPCodes, 0)),"")</f>
        <v/>
      </c>
      <c r="E41" s="109"/>
      <c r="F41" s="110"/>
      <c r="G41" s="111" t="s">
        <v>3418</v>
      </c>
      <c r="H41" s="112" t="str">
        <f>IFERROR(INDEX(CoPReq, MATCH(Declared07, CoPCodes, 0)), "")</f>
        <v/>
      </c>
      <c r="I41" s="109"/>
      <c r="J41" s="109"/>
      <c r="K41" s="109"/>
      <c r="L41" s="109"/>
      <c r="M41" s="109"/>
      <c r="N41" s="109"/>
      <c r="O41" s="109"/>
      <c r="P41" s="109"/>
      <c r="Q41" s="109"/>
      <c r="R41" s="109"/>
      <c r="S41" s="109"/>
      <c r="T41" s="109"/>
      <c r="U41" s="109"/>
      <c r="V41" s="109"/>
      <c r="W41" s="109"/>
      <c r="X41" s="109"/>
      <c r="Y41" s="109"/>
      <c r="Z41" s="109"/>
      <c r="AA41" s="109"/>
      <c r="AB41" s="109"/>
    </row>
    <row r="42" spans="1:28" ht="9.75" customHeight="1" x14ac:dyDescent="0.25">
      <c r="B42" s="67"/>
      <c r="F42" s="67"/>
    </row>
    <row r="43" spans="1:28" ht="34.5" customHeight="1" x14ac:dyDescent="0.25">
      <c r="A43" s="68"/>
      <c r="B43" s="73" t="s">
        <v>3343</v>
      </c>
      <c r="C43" s="106" t="s">
        <v>3419</v>
      </c>
      <c r="D43" s="75" t="str">
        <f>IFERROR(INDEX(CoPValues, MATCH(Declared03, CoPCodes, 0)), "")</f>
        <v/>
      </c>
      <c r="E43" s="68"/>
      <c r="F43" s="73" t="s">
        <v>3364</v>
      </c>
      <c r="G43" s="106" t="s">
        <v>3420</v>
      </c>
      <c r="H43" s="75" t="str">
        <f>IFERROR(INDEX(CoPValues, MATCH(Declared08, CoPCodes, 0)), "")</f>
        <v/>
      </c>
      <c r="I43" s="68"/>
      <c r="J43" s="68"/>
      <c r="K43" s="68"/>
      <c r="L43" s="68"/>
      <c r="M43" s="68"/>
      <c r="N43" s="68"/>
      <c r="O43" s="68"/>
      <c r="P43" s="68"/>
      <c r="Q43" s="68"/>
      <c r="R43" s="68"/>
      <c r="S43" s="68"/>
      <c r="T43" s="68"/>
      <c r="U43" s="68"/>
      <c r="V43" s="68"/>
      <c r="W43" s="68"/>
      <c r="X43" s="68"/>
      <c r="Y43" s="68"/>
      <c r="Z43" s="68"/>
      <c r="AA43" s="68"/>
      <c r="AB43" s="68"/>
    </row>
    <row r="44" spans="1:28" ht="34.5" customHeight="1" x14ac:dyDescent="0.25">
      <c r="A44" s="68"/>
      <c r="B44" s="86">
        <f>Declared03</f>
        <v>0</v>
      </c>
      <c r="C44" s="107" t="s">
        <v>3421</v>
      </c>
      <c r="D44" s="108" t="str">
        <f>CONCATENATE(IFERROR(INDEX(CoPNames, MATCH(Declared03, CoPCodes, 0)), ""), IFERROR(IF(INDEX(CoPCBRF, MATCH(Declared03, CoPCodes, 0)), " [CBRF]", ""), ""))</f>
        <v/>
      </c>
      <c r="E44" s="68"/>
      <c r="F44" s="86">
        <f>Declared08</f>
        <v>0</v>
      </c>
      <c r="G44" s="107" t="s">
        <v>3422</v>
      </c>
      <c r="H44" s="108" t="str">
        <f>CONCATENATE(IFERROR(INDEX(CoPNames, MATCH(Declared08, CoPCodes, 0)), ""), IFERROR(IF(INDEX(CoPCBRF, MATCH(Declared08, CoPCodes, 0)), " [CBRF]", ""), ""))</f>
        <v/>
      </c>
      <c r="I44" s="68"/>
      <c r="J44" s="68"/>
      <c r="K44" s="68"/>
      <c r="L44" s="68"/>
      <c r="M44" s="68"/>
      <c r="N44" s="68"/>
      <c r="O44" s="68"/>
      <c r="P44" s="68"/>
      <c r="Q44" s="68"/>
      <c r="R44" s="68"/>
      <c r="S44" s="68"/>
      <c r="T44" s="68"/>
      <c r="U44" s="68"/>
      <c r="V44" s="68"/>
      <c r="W44" s="68"/>
      <c r="X44" s="68"/>
      <c r="Y44" s="68"/>
      <c r="Z44" s="68"/>
      <c r="AA44" s="68"/>
      <c r="AB44" s="68"/>
    </row>
    <row r="45" spans="1:28" ht="34.5" customHeight="1" x14ac:dyDescent="0.25">
      <c r="A45" s="109"/>
      <c r="B45" s="110"/>
      <c r="C45" s="111" t="s">
        <v>3423</v>
      </c>
      <c r="D45" s="112" t="str">
        <f>IFERROR(INDEX(CoPReq, MATCH(Declared03, CoPCodes, 0)), "")</f>
        <v/>
      </c>
      <c r="E45" s="109"/>
      <c r="F45" s="110"/>
      <c r="G45" s="111" t="s">
        <v>3424</v>
      </c>
      <c r="H45" s="112" t="str">
        <f>IFERROR(INDEX(CoPReq, MATCH(Declared08, CoPCodes, 0)), "")</f>
        <v/>
      </c>
      <c r="I45" s="109"/>
      <c r="J45" s="109"/>
      <c r="K45" s="109"/>
      <c r="L45" s="109"/>
      <c r="M45" s="109"/>
      <c r="N45" s="109"/>
      <c r="O45" s="109"/>
      <c r="P45" s="109"/>
      <c r="Q45" s="109"/>
      <c r="R45" s="109"/>
      <c r="S45" s="109"/>
      <c r="T45" s="109"/>
      <c r="U45" s="109"/>
      <c r="V45" s="109"/>
      <c r="W45" s="109"/>
      <c r="X45" s="109"/>
      <c r="Y45" s="109"/>
      <c r="Z45" s="109"/>
      <c r="AA45" s="109"/>
      <c r="AB45" s="109"/>
    </row>
    <row r="46" spans="1:28" ht="9.75" customHeight="1" x14ac:dyDescent="0.25">
      <c r="B46" s="67"/>
      <c r="F46" s="67"/>
    </row>
    <row r="47" spans="1:28" ht="34.5" customHeight="1" x14ac:dyDescent="0.25">
      <c r="A47" s="68"/>
      <c r="B47" s="73" t="s">
        <v>3348</v>
      </c>
      <c r="C47" s="106" t="s">
        <v>3425</v>
      </c>
      <c r="D47" s="75" t="str">
        <f>IFERROR(INDEX(CoPValues, MATCH(Declared04, CoPCodes, 0)), "")</f>
        <v/>
      </c>
      <c r="E47" s="68"/>
      <c r="F47" s="73" t="s">
        <v>3368</v>
      </c>
      <c r="G47" s="106" t="s">
        <v>3426</v>
      </c>
      <c r="H47" s="75" t="str">
        <f>IFERROR(INDEX(CoPValues, MATCH(Declared09, CoPCodes, 0)), "")</f>
        <v/>
      </c>
      <c r="I47" s="68"/>
      <c r="J47" s="68"/>
      <c r="K47" s="68"/>
      <c r="L47" s="68"/>
      <c r="M47" s="68"/>
      <c r="N47" s="68"/>
      <c r="O47" s="68"/>
      <c r="P47" s="68"/>
      <c r="Q47" s="68"/>
      <c r="R47" s="68"/>
      <c r="S47" s="68"/>
      <c r="T47" s="68"/>
      <c r="U47" s="68"/>
      <c r="V47" s="68"/>
      <c r="W47" s="68"/>
      <c r="X47" s="68"/>
      <c r="Y47" s="68"/>
      <c r="Z47" s="68"/>
      <c r="AA47" s="68"/>
      <c r="AB47" s="68"/>
    </row>
    <row r="48" spans="1:28" ht="34.5" customHeight="1" x14ac:dyDescent="0.25">
      <c r="A48" s="68"/>
      <c r="B48" s="86">
        <f>Declared04</f>
        <v>0</v>
      </c>
      <c r="C48" s="107" t="s">
        <v>3427</v>
      </c>
      <c r="D48" s="108" t="str">
        <f>CONCATENATE(IFERROR(INDEX(CoPNames, MATCH(Declared04, CoPCodes, 0)), ""), IFERROR(IF(INDEX(CoPCBRF, MATCH(Declared04, CoPCodes, 0)), " [CBRF]", ""), ""))</f>
        <v/>
      </c>
      <c r="E48" s="68"/>
      <c r="F48" s="86">
        <f>Declared09</f>
        <v>0</v>
      </c>
      <c r="G48" s="107" t="s">
        <v>3428</v>
      </c>
      <c r="H48" s="108" t="str">
        <f>CONCATENATE(IFERROR(INDEX(CoPNames, MATCH(Declared09, CoPCodes, 0)), ""), IFERROR(IF(INDEX(CoPCBRF, MATCH(Declared09, CoPCodes, 0)), " [CBRF]", ""), ""))</f>
        <v/>
      </c>
      <c r="I48" s="68"/>
      <c r="J48" s="68"/>
      <c r="K48" s="68"/>
      <c r="L48" s="68"/>
      <c r="M48" s="68"/>
      <c r="N48" s="68"/>
      <c r="O48" s="68"/>
      <c r="P48" s="68"/>
      <c r="Q48" s="68"/>
      <c r="R48" s="68"/>
      <c r="S48" s="68"/>
      <c r="T48" s="68"/>
      <c r="U48" s="68"/>
      <c r="V48" s="68"/>
      <c r="W48" s="68"/>
      <c r="X48" s="68"/>
      <c r="Y48" s="68"/>
      <c r="Z48" s="68"/>
      <c r="AA48" s="68"/>
      <c r="AB48" s="68"/>
    </row>
    <row r="49" spans="1:28" ht="34.5" customHeight="1" x14ac:dyDescent="0.25">
      <c r="A49" s="109"/>
      <c r="B49" s="110"/>
      <c r="C49" s="111" t="s">
        <v>3429</v>
      </c>
      <c r="D49" s="112" t="str">
        <f>IFERROR(INDEX(CoPReq, MATCH(Declared04, CoPCodes, 0)), "")</f>
        <v/>
      </c>
      <c r="E49" s="109"/>
      <c r="F49" s="110"/>
      <c r="G49" s="111" t="s">
        <v>3430</v>
      </c>
      <c r="H49" s="112" t="str">
        <f>IFERROR(INDEX(CoPReq, MATCH(Declared09, CoPCodes, 0)), "")</f>
        <v/>
      </c>
      <c r="I49" s="109"/>
      <c r="J49" s="109"/>
      <c r="K49" s="109"/>
      <c r="L49" s="109"/>
      <c r="M49" s="109"/>
      <c r="N49" s="109"/>
      <c r="O49" s="109"/>
      <c r="P49" s="109"/>
      <c r="Q49" s="109"/>
      <c r="R49" s="109"/>
      <c r="S49" s="109"/>
      <c r="T49" s="109"/>
      <c r="U49" s="109"/>
      <c r="V49" s="109"/>
      <c r="W49" s="109"/>
      <c r="X49" s="109"/>
      <c r="Y49" s="109"/>
      <c r="Z49" s="109"/>
      <c r="AA49" s="109"/>
      <c r="AB49" s="109"/>
    </row>
    <row r="50" spans="1:28" ht="9.75" customHeight="1" x14ac:dyDescent="0.25">
      <c r="A50" s="109"/>
      <c r="B50" s="113"/>
      <c r="C50" s="114"/>
      <c r="D50" s="115"/>
      <c r="E50" s="109"/>
      <c r="F50" s="113"/>
      <c r="G50" s="114"/>
      <c r="H50" s="115"/>
      <c r="I50" s="109"/>
      <c r="J50" s="109"/>
      <c r="K50" s="109"/>
      <c r="L50" s="109"/>
      <c r="M50" s="109"/>
      <c r="N50" s="109"/>
      <c r="O50" s="109"/>
      <c r="P50" s="109"/>
      <c r="Q50" s="109"/>
      <c r="R50" s="109"/>
      <c r="S50" s="109"/>
      <c r="T50" s="109"/>
      <c r="U50" s="109"/>
      <c r="V50" s="109"/>
      <c r="W50" s="109"/>
      <c r="X50" s="109"/>
      <c r="Y50" s="109"/>
      <c r="Z50" s="109"/>
      <c r="AA50" s="109"/>
      <c r="AB50" s="109"/>
    </row>
    <row r="51" spans="1:28" ht="34.5" customHeight="1" x14ac:dyDescent="0.25">
      <c r="A51" s="68"/>
      <c r="B51" s="73" t="s">
        <v>3352</v>
      </c>
      <c r="C51" s="106" t="s">
        <v>3431</v>
      </c>
      <c r="D51" s="75" t="str">
        <f>IFERROR(INDEX(CoPValues, MATCH(Declared05, CoPCodes, 0)), "")</f>
        <v/>
      </c>
      <c r="E51" s="68"/>
      <c r="F51" s="73" t="s">
        <v>3372</v>
      </c>
      <c r="G51" s="106" t="s">
        <v>3432</v>
      </c>
      <c r="H51" s="75" t="str">
        <f t="array" ref="H51">IFERROR(INDEX(CoPValues, MATCH(Declared10, CoPCodes, 0)), "")</f>
        <v/>
      </c>
      <c r="I51" s="68"/>
      <c r="J51" s="68"/>
      <c r="K51" s="68"/>
      <c r="L51" s="68"/>
      <c r="M51" s="68"/>
      <c r="N51" s="68"/>
      <c r="O51" s="68"/>
      <c r="P51" s="68"/>
      <c r="Q51" s="68"/>
      <c r="R51" s="68"/>
      <c r="S51" s="68"/>
      <c r="T51" s="68"/>
      <c r="U51" s="68"/>
      <c r="V51" s="68"/>
      <c r="W51" s="68"/>
      <c r="X51" s="68"/>
      <c r="Y51" s="68"/>
      <c r="Z51" s="68"/>
      <c r="AA51" s="68"/>
      <c r="AB51" s="68"/>
    </row>
    <row r="52" spans="1:28" ht="34.5" customHeight="1" x14ac:dyDescent="0.25">
      <c r="A52" s="68"/>
      <c r="B52" s="86">
        <f>Declared05</f>
        <v>0</v>
      </c>
      <c r="C52" s="107" t="s">
        <v>3433</v>
      </c>
      <c r="D52" s="108" t="str">
        <f>CONCATENATE(IFERROR(INDEX(CoPNames, MATCH(Declared05, CoPCodes, 0)), ""), IFERROR(IF(INDEX(CoPCBRF, MATCH(Declared05, CoPCodes, 0)), " [CBRF]", ""), ""))</f>
        <v/>
      </c>
      <c r="E52" s="68"/>
      <c r="F52" s="86">
        <f>Declared10</f>
        <v>0</v>
      </c>
      <c r="G52" s="107" t="s">
        <v>3434</v>
      </c>
      <c r="H52" s="108" t="str">
        <f>CONCATENATE(IFERROR(INDEX(CoPNames, MATCH(Declared10, CoPCodes, 0)),""), IFERROR(IF(INDEX(CoPCBRF,MATCH(Declared10, CoPCodes, 0)), " [CBRF]", ""), ""))</f>
        <v/>
      </c>
      <c r="I52" s="68"/>
      <c r="J52" s="68"/>
      <c r="K52" s="68"/>
      <c r="L52" s="68"/>
      <c r="M52" s="68"/>
      <c r="N52" s="68"/>
      <c r="O52" s="68"/>
      <c r="P52" s="68"/>
      <c r="Q52" s="68"/>
      <c r="R52" s="68"/>
      <c r="S52" s="68"/>
      <c r="T52" s="68"/>
      <c r="U52" s="68"/>
      <c r="V52" s="68"/>
      <c r="W52" s="68"/>
      <c r="X52" s="68"/>
      <c r="Y52" s="68"/>
      <c r="Z52" s="68"/>
      <c r="AA52" s="68"/>
      <c r="AB52" s="68"/>
    </row>
    <row r="53" spans="1:28" ht="34.5" customHeight="1" x14ac:dyDescent="0.25">
      <c r="A53" s="109"/>
      <c r="B53" s="110"/>
      <c r="C53" s="111" t="s">
        <v>3435</v>
      </c>
      <c r="D53" s="112" t="str">
        <f>IFERROR(INDEX(CoPReq, MATCH(Declared05, CoPCodes, 0)), "")</f>
        <v/>
      </c>
      <c r="E53" s="109"/>
      <c r="F53" s="110"/>
      <c r="G53" s="111" t="s">
        <v>3436</v>
      </c>
      <c r="H53" s="112" t="str">
        <f>IFERROR(INDEX(CoPReq, MATCH(Declared10, CoPCodes, 0)), "")</f>
        <v/>
      </c>
      <c r="I53" s="109"/>
      <c r="J53" s="109"/>
      <c r="K53" s="109"/>
      <c r="L53" s="109"/>
      <c r="M53" s="109"/>
      <c r="N53" s="109"/>
      <c r="O53" s="109"/>
      <c r="P53" s="109"/>
      <c r="Q53" s="109"/>
      <c r="R53" s="109"/>
      <c r="S53" s="109"/>
      <c r="T53" s="109"/>
      <c r="U53" s="109"/>
      <c r="V53" s="109"/>
      <c r="W53" s="109"/>
      <c r="X53" s="109"/>
      <c r="Y53" s="109"/>
      <c r="Z53" s="109"/>
      <c r="AA53" s="109"/>
      <c r="AB53" s="109"/>
    </row>
    <row r="54" spans="1:28" ht="15.75" customHeight="1" x14ac:dyDescent="0.25">
      <c r="B54" s="67"/>
      <c r="F54" s="67"/>
    </row>
    <row r="55" spans="1:28" ht="15.75" customHeight="1" x14ac:dyDescent="0.25">
      <c r="B55" s="67"/>
      <c r="F55" s="67"/>
    </row>
    <row r="56" spans="1:28" ht="15.75" customHeight="1" x14ac:dyDescent="0.25">
      <c r="B56" s="67"/>
      <c r="F56" s="67"/>
    </row>
    <row r="57" spans="1:28" ht="15.75" customHeight="1" x14ac:dyDescent="0.25">
      <c r="B57" s="67"/>
      <c r="F57" s="67"/>
    </row>
    <row r="58" spans="1:28" ht="15.75" customHeight="1" x14ac:dyDescent="0.25">
      <c r="B58" s="67"/>
      <c r="F58" s="67"/>
    </row>
    <row r="59" spans="1:28" ht="15.75" customHeight="1" x14ac:dyDescent="0.25">
      <c r="B59" s="67"/>
      <c r="F59" s="67"/>
    </row>
    <row r="60" spans="1:28" ht="15.75" customHeight="1" x14ac:dyDescent="0.25">
      <c r="B60" s="67"/>
      <c r="F60" s="67"/>
    </row>
    <row r="61" spans="1:28" ht="15.75" customHeight="1" x14ac:dyDescent="0.25">
      <c r="B61" s="67"/>
      <c r="F61" s="67"/>
    </row>
    <row r="62" spans="1:28" ht="15.75" customHeight="1" x14ac:dyDescent="0.25">
      <c r="B62" s="67"/>
      <c r="F62" s="67"/>
    </row>
    <row r="63" spans="1:28" ht="15.75" customHeight="1" x14ac:dyDescent="0.25">
      <c r="B63" s="67"/>
      <c r="F63" s="67"/>
    </row>
    <row r="64" spans="1:28" ht="15.75" customHeight="1" x14ac:dyDescent="0.25">
      <c r="B64" s="67"/>
      <c r="F64" s="67"/>
    </row>
    <row r="65" spans="2:6" ht="15.75" customHeight="1" x14ac:dyDescent="0.25">
      <c r="B65" s="67"/>
      <c r="F65" s="67"/>
    </row>
    <row r="66" spans="2:6" ht="15.75" customHeight="1" x14ac:dyDescent="0.25">
      <c r="B66" s="67"/>
      <c r="F66" s="67"/>
    </row>
    <row r="67" spans="2:6" ht="15.75" customHeight="1" x14ac:dyDescent="0.25">
      <c r="B67" s="67"/>
      <c r="F67" s="67"/>
    </row>
    <row r="68" spans="2:6" ht="15.75" customHeight="1" x14ac:dyDescent="0.25">
      <c r="B68" s="67"/>
      <c r="F68" s="67"/>
    </row>
    <row r="69" spans="2:6" ht="15.75" customHeight="1" x14ac:dyDescent="0.25">
      <c r="B69" s="67"/>
      <c r="F69" s="67"/>
    </row>
    <row r="70" spans="2:6" ht="15.75" customHeight="1" x14ac:dyDescent="0.25">
      <c r="B70" s="67"/>
      <c r="F70" s="67"/>
    </row>
    <row r="71" spans="2:6" ht="15.75" customHeight="1" x14ac:dyDescent="0.25">
      <c r="B71" s="67"/>
      <c r="F71" s="67"/>
    </row>
    <row r="72" spans="2:6" ht="15.75" customHeight="1" x14ac:dyDescent="0.25">
      <c r="B72" s="67"/>
      <c r="F72" s="67"/>
    </row>
    <row r="73" spans="2:6" ht="15.75" customHeight="1" x14ac:dyDescent="0.25">
      <c r="B73" s="67"/>
      <c r="F73" s="67"/>
    </row>
    <row r="74" spans="2:6" ht="15.75" customHeight="1" x14ac:dyDescent="0.25">
      <c r="B74" s="67"/>
      <c r="F74" s="67"/>
    </row>
    <row r="75" spans="2:6" ht="15.75" customHeight="1" x14ac:dyDescent="0.25">
      <c r="B75" s="67"/>
      <c r="F75" s="67"/>
    </row>
    <row r="76" spans="2:6" ht="15.75" customHeight="1" x14ac:dyDescent="0.25">
      <c r="B76" s="67"/>
      <c r="F76" s="67"/>
    </row>
    <row r="77" spans="2:6" ht="15.75" customHeight="1" x14ac:dyDescent="0.25">
      <c r="B77" s="67"/>
      <c r="F77" s="67"/>
    </row>
    <row r="78" spans="2:6" ht="15.75" customHeight="1" x14ac:dyDescent="0.25">
      <c r="B78" s="67"/>
      <c r="F78" s="67"/>
    </row>
    <row r="79" spans="2:6" ht="15.75" customHeight="1" x14ac:dyDescent="0.25">
      <c r="B79" s="67"/>
      <c r="F79" s="67"/>
    </row>
    <row r="80" spans="2:6" ht="15.75" customHeight="1" x14ac:dyDescent="0.25">
      <c r="B80" s="67"/>
      <c r="F80" s="67"/>
    </row>
    <row r="81" spans="2:6" ht="15.75" customHeight="1" x14ac:dyDescent="0.25">
      <c r="B81" s="67"/>
      <c r="F81" s="67"/>
    </row>
    <row r="82" spans="2:6" ht="15.75" customHeight="1" x14ac:dyDescent="0.25">
      <c r="B82" s="67"/>
      <c r="F82" s="67"/>
    </row>
    <row r="83" spans="2:6" ht="15.75" customHeight="1" x14ac:dyDescent="0.25">
      <c r="B83" s="67"/>
      <c r="F83" s="67"/>
    </row>
    <row r="84" spans="2:6" ht="15.75" customHeight="1" x14ac:dyDescent="0.25">
      <c r="B84" s="67"/>
      <c r="F84" s="67"/>
    </row>
    <row r="85" spans="2:6" ht="15.75" customHeight="1" x14ac:dyDescent="0.25">
      <c r="B85" s="67"/>
      <c r="F85" s="67"/>
    </row>
    <row r="86" spans="2:6" ht="15.75" customHeight="1" x14ac:dyDescent="0.25">
      <c r="B86" s="67"/>
      <c r="F86" s="67"/>
    </row>
    <row r="87" spans="2:6" ht="15.75" customHeight="1" x14ac:dyDescent="0.25">
      <c r="B87" s="67"/>
      <c r="F87" s="67"/>
    </row>
    <row r="88" spans="2:6" ht="15.75" customHeight="1" x14ac:dyDescent="0.25">
      <c r="B88" s="67"/>
      <c r="F88" s="67"/>
    </row>
    <row r="89" spans="2:6" ht="15.75" customHeight="1" x14ac:dyDescent="0.25">
      <c r="B89" s="67"/>
      <c r="F89" s="67"/>
    </row>
    <row r="90" spans="2:6" ht="15.75" customHeight="1" x14ac:dyDescent="0.25">
      <c r="B90" s="67"/>
      <c r="F90" s="67"/>
    </row>
    <row r="91" spans="2:6" ht="15.75" customHeight="1" x14ac:dyDescent="0.25">
      <c r="B91" s="67"/>
      <c r="F91" s="67"/>
    </row>
    <row r="92" spans="2:6" ht="15.75" customHeight="1" x14ac:dyDescent="0.25">
      <c r="B92" s="67"/>
      <c r="F92" s="67"/>
    </row>
    <row r="93" spans="2:6" ht="15.75" customHeight="1" x14ac:dyDescent="0.25">
      <c r="B93" s="67"/>
      <c r="F93" s="67"/>
    </row>
    <row r="94" spans="2:6" ht="15.75" customHeight="1" x14ac:dyDescent="0.25">
      <c r="B94" s="67"/>
      <c r="F94" s="67"/>
    </row>
    <row r="95" spans="2:6" ht="15.75" customHeight="1" x14ac:dyDescent="0.25">
      <c r="B95" s="67"/>
      <c r="F95" s="67"/>
    </row>
    <row r="96" spans="2:6" ht="15.75" customHeight="1" x14ac:dyDescent="0.25">
      <c r="B96" s="67"/>
      <c r="F96" s="67"/>
    </row>
    <row r="97" spans="2:6" ht="15.75" customHeight="1" x14ac:dyDescent="0.25">
      <c r="B97" s="67"/>
      <c r="F97" s="67"/>
    </row>
    <row r="98" spans="2:6" ht="15.75" customHeight="1" x14ac:dyDescent="0.25">
      <c r="B98" s="67"/>
      <c r="F98" s="67"/>
    </row>
    <row r="99" spans="2:6" ht="15.75" customHeight="1" x14ac:dyDescent="0.25">
      <c r="B99" s="67"/>
      <c r="F99" s="67"/>
    </row>
    <row r="100" spans="2:6" ht="15.75" customHeight="1" x14ac:dyDescent="0.25">
      <c r="B100" s="67"/>
      <c r="F100" s="67"/>
    </row>
    <row r="101" spans="2:6" ht="15.75" customHeight="1" x14ac:dyDescent="0.25">
      <c r="B101" s="67"/>
      <c r="F101" s="67"/>
    </row>
    <row r="102" spans="2:6" ht="15.75" customHeight="1" x14ac:dyDescent="0.25">
      <c r="B102" s="67"/>
      <c r="F102" s="67"/>
    </row>
    <row r="103" spans="2:6" ht="15.75" customHeight="1" x14ac:dyDescent="0.25">
      <c r="B103" s="67"/>
      <c r="F103" s="67"/>
    </row>
    <row r="104" spans="2:6" ht="15.75" customHeight="1" x14ac:dyDescent="0.25">
      <c r="B104" s="67"/>
      <c r="F104" s="67"/>
    </row>
    <row r="105" spans="2:6" ht="15.75" customHeight="1" x14ac:dyDescent="0.25">
      <c r="B105" s="67"/>
      <c r="F105" s="67"/>
    </row>
    <row r="106" spans="2:6" ht="15.75" customHeight="1" x14ac:dyDescent="0.25">
      <c r="B106" s="67"/>
      <c r="F106" s="67"/>
    </row>
    <row r="107" spans="2:6" ht="15.75" customHeight="1" x14ac:dyDescent="0.25">
      <c r="B107" s="67"/>
      <c r="F107" s="67"/>
    </row>
    <row r="108" spans="2:6" ht="15.75" customHeight="1" x14ac:dyDescent="0.25">
      <c r="B108" s="67"/>
      <c r="F108" s="67"/>
    </row>
    <row r="109" spans="2:6" ht="15.75" customHeight="1" x14ac:dyDescent="0.25">
      <c r="B109" s="67"/>
      <c r="F109" s="67"/>
    </row>
    <row r="110" spans="2:6" ht="15.75" customHeight="1" x14ac:dyDescent="0.25">
      <c r="B110" s="67"/>
      <c r="F110" s="67"/>
    </row>
    <row r="111" spans="2:6" ht="15.75" customHeight="1" x14ac:dyDescent="0.25">
      <c r="B111" s="67"/>
      <c r="F111" s="67"/>
    </row>
    <row r="112" spans="2:6" ht="15.75" customHeight="1" x14ac:dyDescent="0.25">
      <c r="B112" s="67"/>
      <c r="F112" s="67"/>
    </row>
    <row r="113" spans="2:6" ht="15.75" customHeight="1" x14ac:dyDescent="0.25">
      <c r="B113" s="67"/>
      <c r="F113" s="67"/>
    </row>
    <row r="114" spans="2:6" ht="15.75" customHeight="1" x14ac:dyDescent="0.25">
      <c r="B114" s="67"/>
      <c r="F114" s="67"/>
    </row>
    <row r="115" spans="2:6" ht="15.75" customHeight="1" x14ac:dyDescent="0.25">
      <c r="B115" s="67"/>
      <c r="F115" s="67"/>
    </row>
    <row r="116" spans="2:6" ht="15.75" customHeight="1" x14ac:dyDescent="0.25">
      <c r="B116" s="67"/>
      <c r="F116" s="67"/>
    </row>
    <row r="117" spans="2:6" ht="15.75" customHeight="1" x14ac:dyDescent="0.25">
      <c r="B117" s="67"/>
      <c r="F117" s="67"/>
    </row>
    <row r="118" spans="2:6" ht="15.75" customHeight="1" x14ac:dyDescent="0.25">
      <c r="B118" s="67"/>
      <c r="F118" s="67"/>
    </row>
    <row r="119" spans="2:6" ht="15.75" customHeight="1" x14ac:dyDescent="0.25">
      <c r="B119" s="67"/>
      <c r="F119" s="67"/>
    </row>
    <row r="120" spans="2:6" ht="15.75" customHeight="1" x14ac:dyDescent="0.25">
      <c r="B120" s="67"/>
      <c r="F120" s="67"/>
    </row>
    <row r="121" spans="2:6" ht="15.75" customHeight="1" x14ac:dyDescent="0.25">
      <c r="B121" s="67"/>
      <c r="F121" s="67"/>
    </row>
    <row r="122" spans="2:6" ht="15.75" customHeight="1" x14ac:dyDescent="0.25">
      <c r="B122" s="67"/>
      <c r="F122" s="67"/>
    </row>
    <row r="123" spans="2:6" ht="15.75" customHeight="1" x14ac:dyDescent="0.25">
      <c r="B123" s="67"/>
      <c r="F123" s="67"/>
    </row>
    <row r="124" spans="2:6" ht="15.75" customHeight="1" x14ac:dyDescent="0.25">
      <c r="B124" s="67"/>
      <c r="F124" s="67"/>
    </row>
    <row r="125" spans="2:6" ht="15.75" customHeight="1" x14ac:dyDescent="0.25">
      <c r="B125" s="67"/>
      <c r="F125" s="67"/>
    </row>
    <row r="126" spans="2:6" ht="15.75" customHeight="1" x14ac:dyDescent="0.25">
      <c r="B126" s="67"/>
      <c r="F126" s="67"/>
    </row>
    <row r="127" spans="2:6" ht="15.75" customHeight="1" x14ac:dyDescent="0.25">
      <c r="B127" s="67"/>
      <c r="F127" s="67"/>
    </row>
    <row r="128" spans="2:6" ht="15.75" customHeight="1" x14ac:dyDescent="0.25">
      <c r="B128" s="67"/>
      <c r="F128" s="67"/>
    </row>
    <row r="129" spans="2:6" ht="15.75" customHeight="1" x14ac:dyDescent="0.25">
      <c r="B129" s="67"/>
      <c r="F129" s="67"/>
    </row>
    <row r="130" spans="2:6" ht="15.75" customHeight="1" x14ac:dyDescent="0.25">
      <c r="B130" s="67"/>
      <c r="F130" s="67"/>
    </row>
    <row r="131" spans="2:6" ht="15.75" customHeight="1" x14ac:dyDescent="0.25">
      <c r="B131" s="67"/>
      <c r="F131" s="67"/>
    </row>
    <row r="132" spans="2:6" ht="15.75" customHeight="1" x14ac:dyDescent="0.25">
      <c r="B132" s="67"/>
      <c r="F132" s="67"/>
    </row>
    <row r="133" spans="2:6" ht="15.75" customHeight="1" x14ac:dyDescent="0.25">
      <c r="B133" s="67"/>
      <c r="F133" s="67"/>
    </row>
    <row r="134" spans="2:6" ht="15.75" customHeight="1" x14ac:dyDescent="0.25">
      <c r="B134" s="67"/>
      <c r="F134" s="67"/>
    </row>
    <row r="135" spans="2:6" ht="15.75" customHeight="1" x14ac:dyDescent="0.25">
      <c r="B135" s="67"/>
      <c r="F135" s="67"/>
    </row>
    <row r="136" spans="2:6" ht="15.75" customHeight="1" x14ac:dyDescent="0.25">
      <c r="B136" s="67"/>
      <c r="F136" s="67"/>
    </row>
    <row r="137" spans="2:6" ht="15.75" customHeight="1" x14ac:dyDescent="0.25">
      <c r="B137" s="67"/>
      <c r="F137" s="67"/>
    </row>
    <row r="138" spans="2:6" ht="15.75" customHeight="1" x14ac:dyDescent="0.25">
      <c r="B138" s="67"/>
      <c r="F138" s="67"/>
    </row>
    <row r="139" spans="2:6" ht="15.75" customHeight="1" x14ac:dyDescent="0.25">
      <c r="B139" s="67"/>
      <c r="F139" s="67"/>
    </row>
    <row r="140" spans="2:6" ht="15.75" customHeight="1" x14ac:dyDescent="0.25">
      <c r="B140" s="67"/>
      <c r="F140" s="67"/>
    </row>
    <row r="141" spans="2:6" ht="15.75" customHeight="1" x14ac:dyDescent="0.25">
      <c r="B141" s="67"/>
      <c r="F141" s="67"/>
    </row>
    <row r="142" spans="2:6" ht="15.75" customHeight="1" x14ac:dyDescent="0.25">
      <c r="B142" s="67"/>
      <c r="F142" s="67"/>
    </row>
    <row r="143" spans="2:6" ht="15.75" customHeight="1" x14ac:dyDescent="0.25">
      <c r="B143" s="67"/>
      <c r="F143" s="67"/>
    </row>
    <row r="144" spans="2:6" ht="15.75" customHeight="1" x14ac:dyDescent="0.25">
      <c r="B144" s="67"/>
      <c r="F144" s="67"/>
    </row>
    <row r="145" spans="2:6" ht="15.75" customHeight="1" x14ac:dyDescent="0.25">
      <c r="B145" s="67"/>
      <c r="F145" s="67"/>
    </row>
    <row r="146" spans="2:6" ht="15.75" customHeight="1" x14ac:dyDescent="0.25">
      <c r="B146" s="67"/>
      <c r="F146" s="67"/>
    </row>
    <row r="147" spans="2:6" ht="15.75" customHeight="1" x14ac:dyDescent="0.25">
      <c r="B147" s="67"/>
      <c r="F147" s="67"/>
    </row>
    <row r="148" spans="2:6" ht="15.75" customHeight="1" x14ac:dyDescent="0.25">
      <c r="B148" s="67"/>
      <c r="F148" s="67"/>
    </row>
    <row r="149" spans="2:6" ht="15.75" customHeight="1" x14ac:dyDescent="0.25">
      <c r="B149" s="67"/>
      <c r="F149" s="67"/>
    </row>
    <row r="150" spans="2:6" ht="15.75" customHeight="1" x14ac:dyDescent="0.25">
      <c r="B150" s="67"/>
      <c r="F150" s="67"/>
    </row>
    <row r="151" spans="2:6" ht="15.75" customHeight="1" x14ac:dyDescent="0.25">
      <c r="B151" s="67"/>
      <c r="F151" s="67"/>
    </row>
    <row r="152" spans="2:6" ht="15.75" customHeight="1" x14ac:dyDescent="0.25">
      <c r="B152" s="67"/>
      <c r="F152" s="67"/>
    </row>
    <row r="153" spans="2:6" ht="15.75" customHeight="1" x14ac:dyDescent="0.25">
      <c r="B153" s="67"/>
      <c r="F153" s="67"/>
    </row>
    <row r="154" spans="2:6" ht="15.75" customHeight="1" x14ac:dyDescent="0.25">
      <c r="B154" s="67"/>
      <c r="F154" s="67"/>
    </row>
    <row r="155" spans="2:6" ht="15.75" customHeight="1" x14ac:dyDescent="0.25">
      <c r="B155" s="67"/>
      <c r="F155" s="67"/>
    </row>
    <row r="156" spans="2:6" ht="15.75" customHeight="1" x14ac:dyDescent="0.25">
      <c r="B156" s="67"/>
      <c r="F156" s="67"/>
    </row>
    <row r="157" spans="2:6" ht="15.75" customHeight="1" x14ac:dyDescent="0.25">
      <c r="B157" s="67"/>
      <c r="F157" s="67"/>
    </row>
    <row r="158" spans="2:6" ht="15.75" customHeight="1" x14ac:dyDescent="0.25">
      <c r="B158" s="67"/>
      <c r="F158" s="67"/>
    </row>
    <row r="159" spans="2:6" ht="15.75" customHeight="1" x14ac:dyDescent="0.25">
      <c r="B159" s="67"/>
      <c r="F159" s="67"/>
    </row>
    <row r="160" spans="2:6" ht="15.75" customHeight="1" x14ac:dyDescent="0.25">
      <c r="B160" s="67"/>
      <c r="F160" s="67"/>
    </row>
    <row r="161" spans="2:6" ht="15.75" customHeight="1" x14ac:dyDescent="0.25">
      <c r="B161" s="67"/>
      <c r="F161" s="67"/>
    </row>
    <row r="162" spans="2:6" ht="15.75" customHeight="1" x14ac:dyDescent="0.25">
      <c r="B162" s="67"/>
      <c r="F162" s="67"/>
    </row>
    <row r="163" spans="2:6" ht="15.75" customHeight="1" x14ac:dyDescent="0.25">
      <c r="B163" s="67"/>
      <c r="F163" s="67"/>
    </row>
    <row r="164" spans="2:6" ht="15.75" customHeight="1" x14ac:dyDescent="0.25">
      <c r="B164" s="67"/>
      <c r="F164" s="67"/>
    </row>
    <row r="165" spans="2:6" ht="15.75" customHeight="1" x14ac:dyDescent="0.25">
      <c r="B165" s="67"/>
      <c r="F165" s="67"/>
    </row>
    <row r="166" spans="2:6" ht="15.75" customHeight="1" x14ac:dyDescent="0.25">
      <c r="B166" s="67"/>
      <c r="F166" s="67"/>
    </row>
    <row r="167" spans="2:6" ht="15.75" customHeight="1" x14ac:dyDescent="0.25">
      <c r="B167" s="67"/>
      <c r="F167" s="67"/>
    </row>
    <row r="168" spans="2:6" ht="15.75" customHeight="1" x14ac:dyDescent="0.25">
      <c r="B168" s="67"/>
      <c r="F168" s="67"/>
    </row>
    <row r="169" spans="2:6" ht="15.75" customHeight="1" x14ac:dyDescent="0.25">
      <c r="B169" s="67"/>
      <c r="F169" s="67"/>
    </row>
    <row r="170" spans="2:6" ht="15.75" customHeight="1" x14ac:dyDescent="0.25">
      <c r="B170" s="67"/>
      <c r="F170" s="67"/>
    </row>
    <row r="171" spans="2:6" ht="15.75" customHeight="1" x14ac:dyDescent="0.25">
      <c r="B171" s="67"/>
      <c r="F171" s="67"/>
    </row>
    <row r="172" spans="2:6" ht="15.75" customHeight="1" x14ac:dyDescent="0.25">
      <c r="B172" s="67"/>
      <c r="F172" s="67"/>
    </row>
    <row r="173" spans="2:6" ht="15.75" customHeight="1" x14ac:dyDescent="0.25">
      <c r="B173" s="67"/>
      <c r="F173" s="67"/>
    </row>
    <row r="174" spans="2:6" ht="15.75" customHeight="1" x14ac:dyDescent="0.25">
      <c r="B174" s="67"/>
      <c r="F174" s="67"/>
    </row>
    <row r="175" spans="2:6" ht="15.75" customHeight="1" x14ac:dyDescent="0.25">
      <c r="B175" s="67"/>
      <c r="F175" s="67"/>
    </row>
    <row r="176" spans="2:6" ht="15.75" customHeight="1" x14ac:dyDescent="0.25">
      <c r="B176" s="67"/>
      <c r="F176" s="67"/>
    </row>
    <row r="177" spans="2:6" ht="15.75" customHeight="1" x14ac:dyDescent="0.25">
      <c r="B177" s="67"/>
      <c r="F177" s="67"/>
    </row>
    <row r="178" spans="2:6" ht="15.75" customHeight="1" x14ac:dyDescent="0.25">
      <c r="B178" s="67"/>
      <c r="F178" s="67"/>
    </row>
    <row r="179" spans="2:6" ht="15.75" customHeight="1" x14ac:dyDescent="0.25">
      <c r="B179" s="67"/>
      <c r="F179" s="67"/>
    </row>
    <row r="180" spans="2:6" ht="15.75" customHeight="1" x14ac:dyDescent="0.25">
      <c r="B180" s="67"/>
      <c r="F180" s="67"/>
    </row>
    <row r="181" spans="2:6" ht="15.75" customHeight="1" x14ac:dyDescent="0.25">
      <c r="B181" s="67"/>
      <c r="F181" s="67"/>
    </row>
    <row r="182" spans="2:6" ht="15.75" customHeight="1" x14ac:dyDescent="0.25">
      <c r="B182" s="67"/>
      <c r="F182" s="67"/>
    </row>
    <row r="183" spans="2:6" ht="15.75" customHeight="1" x14ac:dyDescent="0.25">
      <c r="B183" s="67"/>
      <c r="F183" s="67"/>
    </row>
    <row r="184" spans="2:6" ht="15.75" customHeight="1" x14ac:dyDescent="0.25">
      <c r="B184" s="67"/>
      <c r="F184" s="67"/>
    </row>
    <row r="185" spans="2:6" ht="15.75" customHeight="1" x14ac:dyDescent="0.25">
      <c r="B185" s="67"/>
      <c r="F185" s="67"/>
    </row>
    <row r="186" spans="2:6" ht="15.75" customHeight="1" x14ac:dyDescent="0.25">
      <c r="B186" s="67"/>
      <c r="F186" s="67"/>
    </row>
    <row r="187" spans="2:6" ht="15.75" customHeight="1" x14ac:dyDescent="0.25">
      <c r="B187" s="67"/>
      <c r="F187" s="67"/>
    </row>
    <row r="188" spans="2:6" ht="15.75" customHeight="1" x14ac:dyDescent="0.25">
      <c r="B188" s="67"/>
      <c r="F188" s="67"/>
    </row>
    <row r="189" spans="2:6" ht="15.75" customHeight="1" x14ac:dyDescent="0.25">
      <c r="B189" s="67"/>
      <c r="F189" s="67"/>
    </row>
    <row r="190" spans="2:6" ht="15.75" customHeight="1" x14ac:dyDescent="0.25">
      <c r="B190" s="67"/>
      <c r="F190" s="67"/>
    </row>
    <row r="191" spans="2:6" ht="15.75" customHeight="1" x14ac:dyDescent="0.25">
      <c r="B191" s="67"/>
      <c r="F191" s="67"/>
    </row>
    <row r="192" spans="2:6" ht="15.75" customHeight="1" x14ac:dyDescent="0.25">
      <c r="B192" s="67"/>
      <c r="F192" s="67"/>
    </row>
    <row r="193" spans="2:6" ht="15.75" customHeight="1" x14ac:dyDescent="0.25">
      <c r="B193" s="67"/>
      <c r="F193" s="67"/>
    </row>
    <row r="194" spans="2:6" ht="15.75" customHeight="1" x14ac:dyDescent="0.25">
      <c r="B194" s="67"/>
      <c r="F194" s="67"/>
    </row>
    <row r="195" spans="2:6" ht="15.75" customHeight="1" x14ac:dyDescent="0.25">
      <c r="B195" s="67"/>
      <c r="F195" s="67"/>
    </row>
    <row r="196" spans="2:6" ht="15.75" customHeight="1" x14ac:dyDescent="0.25">
      <c r="B196" s="67"/>
      <c r="F196" s="67"/>
    </row>
    <row r="197" spans="2:6" ht="15.75" customHeight="1" x14ac:dyDescent="0.25">
      <c r="B197" s="67"/>
      <c r="F197" s="67"/>
    </row>
    <row r="198" spans="2:6" ht="15.75" customHeight="1" x14ac:dyDescent="0.25">
      <c r="B198" s="67"/>
      <c r="F198" s="67"/>
    </row>
    <row r="199" spans="2:6" ht="15.75" customHeight="1" x14ac:dyDescent="0.25">
      <c r="B199" s="67"/>
      <c r="F199" s="67"/>
    </row>
    <row r="200" spans="2:6" ht="15.75" customHeight="1" x14ac:dyDescent="0.25">
      <c r="B200" s="67"/>
      <c r="F200" s="67"/>
    </row>
    <row r="201" spans="2:6" ht="15.75" customHeight="1" x14ac:dyDescent="0.25">
      <c r="B201" s="67"/>
      <c r="F201" s="67"/>
    </row>
    <row r="202" spans="2:6" ht="15.75" customHeight="1" x14ac:dyDescent="0.25">
      <c r="B202" s="67"/>
      <c r="F202" s="67"/>
    </row>
    <row r="203" spans="2:6" ht="15.75" customHeight="1" x14ac:dyDescent="0.25">
      <c r="B203" s="67"/>
      <c r="F203" s="67"/>
    </row>
    <row r="204" spans="2:6" ht="15.75" customHeight="1" x14ac:dyDescent="0.25">
      <c r="B204" s="67"/>
      <c r="F204" s="67"/>
    </row>
    <row r="205" spans="2:6" ht="15.75" customHeight="1" x14ac:dyDescent="0.25">
      <c r="B205" s="67"/>
      <c r="F205" s="67"/>
    </row>
    <row r="206" spans="2:6" ht="15.75" customHeight="1" x14ac:dyDescent="0.25">
      <c r="B206" s="67"/>
      <c r="F206" s="67"/>
    </row>
    <row r="207" spans="2:6" ht="15.75" customHeight="1" x14ac:dyDescent="0.25">
      <c r="B207" s="67"/>
      <c r="F207" s="67"/>
    </row>
    <row r="208" spans="2:6" ht="15.75" customHeight="1" x14ac:dyDescent="0.25">
      <c r="B208" s="67"/>
      <c r="F208" s="67"/>
    </row>
    <row r="209" spans="2:6" ht="15.75" customHeight="1" x14ac:dyDescent="0.25">
      <c r="B209" s="67"/>
      <c r="F209" s="67"/>
    </row>
    <row r="210" spans="2:6" ht="15.75" customHeight="1" x14ac:dyDescent="0.25">
      <c r="B210" s="67"/>
      <c r="F210" s="67"/>
    </row>
    <row r="211" spans="2:6" ht="15.75" customHeight="1" x14ac:dyDescent="0.25">
      <c r="B211" s="67"/>
      <c r="F211" s="67"/>
    </row>
    <row r="212" spans="2:6" ht="15.75" customHeight="1" x14ac:dyDescent="0.25">
      <c r="B212" s="67"/>
      <c r="F212" s="67"/>
    </row>
    <row r="213" spans="2:6" ht="15.75" customHeight="1" x14ac:dyDescent="0.25">
      <c r="B213" s="67"/>
      <c r="F213" s="67"/>
    </row>
    <row r="214" spans="2:6" ht="15.75" customHeight="1" x14ac:dyDescent="0.25">
      <c r="B214" s="67"/>
      <c r="F214" s="67"/>
    </row>
    <row r="215" spans="2:6" ht="15.75" customHeight="1" x14ac:dyDescent="0.25">
      <c r="B215" s="67"/>
      <c r="F215" s="67"/>
    </row>
    <row r="216" spans="2:6" ht="15.75" customHeight="1" x14ac:dyDescent="0.25">
      <c r="B216" s="67"/>
      <c r="F216" s="67"/>
    </row>
    <row r="217" spans="2:6" ht="15.75" customHeight="1" x14ac:dyDescent="0.25">
      <c r="B217" s="67"/>
      <c r="F217" s="67"/>
    </row>
    <row r="218" spans="2:6" ht="15.75" customHeight="1" x14ac:dyDescent="0.25">
      <c r="B218" s="67"/>
      <c r="F218" s="67"/>
    </row>
    <row r="219" spans="2:6" ht="15.75" customHeight="1" x14ac:dyDescent="0.25">
      <c r="B219" s="67"/>
      <c r="F219" s="67"/>
    </row>
    <row r="220" spans="2:6" ht="15.75" customHeight="1" x14ac:dyDescent="0.25">
      <c r="B220" s="67"/>
      <c r="F220" s="67"/>
    </row>
    <row r="221" spans="2:6" ht="15.75" customHeight="1" x14ac:dyDescent="0.25">
      <c r="B221" s="67"/>
      <c r="F221" s="67"/>
    </row>
    <row r="222" spans="2:6" ht="15.75" customHeight="1" x14ac:dyDescent="0.25">
      <c r="B222" s="67"/>
      <c r="F222" s="67"/>
    </row>
    <row r="223" spans="2:6" ht="15.75" customHeight="1" x14ac:dyDescent="0.25">
      <c r="B223" s="67"/>
      <c r="F223" s="67"/>
    </row>
    <row r="224" spans="2:6" ht="15.75" customHeight="1" x14ac:dyDescent="0.25">
      <c r="B224" s="67"/>
      <c r="F224" s="67"/>
    </row>
    <row r="225" spans="2:6" ht="15.75" customHeight="1" x14ac:dyDescent="0.25">
      <c r="B225" s="67"/>
      <c r="F225" s="67"/>
    </row>
    <row r="226" spans="2:6" ht="15.75" customHeight="1" x14ac:dyDescent="0.25">
      <c r="B226" s="67"/>
      <c r="F226" s="67"/>
    </row>
    <row r="227" spans="2:6" ht="15.75" customHeight="1" x14ac:dyDescent="0.25">
      <c r="B227" s="67"/>
      <c r="F227" s="67"/>
    </row>
    <row r="228" spans="2:6" ht="15.75" customHeight="1" x14ac:dyDescent="0.25">
      <c r="B228" s="67"/>
      <c r="F228" s="67"/>
    </row>
    <row r="229" spans="2:6" ht="15.75" customHeight="1" x14ac:dyDescent="0.25">
      <c r="B229" s="67"/>
      <c r="F229" s="67"/>
    </row>
    <row r="230" spans="2:6" ht="15.75" customHeight="1" x14ac:dyDescent="0.25">
      <c r="B230" s="67"/>
      <c r="F230" s="67"/>
    </row>
    <row r="231" spans="2:6" ht="15.75" customHeight="1" x14ac:dyDescent="0.25">
      <c r="B231" s="67"/>
      <c r="F231" s="67"/>
    </row>
    <row r="232" spans="2:6" ht="15.75" customHeight="1" x14ac:dyDescent="0.25">
      <c r="B232" s="67"/>
      <c r="F232" s="67"/>
    </row>
    <row r="233" spans="2:6" ht="15.75" customHeight="1" x14ac:dyDescent="0.25">
      <c r="B233" s="67"/>
      <c r="F233" s="67"/>
    </row>
    <row r="234" spans="2:6" ht="15.75" customHeight="1" x14ac:dyDescent="0.25">
      <c r="B234" s="67"/>
      <c r="F234" s="67"/>
    </row>
    <row r="235" spans="2:6" ht="15.75" customHeight="1" x14ac:dyDescent="0.25">
      <c r="B235" s="67"/>
      <c r="F235" s="67"/>
    </row>
    <row r="236" spans="2:6" ht="15.75" customHeight="1" x14ac:dyDescent="0.25">
      <c r="B236" s="67"/>
      <c r="F236" s="67"/>
    </row>
    <row r="237" spans="2:6" ht="15.75" customHeight="1" x14ac:dyDescent="0.25">
      <c r="B237" s="67"/>
      <c r="F237" s="67"/>
    </row>
    <row r="238" spans="2:6" ht="15.75" customHeight="1" x14ac:dyDescent="0.25">
      <c r="B238" s="67"/>
      <c r="F238" s="67"/>
    </row>
    <row r="239" spans="2:6" ht="15.75" customHeight="1" x14ac:dyDescent="0.25">
      <c r="B239" s="67"/>
      <c r="F239" s="67"/>
    </row>
    <row r="240" spans="2:6" ht="15.75" customHeight="1" x14ac:dyDescent="0.25">
      <c r="B240" s="67"/>
      <c r="F240" s="67"/>
    </row>
    <row r="241" spans="2:6" ht="15.75" customHeight="1" x14ac:dyDescent="0.25">
      <c r="B241" s="67"/>
      <c r="F241" s="67"/>
    </row>
    <row r="242" spans="2:6" ht="15.75" customHeight="1" x14ac:dyDescent="0.25">
      <c r="B242" s="67"/>
      <c r="F242" s="67"/>
    </row>
    <row r="243" spans="2:6" ht="15.75" customHeight="1" x14ac:dyDescent="0.25">
      <c r="B243" s="67"/>
      <c r="F243" s="67"/>
    </row>
    <row r="244" spans="2:6" ht="15.75" customHeight="1" x14ac:dyDescent="0.25">
      <c r="B244" s="67"/>
      <c r="F244" s="67"/>
    </row>
    <row r="245" spans="2:6" ht="15.75" customHeight="1" x14ac:dyDescent="0.25">
      <c r="B245" s="67"/>
      <c r="F245" s="67"/>
    </row>
    <row r="246" spans="2:6" ht="15.75" customHeight="1" x14ac:dyDescent="0.25">
      <c r="B246" s="67"/>
      <c r="F246" s="67"/>
    </row>
    <row r="247" spans="2:6" ht="15.75" customHeight="1" x14ac:dyDescent="0.25">
      <c r="B247" s="67"/>
      <c r="F247" s="67"/>
    </row>
    <row r="248" spans="2:6" ht="15.75" customHeight="1" x14ac:dyDescent="0.25">
      <c r="B248" s="67"/>
      <c r="F248" s="67"/>
    </row>
    <row r="249" spans="2:6" ht="15.75" customHeight="1" x14ac:dyDescent="0.25">
      <c r="B249" s="67"/>
      <c r="F249" s="67"/>
    </row>
    <row r="250" spans="2:6" ht="15.75" customHeight="1" x14ac:dyDescent="0.25">
      <c r="B250" s="67"/>
      <c r="F250" s="67"/>
    </row>
    <row r="251" spans="2:6" ht="15.75" customHeight="1" x14ac:dyDescent="0.25">
      <c r="B251" s="67"/>
      <c r="F251" s="67"/>
    </row>
    <row r="252" spans="2:6" ht="15.75" customHeight="1" x14ac:dyDescent="0.25">
      <c r="B252" s="67"/>
      <c r="F252" s="67"/>
    </row>
    <row r="253" spans="2:6" ht="15.75" customHeight="1" x14ac:dyDescent="0.25">
      <c r="B253" s="67"/>
      <c r="F253" s="67"/>
    </row>
    <row r="254" spans="2:6" ht="15.75" customHeight="1" x14ac:dyDescent="0.25">
      <c r="B254" s="67"/>
      <c r="F254" s="67"/>
    </row>
    <row r="255" spans="2:6" ht="15.75" customHeight="1" x14ac:dyDescent="0.25">
      <c r="B255" s="67"/>
      <c r="F255" s="67"/>
    </row>
    <row r="256" spans="2:6" ht="15.75" customHeight="1" x14ac:dyDescent="0.25">
      <c r="B256" s="67"/>
      <c r="F256" s="67"/>
    </row>
    <row r="257" spans="2:6" ht="15.75" customHeight="1" x14ac:dyDescent="0.25">
      <c r="B257" s="67"/>
      <c r="F257" s="67"/>
    </row>
    <row r="258" spans="2:6" ht="15.75" customHeight="1" x14ac:dyDescent="0.25">
      <c r="B258" s="67"/>
      <c r="F258" s="67"/>
    </row>
    <row r="259" spans="2:6" ht="15.75" customHeight="1" x14ac:dyDescent="0.25">
      <c r="B259" s="67"/>
      <c r="F259" s="67"/>
    </row>
    <row r="260" spans="2:6" ht="15.75" customHeight="1" x14ac:dyDescent="0.25">
      <c r="B260" s="67"/>
      <c r="F260" s="67"/>
    </row>
    <row r="261" spans="2:6" ht="15.75" customHeight="1" x14ac:dyDescent="0.25">
      <c r="B261" s="67"/>
      <c r="F261" s="67"/>
    </row>
    <row r="262" spans="2:6" ht="15.75" customHeight="1" x14ac:dyDescent="0.25">
      <c r="B262" s="67"/>
      <c r="F262" s="67"/>
    </row>
    <row r="263" spans="2:6" ht="15.75" customHeight="1" x14ac:dyDescent="0.25">
      <c r="B263" s="67"/>
      <c r="F263" s="67"/>
    </row>
    <row r="264" spans="2:6" ht="15.75" customHeight="1" x14ac:dyDescent="0.25">
      <c r="B264" s="67"/>
      <c r="F264" s="67"/>
    </row>
    <row r="265" spans="2:6" ht="15.75" customHeight="1" x14ac:dyDescent="0.25">
      <c r="B265" s="67"/>
      <c r="F265" s="67"/>
    </row>
    <row r="266" spans="2:6" ht="15.75" customHeight="1" x14ac:dyDescent="0.25">
      <c r="B266" s="67"/>
      <c r="F266" s="67"/>
    </row>
    <row r="267" spans="2:6" ht="15.75" customHeight="1" x14ac:dyDescent="0.25">
      <c r="B267" s="67"/>
      <c r="F267" s="67"/>
    </row>
    <row r="268" spans="2:6" ht="15.75" customHeight="1" x14ac:dyDescent="0.25">
      <c r="B268" s="67"/>
      <c r="F268" s="67"/>
    </row>
    <row r="269" spans="2:6" ht="15.75" customHeight="1" x14ac:dyDescent="0.25">
      <c r="B269" s="67"/>
      <c r="F269" s="67"/>
    </row>
    <row r="270" spans="2:6" ht="15.75" customHeight="1" x14ac:dyDescent="0.25">
      <c r="B270" s="67"/>
      <c r="F270" s="67"/>
    </row>
    <row r="271" spans="2:6" ht="15.75" customHeight="1" x14ac:dyDescent="0.25">
      <c r="B271" s="67"/>
      <c r="F271" s="67"/>
    </row>
    <row r="272" spans="2:6" ht="15.75" customHeight="1" x14ac:dyDescent="0.25">
      <c r="B272" s="67"/>
      <c r="F272" s="67"/>
    </row>
    <row r="273" spans="2:6" ht="15.75" customHeight="1" x14ac:dyDescent="0.25">
      <c r="B273" s="67"/>
      <c r="F273" s="67"/>
    </row>
    <row r="274" spans="2:6" ht="15.75" customHeight="1" x14ac:dyDescent="0.25">
      <c r="B274" s="67"/>
      <c r="F274" s="67"/>
    </row>
    <row r="275" spans="2:6" ht="15.75" customHeight="1" x14ac:dyDescent="0.25">
      <c r="B275" s="67"/>
      <c r="F275" s="67"/>
    </row>
    <row r="276" spans="2:6" ht="15.75" customHeight="1" x14ac:dyDescent="0.25">
      <c r="B276" s="67"/>
      <c r="F276" s="67"/>
    </row>
    <row r="277" spans="2:6" ht="15.75" customHeight="1" x14ac:dyDescent="0.25">
      <c r="B277" s="67"/>
      <c r="F277" s="67"/>
    </row>
    <row r="278" spans="2:6" ht="15.75" customHeight="1" x14ac:dyDescent="0.25">
      <c r="B278" s="67"/>
      <c r="F278" s="67"/>
    </row>
    <row r="279" spans="2:6" ht="15.75" customHeight="1" x14ac:dyDescent="0.25">
      <c r="B279" s="67"/>
      <c r="F279" s="67"/>
    </row>
    <row r="280" spans="2:6" ht="15.75" customHeight="1" x14ac:dyDescent="0.25">
      <c r="B280" s="67"/>
      <c r="F280" s="67"/>
    </row>
    <row r="281" spans="2:6" ht="15.75" customHeight="1" x14ac:dyDescent="0.25">
      <c r="B281" s="67"/>
      <c r="F281" s="67"/>
    </row>
    <row r="282" spans="2:6" ht="15.75" customHeight="1" x14ac:dyDescent="0.25">
      <c r="B282" s="67"/>
      <c r="F282" s="67"/>
    </row>
    <row r="283" spans="2:6" ht="15.75" customHeight="1" x14ac:dyDescent="0.25">
      <c r="B283" s="67"/>
      <c r="F283" s="67"/>
    </row>
    <row r="284" spans="2:6" ht="15.75" customHeight="1" x14ac:dyDescent="0.25">
      <c r="B284" s="67"/>
      <c r="F284" s="67"/>
    </row>
    <row r="285" spans="2:6" ht="15.75" customHeight="1" x14ac:dyDescent="0.25">
      <c r="B285" s="67"/>
      <c r="F285" s="67"/>
    </row>
    <row r="286" spans="2:6" ht="15.75" customHeight="1" x14ac:dyDescent="0.25">
      <c r="B286" s="67"/>
      <c r="F286" s="67"/>
    </row>
    <row r="287" spans="2:6" ht="15.75" customHeight="1" x14ac:dyDescent="0.25">
      <c r="B287" s="67"/>
      <c r="F287" s="67"/>
    </row>
    <row r="288" spans="2:6" ht="15.75" customHeight="1" x14ac:dyDescent="0.25">
      <c r="B288" s="67"/>
      <c r="F288" s="67"/>
    </row>
    <row r="289" spans="2:6" ht="15.75" customHeight="1" x14ac:dyDescent="0.25">
      <c r="B289" s="67"/>
      <c r="F289" s="67"/>
    </row>
    <row r="290" spans="2:6" ht="15.75" customHeight="1" x14ac:dyDescent="0.25">
      <c r="B290" s="67"/>
      <c r="F290" s="67"/>
    </row>
    <row r="291" spans="2:6" ht="15.75" customHeight="1" x14ac:dyDescent="0.25">
      <c r="B291" s="67"/>
      <c r="F291" s="67"/>
    </row>
    <row r="292" spans="2:6" ht="15.75" customHeight="1" x14ac:dyDescent="0.25">
      <c r="B292" s="67"/>
      <c r="F292" s="67"/>
    </row>
    <row r="293" spans="2:6" ht="15.75" customHeight="1" x14ac:dyDescent="0.25">
      <c r="B293" s="67"/>
      <c r="F293" s="67"/>
    </row>
    <row r="294" spans="2:6" ht="15.75" customHeight="1" x14ac:dyDescent="0.25">
      <c r="B294" s="67"/>
      <c r="F294" s="67"/>
    </row>
    <row r="295" spans="2:6" ht="15.75" customHeight="1" x14ac:dyDescent="0.25">
      <c r="B295" s="67"/>
      <c r="F295" s="67"/>
    </row>
    <row r="296" spans="2:6" ht="15.75" customHeight="1" x14ac:dyDescent="0.25">
      <c r="B296" s="67"/>
      <c r="F296" s="67"/>
    </row>
    <row r="297" spans="2:6" ht="15.75" customHeight="1" x14ac:dyDescent="0.25">
      <c r="B297" s="67"/>
      <c r="F297" s="67"/>
    </row>
    <row r="298" spans="2:6" ht="15.75" customHeight="1" x14ac:dyDescent="0.25">
      <c r="B298" s="67"/>
      <c r="F298" s="67"/>
    </row>
    <row r="299" spans="2:6" ht="15.75" customHeight="1" x14ac:dyDescent="0.25">
      <c r="B299" s="67"/>
      <c r="F299" s="67"/>
    </row>
    <row r="300" spans="2:6" ht="15.75" customHeight="1" x14ac:dyDescent="0.25">
      <c r="B300" s="67"/>
      <c r="F300" s="67"/>
    </row>
    <row r="301" spans="2:6" ht="15.75" customHeight="1" x14ac:dyDescent="0.25">
      <c r="B301" s="67"/>
      <c r="F301" s="67"/>
    </row>
    <row r="302" spans="2:6" ht="15.75" customHeight="1" x14ac:dyDescent="0.25">
      <c r="B302" s="67"/>
      <c r="F302" s="67"/>
    </row>
    <row r="303" spans="2:6" ht="15.75" customHeight="1" x14ac:dyDescent="0.25">
      <c r="B303" s="67"/>
      <c r="F303" s="67"/>
    </row>
    <row r="304" spans="2:6" ht="15.75" customHeight="1" x14ac:dyDescent="0.25">
      <c r="B304" s="67"/>
      <c r="F304" s="67"/>
    </row>
    <row r="305" spans="2:6" ht="15.75" customHeight="1" x14ac:dyDescent="0.25">
      <c r="B305" s="67"/>
      <c r="F305" s="67"/>
    </row>
    <row r="306" spans="2:6" ht="15.75" customHeight="1" x14ac:dyDescent="0.25">
      <c r="B306" s="67"/>
      <c r="F306" s="67"/>
    </row>
    <row r="307" spans="2:6" ht="15.75" customHeight="1" x14ac:dyDescent="0.25">
      <c r="B307" s="67"/>
      <c r="F307" s="67"/>
    </row>
    <row r="308" spans="2:6" ht="15.75" customHeight="1" x14ac:dyDescent="0.25">
      <c r="B308" s="67"/>
      <c r="F308" s="67"/>
    </row>
    <row r="309" spans="2:6" ht="15.75" customHeight="1" x14ac:dyDescent="0.25">
      <c r="B309" s="67"/>
      <c r="F309" s="67"/>
    </row>
    <row r="310" spans="2:6" ht="15.75" customHeight="1" x14ac:dyDescent="0.25">
      <c r="B310" s="67"/>
      <c r="F310" s="67"/>
    </row>
    <row r="311" spans="2:6" ht="15.75" customHeight="1" x14ac:dyDescent="0.25">
      <c r="B311" s="67"/>
      <c r="F311" s="67"/>
    </row>
    <row r="312" spans="2:6" ht="15.75" customHeight="1" x14ac:dyDescent="0.25">
      <c r="B312" s="67"/>
      <c r="F312" s="67"/>
    </row>
    <row r="313" spans="2:6" ht="15.75" customHeight="1" x14ac:dyDescent="0.25">
      <c r="B313" s="67"/>
      <c r="F313" s="67"/>
    </row>
    <row r="314" spans="2:6" ht="15.75" customHeight="1" x14ac:dyDescent="0.25">
      <c r="B314" s="67"/>
      <c r="F314" s="67"/>
    </row>
    <row r="315" spans="2:6" ht="15.75" customHeight="1" x14ac:dyDescent="0.25">
      <c r="B315" s="67"/>
      <c r="F315" s="67"/>
    </row>
    <row r="316" spans="2:6" ht="15.75" customHeight="1" x14ac:dyDescent="0.25">
      <c r="B316" s="67"/>
      <c r="F316" s="67"/>
    </row>
    <row r="317" spans="2:6" ht="15.75" customHeight="1" x14ac:dyDescent="0.25">
      <c r="B317" s="67"/>
      <c r="F317" s="67"/>
    </row>
    <row r="318" spans="2:6" ht="15.75" customHeight="1" x14ac:dyDescent="0.25">
      <c r="B318" s="67"/>
      <c r="F318" s="67"/>
    </row>
    <row r="319" spans="2:6" ht="15.75" customHeight="1" x14ac:dyDescent="0.25">
      <c r="B319" s="67"/>
      <c r="F319" s="67"/>
    </row>
    <row r="320" spans="2:6" ht="15.75" customHeight="1" x14ac:dyDescent="0.25">
      <c r="B320" s="67"/>
      <c r="F320" s="67"/>
    </row>
    <row r="321" spans="2:6" ht="15.75" customHeight="1" x14ac:dyDescent="0.25">
      <c r="B321" s="67"/>
      <c r="F321" s="67"/>
    </row>
    <row r="322" spans="2:6" ht="15.75" customHeight="1" x14ac:dyDescent="0.25">
      <c r="B322" s="67"/>
      <c r="F322" s="67"/>
    </row>
    <row r="323" spans="2:6" ht="15.75" customHeight="1" x14ac:dyDescent="0.25">
      <c r="B323" s="67"/>
      <c r="F323" s="67"/>
    </row>
    <row r="324" spans="2:6" ht="15.75" customHeight="1" x14ac:dyDescent="0.25">
      <c r="B324" s="67"/>
      <c r="F324" s="67"/>
    </row>
    <row r="325" spans="2:6" ht="15.75" customHeight="1" x14ac:dyDescent="0.25">
      <c r="B325" s="67"/>
      <c r="F325" s="67"/>
    </row>
    <row r="326" spans="2:6" ht="15.75" customHeight="1" x14ac:dyDescent="0.25">
      <c r="B326" s="67"/>
      <c r="F326" s="67"/>
    </row>
    <row r="327" spans="2:6" ht="15.75" customHeight="1" x14ac:dyDescent="0.25">
      <c r="B327" s="67"/>
      <c r="F327" s="67"/>
    </row>
    <row r="328" spans="2:6" ht="15.75" customHeight="1" x14ac:dyDescent="0.25">
      <c r="B328" s="67"/>
      <c r="F328" s="67"/>
    </row>
    <row r="329" spans="2:6" ht="15.75" customHeight="1" x14ac:dyDescent="0.25">
      <c r="B329" s="67"/>
      <c r="F329" s="67"/>
    </row>
    <row r="330" spans="2:6" ht="15.75" customHeight="1" x14ac:dyDescent="0.25">
      <c r="B330" s="67"/>
      <c r="F330" s="67"/>
    </row>
    <row r="331" spans="2:6" ht="15.75" customHeight="1" x14ac:dyDescent="0.25">
      <c r="B331" s="67"/>
      <c r="F331" s="67"/>
    </row>
    <row r="332" spans="2:6" ht="15.75" customHeight="1" x14ac:dyDescent="0.25">
      <c r="B332" s="67"/>
      <c r="F332" s="67"/>
    </row>
    <row r="333" spans="2:6" ht="15.75" customHeight="1" x14ac:dyDescent="0.25">
      <c r="B333" s="67"/>
      <c r="F333" s="67"/>
    </row>
    <row r="334" spans="2:6" ht="15.75" customHeight="1" x14ac:dyDescent="0.25">
      <c r="B334" s="67"/>
      <c r="F334" s="67"/>
    </row>
    <row r="335" spans="2:6" ht="15.75" customHeight="1" x14ac:dyDescent="0.25">
      <c r="B335" s="67"/>
      <c r="F335" s="67"/>
    </row>
    <row r="336" spans="2:6" ht="15.75" customHeight="1" x14ac:dyDescent="0.25">
      <c r="B336" s="67"/>
      <c r="F336" s="67"/>
    </row>
    <row r="337" spans="2:6" ht="15.75" customHeight="1" x14ac:dyDescent="0.25">
      <c r="B337" s="67"/>
      <c r="F337" s="67"/>
    </row>
    <row r="338" spans="2:6" ht="15.75" customHeight="1" x14ac:dyDescent="0.25">
      <c r="B338" s="67"/>
      <c r="F338" s="67"/>
    </row>
    <row r="339" spans="2:6" ht="15.75" customHeight="1" x14ac:dyDescent="0.25">
      <c r="B339" s="67"/>
      <c r="F339" s="67"/>
    </row>
    <row r="340" spans="2:6" ht="15.75" customHeight="1" x14ac:dyDescent="0.25">
      <c r="B340" s="67"/>
      <c r="F340" s="67"/>
    </row>
    <row r="341" spans="2:6" ht="15.75" customHeight="1" x14ac:dyDescent="0.25">
      <c r="B341" s="67"/>
      <c r="F341" s="67"/>
    </row>
    <row r="342" spans="2:6" ht="15.75" customHeight="1" x14ac:dyDescent="0.25">
      <c r="B342" s="67"/>
      <c r="F342" s="67"/>
    </row>
    <row r="343" spans="2:6" ht="15.75" customHeight="1" x14ac:dyDescent="0.25">
      <c r="B343" s="67"/>
      <c r="F343" s="67"/>
    </row>
    <row r="344" spans="2:6" ht="15.75" customHeight="1" x14ac:dyDescent="0.25">
      <c r="B344" s="67"/>
      <c r="F344" s="67"/>
    </row>
    <row r="345" spans="2:6" ht="15.75" customHeight="1" x14ac:dyDescent="0.25">
      <c r="B345" s="67"/>
      <c r="F345" s="67"/>
    </row>
    <row r="346" spans="2:6" ht="15.75" customHeight="1" x14ac:dyDescent="0.25">
      <c r="B346" s="67"/>
      <c r="F346" s="67"/>
    </row>
    <row r="347" spans="2:6" ht="15.75" customHeight="1" x14ac:dyDescent="0.25">
      <c r="B347" s="67"/>
      <c r="F347" s="67"/>
    </row>
    <row r="348" spans="2:6" ht="15.75" customHeight="1" x14ac:dyDescent="0.25">
      <c r="B348" s="67"/>
      <c r="F348" s="67"/>
    </row>
    <row r="349" spans="2:6" ht="15.75" customHeight="1" x14ac:dyDescent="0.25">
      <c r="B349" s="67"/>
      <c r="F349" s="67"/>
    </row>
    <row r="350" spans="2:6" ht="15.75" customHeight="1" x14ac:dyDescent="0.25">
      <c r="B350" s="67"/>
      <c r="F350" s="67"/>
    </row>
    <row r="351" spans="2:6" ht="15.75" customHeight="1" x14ac:dyDescent="0.25">
      <c r="B351" s="67"/>
      <c r="F351" s="67"/>
    </row>
    <row r="352" spans="2:6" ht="15.75" customHeight="1" x14ac:dyDescent="0.25">
      <c r="B352" s="67"/>
      <c r="F352" s="67"/>
    </row>
    <row r="353" spans="2:6" ht="15.75" customHeight="1" x14ac:dyDescent="0.25">
      <c r="B353" s="67"/>
      <c r="F353" s="67"/>
    </row>
    <row r="354" spans="2:6" ht="15.75" customHeight="1" x14ac:dyDescent="0.25">
      <c r="B354" s="67"/>
      <c r="F354" s="67"/>
    </row>
    <row r="355" spans="2:6" ht="15.75" customHeight="1" x14ac:dyDescent="0.25">
      <c r="B355" s="67"/>
      <c r="F355" s="67"/>
    </row>
    <row r="356" spans="2:6" ht="15.75" customHeight="1" x14ac:dyDescent="0.25">
      <c r="B356" s="67"/>
      <c r="F356" s="67"/>
    </row>
    <row r="357" spans="2:6" ht="15.75" customHeight="1" x14ac:dyDescent="0.25">
      <c r="B357" s="67"/>
      <c r="F357" s="67"/>
    </row>
    <row r="358" spans="2:6" ht="15.75" customHeight="1" x14ac:dyDescent="0.25">
      <c r="B358" s="67"/>
      <c r="F358" s="67"/>
    </row>
    <row r="359" spans="2:6" ht="15.75" customHeight="1" x14ac:dyDescent="0.25">
      <c r="B359" s="67"/>
      <c r="F359" s="67"/>
    </row>
    <row r="360" spans="2:6" ht="15.75" customHeight="1" x14ac:dyDescent="0.25">
      <c r="B360" s="67"/>
      <c r="F360" s="67"/>
    </row>
    <row r="361" spans="2:6" ht="15.75" customHeight="1" x14ac:dyDescent="0.25">
      <c r="B361" s="67"/>
      <c r="F361" s="67"/>
    </row>
    <row r="362" spans="2:6" ht="15.75" customHeight="1" x14ac:dyDescent="0.25">
      <c r="B362" s="67"/>
      <c r="F362" s="67"/>
    </row>
    <row r="363" spans="2:6" ht="15.75" customHeight="1" x14ac:dyDescent="0.25">
      <c r="B363" s="67"/>
      <c r="F363" s="67"/>
    </row>
    <row r="364" spans="2:6" ht="15.75" customHeight="1" x14ac:dyDescent="0.25">
      <c r="B364" s="67"/>
      <c r="F364" s="67"/>
    </row>
    <row r="365" spans="2:6" ht="15.75" customHeight="1" x14ac:dyDescent="0.25">
      <c r="B365" s="67"/>
      <c r="F365" s="67"/>
    </row>
    <row r="366" spans="2:6" ht="15.75" customHeight="1" x14ac:dyDescent="0.25">
      <c r="B366" s="67"/>
      <c r="F366" s="67"/>
    </row>
    <row r="367" spans="2:6" ht="15.75" customHeight="1" x14ac:dyDescent="0.25">
      <c r="B367" s="67"/>
      <c r="F367" s="67"/>
    </row>
    <row r="368" spans="2:6" ht="15.75" customHeight="1" x14ac:dyDescent="0.25">
      <c r="B368" s="67"/>
      <c r="F368" s="67"/>
    </row>
    <row r="369" spans="2:6" ht="15.75" customHeight="1" x14ac:dyDescent="0.25">
      <c r="B369" s="67"/>
      <c r="F369" s="67"/>
    </row>
    <row r="370" spans="2:6" ht="15.75" customHeight="1" x14ac:dyDescent="0.25">
      <c r="B370" s="67"/>
      <c r="F370" s="67"/>
    </row>
    <row r="371" spans="2:6" ht="15.75" customHeight="1" x14ac:dyDescent="0.25">
      <c r="B371" s="67"/>
      <c r="F371" s="67"/>
    </row>
    <row r="372" spans="2:6" ht="15.75" customHeight="1" x14ac:dyDescent="0.25">
      <c r="B372" s="67"/>
      <c r="F372" s="67"/>
    </row>
    <row r="373" spans="2:6" ht="15.75" customHeight="1" x14ac:dyDescent="0.25">
      <c r="B373" s="67"/>
      <c r="F373" s="67"/>
    </row>
    <row r="374" spans="2:6" ht="15.75" customHeight="1" x14ac:dyDescent="0.25">
      <c r="B374" s="67"/>
      <c r="F374" s="67"/>
    </row>
    <row r="375" spans="2:6" ht="15.75" customHeight="1" x14ac:dyDescent="0.25">
      <c r="B375" s="67"/>
      <c r="F375" s="67"/>
    </row>
    <row r="376" spans="2:6" ht="15.75" customHeight="1" x14ac:dyDescent="0.25">
      <c r="B376" s="67"/>
      <c r="F376" s="67"/>
    </row>
    <row r="377" spans="2:6" ht="15.75" customHeight="1" x14ac:dyDescent="0.25">
      <c r="B377" s="67"/>
      <c r="F377" s="67"/>
    </row>
    <row r="378" spans="2:6" ht="15.75" customHeight="1" x14ac:dyDescent="0.25">
      <c r="B378" s="67"/>
      <c r="F378" s="67"/>
    </row>
    <row r="379" spans="2:6" ht="15.75" customHeight="1" x14ac:dyDescent="0.25">
      <c r="B379" s="67"/>
      <c r="F379" s="67"/>
    </row>
    <row r="380" spans="2:6" ht="15.75" customHeight="1" x14ac:dyDescent="0.25">
      <c r="B380" s="67"/>
      <c r="F380" s="67"/>
    </row>
    <row r="381" spans="2:6" ht="15.75" customHeight="1" x14ac:dyDescent="0.25">
      <c r="B381" s="67"/>
      <c r="F381" s="67"/>
    </row>
    <row r="382" spans="2:6" ht="15.75" customHeight="1" x14ac:dyDescent="0.25">
      <c r="B382" s="67"/>
      <c r="F382" s="67"/>
    </row>
    <row r="383" spans="2:6" ht="15.75" customHeight="1" x14ac:dyDescent="0.25">
      <c r="B383" s="67"/>
      <c r="F383" s="67"/>
    </row>
    <row r="384" spans="2:6" ht="15.75" customHeight="1" x14ac:dyDescent="0.25">
      <c r="B384" s="67"/>
      <c r="F384" s="67"/>
    </row>
    <row r="385" spans="2:6" ht="15.75" customHeight="1" x14ac:dyDescent="0.25">
      <c r="B385" s="67"/>
      <c r="F385" s="67"/>
    </row>
    <row r="386" spans="2:6" ht="15.75" customHeight="1" x14ac:dyDescent="0.25">
      <c r="B386" s="67"/>
      <c r="F386" s="67"/>
    </row>
    <row r="387" spans="2:6" ht="15.75" customHeight="1" x14ac:dyDescent="0.25">
      <c r="B387" s="67"/>
      <c r="F387" s="67"/>
    </row>
    <row r="388" spans="2:6" ht="15.75" customHeight="1" x14ac:dyDescent="0.25">
      <c r="B388" s="67"/>
      <c r="F388" s="67"/>
    </row>
    <row r="389" spans="2:6" ht="15.75" customHeight="1" x14ac:dyDescent="0.25">
      <c r="B389" s="67"/>
      <c r="F389" s="67"/>
    </row>
    <row r="390" spans="2:6" ht="15.75" customHeight="1" x14ac:dyDescent="0.25">
      <c r="B390" s="67"/>
      <c r="F390" s="67"/>
    </row>
    <row r="391" spans="2:6" ht="15.75" customHeight="1" x14ac:dyDescent="0.25">
      <c r="B391" s="67"/>
      <c r="F391" s="67"/>
    </row>
    <row r="392" spans="2:6" ht="15.75" customHeight="1" x14ac:dyDescent="0.25">
      <c r="B392" s="67"/>
      <c r="F392" s="67"/>
    </row>
    <row r="393" spans="2:6" ht="15.75" customHeight="1" x14ac:dyDescent="0.25">
      <c r="B393" s="67"/>
      <c r="F393" s="67"/>
    </row>
    <row r="394" spans="2:6" ht="15.75" customHeight="1" x14ac:dyDescent="0.25">
      <c r="B394" s="67"/>
      <c r="F394" s="67"/>
    </row>
    <row r="395" spans="2:6" ht="15.75" customHeight="1" x14ac:dyDescent="0.25">
      <c r="B395" s="67"/>
      <c r="F395" s="67"/>
    </row>
    <row r="396" spans="2:6" ht="15.75" customHeight="1" x14ac:dyDescent="0.25">
      <c r="B396" s="67"/>
      <c r="F396" s="67"/>
    </row>
    <row r="397" spans="2:6" ht="15.75" customHeight="1" x14ac:dyDescent="0.25">
      <c r="B397" s="67"/>
      <c r="F397" s="67"/>
    </row>
    <row r="398" spans="2:6" ht="15.75" customHeight="1" x14ac:dyDescent="0.25">
      <c r="B398" s="67"/>
      <c r="F398" s="67"/>
    </row>
    <row r="399" spans="2:6" ht="15.75" customHeight="1" x14ac:dyDescent="0.25">
      <c r="B399" s="67"/>
      <c r="F399" s="67"/>
    </row>
    <row r="400" spans="2:6" ht="15.75" customHeight="1" x14ac:dyDescent="0.25">
      <c r="B400" s="67"/>
      <c r="F400" s="67"/>
    </row>
    <row r="401" spans="2:6" ht="15.75" customHeight="1" x14ac:dyDescent="0.25">
      <c r="B401" s="67"/>
      <c r="F401" s="67"/>
    </row>
    <row r="402" spans="2:6" ht="15.75" customHeight="1" x14ac:dyDescent="0.25">
      <c r="B402" s="67"/>
      <c r="F402" s="67"/>
    </row>
    <row r="403" spans="2:6" ht="15.75" customHeight="1" x14ac:dyDescent="0.25">
      <c r="B403" s="67"/>
      <c r="F403" s="67"/>
    </row>
    <row r="404" spans="2:6" ht="15.75" customHeight="1" x14ac:dyDescent="0.25">
      <c r="B404" s="67"/>
      <c r="F404" s="67"/>
    </row>
    <row r="405" spans="2:6" ht="15.75" customHeight="1" x14ac:dyDescent="0.25">
      <c r="B405" s="67"/>
      <c r="F405" s="67"/>
    </row>
    <row r="406" spans="2:6" ht="15.75" customHeight="1" x14ac:dyDescent="0.25">
      <c r="B406" s="67"/>
      <c r="F406" s="67"/>
    </row>
    <row r="407" spans="2:6" ht="15.75" customHeight="1" x14ac:dyDescent="0.25">
      <c r="B407" s="67"/>
      <c r="F407" s="67"/>
    </row>
    <row r="408" spans="2:6" ht="15.75" customHeight="1" x14ac:dyDescent="0.25">
      <c r="B408" s="67"/>
      <c r="F408" s="67"/>
    </row>
    <row r="409" spans="2:6" ht="15.75" customHeight="1" x14ac:dyDescent="0.25">
      <c r="B409" s="67"/>
      <c r="F409" s="67"/>
    </row>
    <row r="410" spans="2:6" ht="15.75" customHeight="1" x14ac:dyDescent="0.25">
      <c r="B410" s="67"/>
      <c r="F410" s="67"/>
    </row>
    <row r="411" spans="2:6" ht="15.75" customHeight="1" x14ac:dyDescent="0.25">
      <c r="B411" s="67"/>
      <c r="F411" s="67"/>
    </row>
    <row r="412" spans="2:6" ht="15.75" customHeight="1" x14ac:dyDescent="0.25">
      <c r="B412" s="67"/>
      <c r="F412" s="67"/>
    </row>
    <row r="413" spans="2:6" ht="15.75" customHeight="1" x14ac:dyDescent="0.25">
      <c r="B413" s="67"/>
      <c r="F413" s="67"/>
    </row>
    <row r="414" spans="2:6" ht="15.75" customHeight="1" x14ac:dyDescent="0.25">
      <c r="B414" s="67"/>
      <c r="F414" s="67"/>
    </row>
    <row r="415" spans="2:6" ht="15.75" customHeight="1" x14ac:dyDescent="0.25">
      <c r="B415" s="67"/>
      <c r="F415" s="67"/>
    </row>
    <row r="416" spans="2:6" ht="15.75" customHeight="1" x14ac:dyDescent="0.25">
      <c r="B416" s="67"/>
      <c r="F416" s="67"/>
    </row>
    <row r="417" spans="2:6" ht="15.75" customHeight="1" x14ac:dyDescent="0.25">
      <c r="B417" s="67"/>
      <c r="F417" s="67"/>
    </row>
    <row r="418" spans="2:6" ht="15.75" customHeight="1" x14ac:dyDescent="0.25">
      <c r="B418" s="67"/>
      <c r="F418" s="67"/>
    </row>
    <row r="419" spans="2:6" ht="15.75" customHeight="1" x14ac:dyDescent="0.25">
      <c r="B419" s="67"/>
      <c r="F419" s="67"/>
    </row>
    <row r="420" spans="2:6" ht="15.75" customHeight="1" x14ac:dyDescent="0.25">
      <c r="B420" s="67"/>
      <c r="F420" s="67"/>
    </row>
    <row r="421" spans="2:6" ht="15.75" customHeight="1" x14ac:dyDescent="0.25">
      <c r="B421" s="67"/>
      <c r="F421" s="67"/>
    </row>
    <row r="422" spans="2:6" ht="15.75" customHeight="1" x14ac:dyDescent="0.25">
      <c r="B422" s="67"/>
      <c r="F422" s="67"/>
    </row>
    <row r="423" spans="2:6" ht="15.75" customHeight="1" x14ac:dyDescent="0.25">
      <c r="B423" s="67"/>
      <c r="F423" s="67"/>
    </row>
    <row r="424" spans="2:6" ht="15.75" customHeight="1" x14ac:dyDescent="0.25">
      <c r="B424" s="67"/>
      <c r="F424" s="67"/>
    </row>
    <row r="425" spans="2:6" ht="15.75" customHeight="1" x14ac:dyDescent="0.25">
      <c r="B425" s="67"/>
      <c r="F425" s="67"/>
    </row>
    <row r="426" spans="2:6" ht="15.75" customHeight="1" x14ac:dyDescent="0.25">
      <c r="B426" s="67"/>
      <c r="F426" s="67"/>
    </row>
    <row r="427" spans="2:6" ht="15.75" customHeight="1" x14ac:dyDescent="0.25">
      <c r="B427" s="67"/>
      <c r="F427" s="67"/>
    </row>
    <row r="428" spans="2:6" ht="15.75" customHeight="1" x14ac:dyDescent="0.25">
      <c r="B428" s="67"/>
      <c r="F428" s="67"/>
    </row>
    <row r="429" spans="2:6" ht="15.75" customHeight="1" x14ac:dyDescent="0.25">
      <c r="B429" s="67"/>
      <c r="F429" s="67"/>
    </row>
    <row r="430" spans="2:6" ht="15.75" customHeight="1" x14ac:dyDescent="0.25">
      <c r="B430" s="67"/>
      <c r="F430" s="67"/>
    </row>
    <row r="431" spans="2:6" ht="15.75" customHeight="1" x14ac:dyDescent="0.25">
      <c r="B431" s="67"/>
      <c r="F431" s="67"/>
    </row>
    <row r="432" spans="2:6" ht="15.75" customHeight="1" x14ac:dyDescent="0.25">
      <c r="B432" s="67"/>
      <c r="F432" s="67"/>
    </row>
    <row r="433" spans="2:6" ht="15.75" customHeight="1" x14ac:dyDescent="0.25">
      <c r="B433" s="67"/>
      <c r="F433" s="67"/>
    </row>
    <row r="434" spans="2:6" ht="15.75" customHeight="1" x14ac:dyDescent="0.25">
      <c r="B434" s="67"/>
      <c r="F434" s="67"/>
    </row>
    <row r="435" spans="2:6" ht="15.75" customHeight="1" x14ac:dyDescent="0.25">
      <c r="B435" s="67"/>
      <c r="F435" s="67"/>
    </row>
    <row r="436" spans="2:6" ht="15.75" customHeight="1" x14ac:dyDescent="0.25">
      <c r="B436" s="67"/>
      <c r="F436" s="67"/>
    </row>
    <row r="437" spans="2:6" ht="15.75" customHeight="1" x14ac:dyDescent="0.25">
      <c r="B437" s="67"/>
      <c r="F437" s="67"/>
    </row>
    <row r="438" spans="2:6" ht="15.75" customHeight="1" x14ac:dyDescent="0.25">
      <c r="B438" s="67"/>
      <c r="F438" s="67"/>
    </row>
    <row r="439" spans="2:6" ht="15.75" customHeight="1" x14ac:dyDescent="0.25">
      <c r="B439" s="67"/>
      <c r="F439" s="67"/>
    </row>
    <row r="440" spans="2:6" ht="15.75" customHeight="1" x14ac:dyDescent="0.25">
      <c r="B440" s="67"/>
      <c r="F440" s="67"/>
    </row>
    <row r="441" spans="2:6" ht="15.75" customHeight="1" x14ac:dyDescent="0.25">
      <c r="B441" s="67"/>
      <c r="F441" s="67"/>
    </row>
    <row r="442" spans="2:6" ht="15.75" customHeight="1" x14ac:dyDescent="0.25">
      <c r="B442" s="67"/>
      <c r="F442" s="67"/>
    </row>
    <row r="443" spans="2:6" ht="15.75" customHeight="1" x14ac:dyDescent="0.25">
      <c r="B443" s="67"/>
      <c r="F443" s="67"/>
    </row>
    <row r="444" spans="2:6" ht="15.75" customHeight="1" x14ac:dyDescent="0.25">
      <c r="B444" s="67"/>
      <c r="F444" s="67"/>
    </row>
    <row r="445" spans="2:6" ht="15.75" customHeight="1" x14ac:dyDescent="0.25">
      <c r="B445" s="67"/>
      <c r="F445" s="67"/>
    </row>
    <row r="446" spans="2:6" ht="15.75" customHeight="1" x14ac:dyDescent="0.25">
      <c r="B446" s="67"/>
      <c r="F446" s="67"/>
    </row>
    <row r="447" spans="2:6" ht="15.75" customHeight="1" x14ac:dyDescent="0.25">
      <c r="B447" s="67"/>
      <c r="F447" s="67"/>
    </row>
    <row r="448" spans="2:6" ht="15.75" customHeight="1" x14ac:dyDescent="0.25">
      <c r="B448" s="67"/>
      <c r="F448" s="67"/>
    </row>
    <row r="449" spans="2:6" ht="15.75" customHeight="1" x14ac:dyDescent="0.25">
      <c r="B449" s="67"/>
      <c r="F449" s="67"/>
    </row>
    <row r="450" spans="2:6" ht="15.75" customHeight="1" x14ac:dyDescent="0.25">
      <c r="B450" s="67"/>
      <c r="F450" s="67"/>
    </row>
    <row r="451" spans="2:6" ht="15.75" customHeight="1" x14ac:dyDescent="0.25">
      <c r="B451" s="67"/>
      <c r="F451" s="67"/>
    </row>
    <row r="452" spans="2:6" ht="15.75" customHeight="1" x14ac:dyDescent="0.25">
      <c r="B452" s="67"/>
      <c r="F452" s="67"/>
    </row>
    <row r="453" spans="2:6" ht="15.75" customHeight="1" x14ac:dyDescent="0.25">
      <c r="B453" s="67"/>
      <c r="F453" s="67"/>
    </row>
    <row r="454" spans="2:6" ht="15.75" customHeight="1" x14ac:dyDescent="0.25">
      <c r="B454" s="67"/>
      <c r="F454" s="67"/>
    </row>
    <row r="455" spans="2:6" ht="15.75" customHeight="1" x14ac:dyDescent="0.25">
      <c r="B455" s="67"/>
      <c r="F455" s="67"/>
    </row>
    <row r="456" spans="2:6" ht="15.75" customHeight="1" x14ac:dyDescent="0.25">
      <c r="B456" s="67"/>
      <c r="F456" s="67"/>
    </row>
    <row r="457" spans="2:6" ht="15.75" customHeight="1" x14ac:dyDescent="0.25">
      <c r="B457" s="67"/>
      <c r="F457" s="67"/>
    </row>
    <row r="458" spans="2:6" ht="15.75" customHeight="1" x14ac:dyDescent="0.25">
      <c r="B458" s="67"/>
      <c r="F458" s="67"/>
    </row>
    <row r="459" spans="2:6" ht="15.75" customHeight="1" x14ac:dyDescent="0.25">
      <c r="B459" s="67"/>
      <c r="F459" s="67"/>
    </row>
    <row r="460" spans="2:6" ht="15.75" customHeight="1" x14ac:dyDescent="0.25">
      <c r="B460" s="67"/>
      <c r="F460" s="67"/>
    </row>
    <row r="461" spans="2:6" ht="15.75" customHeight="1" x14ac:dyDescent="0.25">
      <c r="B461" s="67"/>
      <c r="F461" s="67"/>
    </row>
    <row r="462" spans="2:6" ht="15.75" customHeight="1" x14ac:dyDescent="0.25">
      <c r="B462" s="67"/>
      <c r="F462" s="67"/>
    </row>
    <row r="463" spans="2:6" ht="15.75" customHeight="1" x14ac:dyDescent="0.25">
      <c r="B463" s="67"/>
      <c r="F463" s="67"/>
    </row>
    <row r="464" spans="2:6" ht="15.75" customHeight="1" x14ac:dyDescent="0.25">
      <c r="B464" s="67"/>
      <c r="F464" s="67"/>
    </row>
    <row r="465" spans="2:6" ht="15.75" customHeight="1" x14ac:dyDescent="0.25">
      <c r="B465" s="67"/>
      <c r="F465" s="67"/>
    </row>
    <row r="466" spans="2:6" ht="15.75" customHeight="1" x14ac:dyDescent="0.25">
      <c r="B466" s="67"/>
      <c r="F466" s="67"/>
    </row>
    <row r="467" spans="2:6" ht="15.75" customHeight="1" x14ac:dyDescent="0.25">
      <c r="B467" s="67"/>
      <c r="F467" s="67"/>
    </row>
    <row r="468" spans="2:6" ht="15.75" customHeight="1" x14ac:dyDescent="0.25">
      <c r="B468" s="67"/>
      <c r="F468" s="67"/>
    </row>
    <row r="469" spans="2:6" ht="15.75" customHeight="1" x14ac:dyDescent="0.25">
      <c r="B469" s="67"/>
      <c r="F469" s="67"/>
    </row>
    <row r="470" spans="2:6" ht="15.75" customHeight="1" x14ac:dyDescent="0.25">
      <c r="B470" s="67"/>
      <c r="F470" s="67"/>
    </row>
    <row r="471" spans="2:6" ht="15.75" customHeight="1" x14ac:dyDescent="0.25">
      <c r="B471" s="67"/>
      <c r="F471" s="67"/>
    </row>
    <row r="472" spans="2:6" ht="15.75" customHeight="1" x14ac:dyDescent="0.25">
      <c r="B472" s="67"/>
      <c r="F472" s="67"/>
    </row>
    <row r="473" spans="2:6" ht="15.75" customHeight="1" x14ac:dyDescent="0.25">
      <c r="B473" s="67"/>
      <c r="F473" s="67"/>
    </row>
    <row r="474" spans="2:6" ht="15.75" customHeight="1" x14ac:dyDescent="0.25">
      <c r="B474" s="67"/>
      <c r="F474" s="67"/>
    </row>
    <row r="475" spans="2:6" ht="15.75" customHeight="1" x14ac:dyDescent="0.25">
      <c r="B475" s="67"/>
      <c r="F475" s="67"/>
    </row>
    <row r="476" spans="2:6" ht="15.75" customHeight="1" x14ac:dyDescent="0.25">
      <c r="B476" s="67"/>
      <c r="F476" s="67"/>
    </row>
    <row r="477" spans="2:6" ht="15.75" customHeight="1" x14ac:dyDescent="0.25">
      <c r="B477" s="67"/>
      <c r="F477" s="67"/>
    </row>
    <row r="478" spans="2:6" ht="15.75" customHeight="1" x14ac:dyDescent="0.25">
      <c r="B478" s="67"/>
      <c r="F478" s="67"/>
    </row>
    <row r="479" spans="2:6" ht="15.75" customHeight="1" x14ac:dyDescent="0.25">
      <c r="B479" s="67"/>
      <c r="F479" s="67"/>
    </row>
    <row r="480" spans="2:6" ht="15.75" customHeight="1" x14ac:dyDescent="0.25">
      <c r="B480" s="67"/>
      <c r="F480" s="67"/>
    </row>
    <row r="481" spans="2:6" ht="15.75" customHeight="1" x14ac:dyDescent="0.25">
      <c r="B481" s="67"/>
      <c r="F481" s="67"/>
    </row>
    <row r="482" spans="2:6" ht="15.75" customHeight="1" x14ac:dyDescent="0.25">
      <c r="B482" s="67"/>
      <c r="F482" s="67"/>
    </row>
    <row r="483" spans="2:6" ht="15.75" customHeight="1" x14ac:dyDescent="0.25">
      <c r="B483" s="67"/>
      <c r="F483" s="67"/>
    </row>
    <row r="484" spans="2:6" ht="15.75" customHeight="1" x14ac:dyDescent="0.25">
      <c r="B484" s="67"/>
      <c r="F484" s="67"/>
    </row>
    <row r="485" spans="2:6" ht="15.75" customHeight="1" x14ac:dyDescent="0.25">
      <c r="B485" s="67"/>
      <c r="F485" s="67"/>
    </row>
    <row r="486" spans="2:6" ht="15.75" customHeight="1" x14ac:dyDescent="0.25">
      <c r="B486" s="67"/>
      <c r="F486" s="67"/>
    </row>
    <row r="487" spans="2:6" ht="15.75" customHeight="1" x14ac:dyDescent="0.25">
      <c r="B487" s="67"/>
      <c r="F487" s="67"/>
    </row>
    <row r="488" spans="2:6" ht="15.75" customHeight="1" x14ac:dyDescent="0.25">
      <c r="B488" s="67"/>
      <c r="F488" s="67"/>
    </row>
    <row r="489" spans="2:6" ht="15.75" customHeight="1" x14ac:dyDescent="0.25">
      <c r="B489" s="67"/>
      <c r="F489" s="67"/>
    </row>
    <row r="490" spans="2:6" ht="15.75" customHeight="1" x14ac:dyDescent="0.25">
      <c r="B490" s="67"/>
      <c r="F490" s="67"/>
    </row>
    <row r="491" spans="2:6" ht="15.75" customHeight="1" x14ac:dyDescent="0.25">
      <c r="B491" s="67"/>
      <c r="F491" s="67"/>
    </row>
    <row r="492" spans="2:6" ht="15.75" customHeight="1" x14ac:dyDescent="0.25">
      <c r="B492" s="67"/>
      <c r="F492" s="67"/>
    </row>
    <row r="493" spans="2:6" ht="15.75" customHeight="1" x14ac:dyDescent="0.25">
      <c r="B493" s="67"/>
      <c r="F493" s="67"/>
    </row>
    <row r="494" spans="2:6" ht="15.75" customHeight="1" x14ac:dyDescent="0.25">
      <c r="B494" s="67"/>
      <c r="F494" s="67"/>
    </row>
    <row r="495" spans="2:6" ht="15.75" customHeight="1" x14ac:dyDescent="0.25">
      <c r="B495" s="67"/>
      <c r="F495" s="67"/>
    </row>
    <row r="496" spans="2:6" ht="15.75" customHeight="1" x14ac:dyDescent="0.25">
      <c r="B496" s="67"/>
      <c r="F496" s="67"/>
    </row>
    <row r="497" spans="2:6" ht="15.75" customHeight="1" x14ac:dyDescent="0.25">
      <c r="B497" s="67"/>
      <c r="F497" s="67"/>
    </row>
    <row r="498" spans="2:6" ht="15.75" customHeight="1" x14ac:dyDescent="0.25">
      <c r="B498" s="67"/>
      <c r="F498" s="67"/>
    </row>
    <row r="499" spans="2:6" ht="15.75" customHeight="1" x14ac:dyDescent="0.25">
      <c r="B499" s="67"/>
      <c r="F499" s="67"/>
    </row>
    <row r="500" spans="2:6" ht="15.75" customHeight="1" x14ac:dyDescent="0.25">
      <c r="B500" s="67"/>
      <c r="F500" s="67"/>
    </row>
    <row r="501" spans="2:6" ht="15.75" customHeight="1" x14ac:dyDescent="0.25">
      <c r="B501" s="67"/>
      <c r="F501" s="67"/>
    </row>
    <row r="502" spans="2:6" ht="15.75" customHeight="1" x14ac:dyDescent="0.25">
      <c r="B502" s="67"/>
      <c r="F502" s="67"/>
    </row>
    <row r="503" spans="2:6" ht="15.75" customHeight="1" x14ac:dyDescent="0.25">
      <c r="B503" s="67"/>
      <c r="F503" s="67"/>
    </row>
    <row r="504" spans="2:6" ht="15.75" customHeight="1" x14ac:dyDescent="0.25">
      <c r="B504" s="67"/>
      <c r="F504" s="67"/>
    </row>
    <row r="505" spans="2:6" ht="15.75" customHeight="1" x14ac:dyDescent="0.25">
      <c r="B505" s="67"/>
      <c r="F505" s="67"/>
    </row>
    <row r="506" spans="2:6" ht="15.75" customHeight="1" x14ac:dyDescent="0.25">
      <c r="B506" s="67"/>
      <c r="F506" s="67"/>
    </row>
    <row r="507" spans="2:6" ht="15.75" customHeight="1" x14ac:dyDescent="0.25">
      <c r="B507" s="67"/>
      <c r="F507" s="67"/>
    </row>
    <row r="508" spans="2:6" ht="15.75" customHeight="1" x14ac:dyDescent="0.25">
      <c r="B508" s="67"/>
      <c r="F508" s="67"/>
    </row>
    <row r="509" spans="2:6" ht="15.75" customHeight="1" x14ac:dyDescent="0.25">
      <c r="B509" s="67"/>
      <c r="F509" s="67"/>
    </row>
    <row r="510" spans="2:6" ht="15.75" customHeight="1" x14ac:dyDescent="0.25">
      <c r="B510" s="67"/>
      <c r="F510" s="67"/>
    </row>
    <row r="511" spans="2:6" ht="15.75" customHeight="1" x14ac:dyDescent="0.25">
      <c r="B511" s="67"/>
      <c r="F511" s="67"/>
    </row>
    <row r="512" spans="2:6" ht="15.75" customHeight="1" x14ac:dyDescent="0.25">
      <c r="B512" s="67"/>
      <c r="F512" s="67"/>
    </row>
    <row r="513" spans="2:6" ht="15.75" customHeight="1" x14ac:dyDescent="0.25">
      <c r="B513" s="67"/>
      <c r="F513" s="67"/>
    </row>
    <row r="514" spans="2:6" ht="15.75" customHeight="1" x14ac:dyDescent="0.25">
      <c r="B514" s="67"/>
      <c r="F514" s="67"/>
    </row>
    <row r="515" spans="2:6" ht="15.75" customHeight="1" x14ac:dyDescent="0.25">
      <c r="B515" s="67"/>
      <c r="F515" s="67"/>
    </row>
    <row r="516" spans="2:6" ht="15.75" customHeight="1" x14ac:dyDescent="0.25">
      <c r="B516" s="67"/>
      <c r="F516" s="67"/>
    </row>
    <row r="517" spans="2:6" ht="15.75" customHeight="1" x14ac:dyDescent="0.25">
      <c r="B517" s="67"/>
      <c r="F517" s="67"/>
    </row>
    <row r="518" spans="2:6" ht="15.75" customHeight="1" x14ac:dyDescent="0.25">
      <c r="B518" s="67"/>
      <c r="F518" s="67"/>
    </row>
    <row r="519" spans="2:6" ht="15.75" customHeight="1" x14ac:dyDescent="0.25">
      <c r="B519" s="67"/>
      <c r="F519" s="67"/>
    </row>
    <row r="520" spans="2:6" ht="15.75" customHeight="1" x14ac:dyDescent="0.25">
      <c r="B520" s="67"/>
      <c r="F520" s="67"/>
    </row>
    <row r="521" spans="2:6" ht="15.75" customHeight="1" x14ac:dyDescent="0.25">
      <c r="B521" s="67"/>
      <c r="F521" s="67"/>
    </row>
    <row r="522" spans="2:6" ht="15.75" customHeight="1" x14ac:dyDescent="0.25">
      <c r="B522" s="67"/>
      <c r="F522" s="67"/>
    </row>
    <row r="523" spans="2:6" ht="15.75" customHeight="1" x14ac:dyDescent="0.25">
      <c r="B523" s="67"/>
      <c r="F523" s="67"/>
    </row>
    <row r="524" spans="2:6" ht="15.75" customHeight="1" x14ac:dyDescent="0.25">
      <c r="B524" s="67"/>
      <c r="F524" s="67"/>
    </row>
    <row r="525" spans="2:6" ht="15.75" customHeight="1" x14ac:dyDescent="0.25">
      <c r="B525" s="67"/>
      <c r="F525" s="67"/>
    </row>
    <row r="526" spans="2:6" ht="15.75" customHeight="1" x14ac:dyDescent="0.25">
      <c r="B526" s="67"/>
      <c r="F526" s="67"/>
    </row>
    <row r="527" spans="2:6" ht="15.75" customHeight="1" x14ac:dyDescent="0.25">
      <c r="B527" s="67"/>
      <c r="F527" s="67"/>
    </row>
    <row r="528" spans="2:6" ht="15.75" customHeight="1" x14ac:dyDescent="0.25">
      <c r="B528" s="67"/>
      <c r="F528" s="67"/>
    </row>
    <row r="529" spans="2:6" ht="15.75" customHeight="1" x14ac:dyDescent="0.25">
      <c r="B529" s="67"/>
      <c r="F529" s="67"/>
    </row>
    <row r="530" spans="2:6" ht="15.75" customHeight="1" x14ac:dyDescent="0.25">
      <c r="B530" s="67"/>
      <c r="F530" s="67"/>
    </row>
    <row r="531" spans="2:6" ht="15.75" customHeight="1" x14ac:dyDescent="0.25">
      <c r="B531" s="67"/>
      <c r="F531" s="67"/>
    </row>
    <row r="532" spans="2:6" ht="15.75" customHeight="1" x14ac:dyDescent="0.25">
      <c r="B532" s="67"/>
      <c r="F532" s="67"/>
    </row>
    <row r="533" spans="2:6" ht="15.75" customHeight="1" x14ac:dyDescent="0.25">
      <c r="B533" s="67"/>
      <c r="F533" s="67"/>
    </row>
    <row r="534" spans="2:6" ht="15.75" customHeight="1" x14ac:dyDescent="0.25">
      <c r="B534" s="67"/>
      <c r="F534" s="67"/>
    </row>
    <row r="535" spans="2:6" ht="15.75" customHeight="1" x14ac:dyDescent="0.25">
      <c r="B535" s="67"/>
      <c r="F535" s="67"/>
    </row>
    <row r="536" spans="2:6" ht="15.75" customHeight="1" x14ac:dyDescent="0.25">
      <c r="B536" s="67"/>
      <c r="F536" s="67"/>
    </row>
    <row r="537" spans="2:6" ht="15.75" customHeight="1" x14ac:dyDescent="0.25">
      <c r="B537" s="67"/>
      <c r="F537" s="67"/>
    </row>
    <row r="538" spans="2:6" ht="15.75" customHeight="1" x14ac:dyDescent="0.25">
      <c r="B538" s="67"/>
      <c r="F538" s="67"/>
    </row>
    <row r="539" spans="2:6" ht="15.75" customHeight="1" x14ac:dyDescent="0.25">
      <c r="B539" s="67"/>
      <c r="F539" s="67"/>
    </row>
    <row r="540" spans="2:6" ht="15.75" customHeight="1" x14ac:dyDescent="0.25">
      <c r="B540" s="67"/>
      <c r="F540" s="67"/>
    </row>
    <row r="541" spans="2:6" ht="15.75" customHeight="1" x14ac:dyDescent="0.25">
      <c r="B541" s="67"/>
      <c r="F541" s="67"/>
    </row>
    <row r="542" spans="2:6" ht="15.75" customHeight="1" x14ac:dyDescent="0.25">
      <c r="B542" s="67"/>
      <c r="F542" s="67"/>
    </row>
    <row r="543" spans="2:6" ht="15.75" customHeight="1" x14ac:dyDescent="0.25">
      <c r="B543" s="67"/>
      <c r="F543" s="67"/>
    </row>
    <row r="544" spans="2:6" ht="15.75" customHeight="1" x14ac:dyDescent="0.25">
      <c r="B544" s="67"/>
      <c r="F544" s="67"/>
    </row>
    <row r="545" spans="2:6" ht="15.75" customHeight="1" x14ac:dyDescent="0.25">
      <c r="B545" s="67"/>
      <c r="F545" s="67"/>
    </row>
    <row r="546" spans="2:6" ht="15.75" customHeight="1" x14ac:dyDescent="0.25">
      <c r="B546" s="67"/>
      <c r="F546" s="67"/>
    </row>
    <row r="547" spans="2:6" ht="15.75" customHeight="1" x14ac:dyDescent="0.25">
      <c r="B547" s="67"/>
      <c r="F547" s="67"/>
    </row>
    <row r="548" spans="2:6" ht="15.75" customHeight="1" x14ac:dyDescent="0.25">
      <c r="B548" s="67"/>
      <c r="F548" s="67"/>
    </row>
    <row r="549" spans="2:6" ht="15.75" customHeight="1" x14ac:dyDescent="0.25">
      <c r="B549" s="67"/>
      <c r="F549" s="67"/>
    </row>
    <row r="550" spans="2:6" ht="15.75" customHeight="1" x14ac:dyDescent="0.25">
      <c r="B550" s="67"/>
      <c r="F550" s="67"/>
    </row>
    <row r="551" spans="2:6" ht="15.75" customHeight="1" x14ac:dyDescent="0.25">
      <c r="B551" s="67"/>
      <c r="F551" s="67"/>
    </row>
    <row r="552" spans="2:6" ht="15.75" customHeight="1" x14ac:dyDescent="0.25">
      <c r="B552" s="67"/>
      <c r="F552" s="67"/>
    </row>
    <row r="553" spans="2:6" ht="15.75" customHeight="1" x14ac:dyDescent="0.25">
      <c r="B553" s="67"/>
      <c r="F553" s="67"/>
    </row>
    <row r="554" spans="2:6" ht="15.75" customHeight="1" x14ac:dyDescent="0.25">
      <c r="B554" s="67"/>
      <c r="F554" s="67"/>
    </row>
    <row r="555" spans="2:6" ht="15.75" customHeight="1" x14ac:dyDescent="0.25">
      <c r="B555" s="67"/>
      <c r="F555" s="67"/>
    </row>
    <row r="556" spans="2:6" ht="15.75" customHeight="1" x14ac:dyDescent="0.25">
      <c r="B556" s="67"/>
      <c r="F556" s="67"/>
    </row>
    <row r="557" spans="2:6" ht="15.75" customHeight="1" x14ac:dyDescent="0.25">
      <c r="B557" s="67"/>
      <c r="F557" s="67"/>
    </row>
    <row r="558" spans="2:6" ht="15.75" customHeight="1" x14ac:dyDescent="0.25">
      <c r="B558" s="67"/>
      <c r="F558" s="67"/>
    </row>
    <row r="559" spans="2:6" ht="15.75" customHeight="1" x14ac:dyDescent="0.25">
      <c r="B559" s="67"/>
      <c r="F559" s="67"/>
    </row>
    <row r="560" spans="2:6" ht="15.75" customHeight="1" x14ac:dyDescent="0.25">
      <c r="B560" s="67"/>
      <c r="F560" s="67"/>
    </row>
    <row r="561" spans="2:6" ht="15.75" customHeight="1" x14ac:dyDescent="0.25">
      <c r="B561" s="67"/>
      <c r="F561" s="67"/>
    </row>
    <row r="562" spans="2:6" ht="15.75" customHeight="1" x14ac:dyDescent="0.25">
      <c r="B562" s="67"/>
      <c r="F562" s="67"/>
    </row>
    <row r="563" spans="2:6" ht="15.75" customHeight="1" x14ac:dyDescent="0.25">
      <c r="B563" s="67"/>
      <c r="F563" s="67"/>
    </row>
    <row r="564" spans="2:6" ht="15.75" customHeight="1" x14ac:dyDescent="0.25">
      <c r="B564" s="67"/>
      <c r="F564" s="67"/>
    </row>
    <row r="565" spans="2:6" ht="15.75" customHeight="1" x14ac:dyDescent="0.25">
      <c r="B565" s="67"/>
      <c r="F565" s="67"/>
    </row>
    <row r="566" spans="2:6" ht="15.75" customHeight="1" x14ac:dyDescent="0.25">
      <c r="B566" s="67"/>
      <c r="F566" s="67"/>
    </row>
    <row r="567" spans="2:6" ht="15.75" customHeight="1" x14ac:dyDescent="0.25">
      <c r="B567" s="67"/>
      <c r="F567" s="67"/>
    </row>
    <row r="568" spans="2:6" ht="15.75" customHeight="1" x14ac:dyDescent="0.25">
      <c r="B568" s="67"/>
      <c r="F568" s="67"/>
    </row>
    <row r="569" spans="2:6" ht="15.75" customHeight="1" x14ac:dyDescent="0.25">
      <c r="B569" s="67"/>
      <c r="F569" s="67"/>
    </row>
    <row r="570" spans="2:6" ht="15.75" customHeight="1" x14ac:dyDescent="0.25">
      <c r="B570" s="67"/>
      <c r="F570" s="67"/>
    </row>
    <row r="571" spans="2:6" ht="15.75" customHeight="1" x14ac:dyDescent="0.25">
      <c r="B571" s="67"/>
      <c r="F571" s="67"/>
    </row>
    <row r="572" spans="2:6" ht="15.75" customHeight="1" x14ac:dyDescent="0.25">
      <c r="B572" s="67"/>
      <c r="F572" s="67"/>
    </row>
    <row r="573" spans="2:6" ht="15.75" customHeight="1" x14ac:dyDescent="0.25">
      <c r="B573" s="67"/>
      <c r="F573" s="67"/>
    </row>
    <row r="574" spans="2:6" ht="15.75" customHeight="1" x14ac:dyDescent="0.25">
      <c r="B574" s="67"/>
      <c r="F574" s="67"/>
    </row>
    <row r="575" spans="2:6" ht="15.75" customHeight="1" x14ac:dyDescent="0.25">
      <c r="B575" s="67"/>
      <c r="F575" s="67"/>
    </row>
    <row r="576" spans="2:6" ht="15.75" customHeight="1" x14ac:dyDescent="0.25">
      <c r="B576" s="67"/>
      <c r="F576" s="67"/>
    </row>
    <row r="577" spans="2:6" ht="15.75" customHeight="1" x14ac:dyDescent="0.25">
      <c r="B577" s="67"/>
      <c r="F577" s="67"/>
    </row>
    <row r="578" spans="2:6" ht="15.75" customHeight="1" x14ac:dyDescent="0.25">
      <c r="B578" s="67"/>
      <c r="F578" s="67"/>
    </row>
    <row r="579" spans="2:6" ht="15.75" customHeight="1" x14ac:dyDescent="0.25">
      <c r="B579" s="67"/>
      <c r="F579" s="67"/>
    </row>
    <row r="580" spans="2:6" ht="15.75" customHeight="1" x14ac:dyDescent="0.25">
      <c r="B580" s="67"/>
      <c r="F580" s="67"/>
    </row>
    <row r="581" spans="2:6" ht="15.75" customHeight="1" x14ac:dyDescent="0.25">
      <c r="B581" s="67"/>
      <c r="F581" s="67"/>
    </row>
    <row r="582" spans="2:6" ht="15.75" customHeight="1" x14ac:dyDescent="0.25">
      <c r="B582" s="67"/>
      <c r="F582" s="67"/>
    </row>
    <row r="583" spans="2:6" ht="15.75" customHeight="1" x14ac:dyDescent="0.25">
      <c r="B583" s="67"/>
      <c r="F583" s="67"/>
    </row>
    <row r="584" spans="2:6" ht="15.75" customHeight="1" x14ac:dyDescent="0.25">
      <c r="B584" s="67"/>
      <c r="F584" s="67"/>
    </row>
    <row r="585" spans="2:6" ht="15.75" customHeight="1" x14ac:dyDescent="0.25">
      <c r="B585" s="67"/>
      <c r="F585" s="67"/>
    </row>
    <row r="586" spans="2:6" ht="15.75" customHeight="1" x14ac:dyDescent="0.25">
      <c r="B586" s="67"/>
      <c r="F586" s="67"/>
    </row>
    <row r="587" spans="2:6" ht="15.75" customHeight="1" x14ac:dyDescent="0.25">
      <c r="B587" s="67"/>
      <c r="F587" s="67"/>
    </row>
    <row r="588" spans="2:6" ht="15.75" customHeight="1" x14ac:dyDescent="0.25">
      <c r="B588" s="67"/>
      <c r="F588" s="67"/>
    </row>
    <row r="589" spans="2:6" ht="15.75" customHeight="1" x14ac:dyDescent="0.25">
      <c r="B589" s="67"/>
      <c r="F589" s="67"/>
    </row>
    <row r="590" spans="2:6" ht="15.75" customHeight="1" x14ac:dyDescent="0.25">
      <c r="B590" s="67"/>
      <c r="F590" s="67"/>
    </row>
    <row r="591" spans="2:6" ht="15.75" customHeight="1" x14ac:dyDescent="0.25">
      <c r="B591" s="67"/>
      <c r="F591" s="67"/>
    </row>
    <row r="592" spans="2:6" ht="15.75" customHeight="1" x14ac:dyDescent="0.25">
      <c r="B592" s="67"/>
      <c r="F592" s="67"/>
    </row>
    <row r="593" spans="2:6" ht="15.75" customHeight="1" x14ac:dyDescent="0.25">
      <c r="B593" s="67"/>
      <c r="F593" s="67"/>
    </row>
    <row r="594" spans="2:6" ht="15.75" customHeight="1" x14ac:dyDescent="0.25">
      <c r="B594" s="67"/>
      <c r="F594" s="67"/>
    </row>
    <row r="595" spans="2:6" ht="15.75" customHeight="1" x14ac:dyDescent="0.25">
      <c r="B595" s="67"/>
      <c r="F595" s="67"/>
    </row>
    <row r="596" spans="2:6" ht="15.75" customHeight="1" x14ac:dyDescent="0.25">
      <c r="B596" s="67"/>
      <c r="F596" s="67"/>
    </row>
    <row r="597" spans="2:6" ht="15.75" customHeight="1" x14ac:dyDescent="0.25">
      <c r="B597" s="67"/>
      <c r="F597" s="67"/>
    </row>
    <row r="598" spans="2:6" ht="15.75" customHeight="1" x14ac:dyDescent="0.25">
      <c r="B598" s="67"/>
      <c r="F598" s="67"/>
    </row>
    <row r="599" spans="2:6" ht="15.75" customHeight="1" x14ac:dyDescent="0.25">
      <c r="B599" s="67"/>
      <c r="F599" s="67"/>
    </row>
    <row r="600" spans="2:6" ht="15.75" customHeight="1" x14ac:dyDescent="0.25">
      <c r="B600" s="67"/>
      <c r="F600" s="67"/>
    </row>
    <row r="601" spans="2:6" ht="15.75" customHeight="1" x14ac:dyDescent="0.25">
      <c r="B601" s="67"/>
      <c r="F601" s="67"/>
    </row>
    <row r="602" spans="2:6" ht="15.75" customHeight="1" x14ac:dyDescent="0.25">
      <c r="B602" s="67"/>
      <c r="F602" s="67"/>
    </row>
    <row r="603" spans="2:6" ht="15.75" customHeight="1" x14ac:dyDescent="0.25">
      <c r="B603" s="67"/>
      <c r="F603" s="67"/>
    </row>
    <row r="604" spans="2:6" ht="15.75" customHeight="1" x14ac:dyDescent="0.25">
      <c r="B604" s="67"/>
      <c r="F604" s="67"/>
    </row>
    <row r="605" spans="2:6" ht="15.75" customHeight="1" x14ac:dyDescent="0.25">
      <c r="B605" s="67"/>
      <c r="F605" s="67"/>
    </row>
    <row r="606" spans="2:6" ht="15.75" customHeight="1" x14ac:dyDescent="0.25">
      <c r="B606" s="67"/>
      <c r="F606" s="67"/>
    </row>
    <row r="607" spans="2:6" ht="15.75" customHeight="1" x14ac:dyDescent="0.25">
      <c r="B607" s="67"/>
      <c r="F607" s="67"/>
    </row>
    <row r="608" spans="2:6" ht="15.75" customHeight="1" x14ac:dyDescent="0.25">
      <c r="B608" s="67"/>
      <c r="F608" s="67"/>
    </row>
    <row r="609" spans="2:6" ht="15.75" customHeight="1" x14ac:dyDescent="0.25">
      <c r="B609" s="67"/>
      <c r="F609" s="67"/>
    </row>
    <row r="610" spans="2:6" ht="15.75" customHeight="1" x14ac:dyDescent="0.25">
      <c r="B610" s="67"/>
      <c r="F610" s="67"/>
    </row>
    <row r="611" spans="2:6" ht="15.75" customHeight="1" x14ac:dyDescent="0.25">
      <c r="B611" s="67"/>
      <c r="F611" s="67"/>
    </row>
    <row r="612" spans="2:6" ht="15.75" customHeight="1" x14ac:dyDescent="0.25">
      <c r="B612" s="67"/>
      <c r="F612" s="67"/>
    </row>
    <row r="613" spans="2:6" ht="15.75" customHeight="1" x14ac:dyDescent="0.25">
      <c r="B613" s="67"/>
      <c r="F613" s="67"/>
    </row>
    <row r="614" spans="2:6" ht="15.75" customHeight="1" x14ac:dyDescent="0.25">
      <c r="B614" s="67"/>
      <c r="F614" s="67"/>
    </row>
    <row r="615" spans="2:6" ht="15.75" customHeight="1" x14ac:dyDescent="0.25">
      <c r="B615" s="67"/>
      <c r="F615" s="67"/>
    </row>
    <row r="616" spans="2:6" ht="15.75" customHeight="1" x14ac:dyDescent="0.25">
      <c r="B616" s="67"/>
      <c r="F616" s="67"/>
    </row>
    <row r="617" spans="2:6" ht="15.75" customHeight="1" x14ac:dyDescent="0.25">
      <c r="B617" s="67"/>
      <c r="F617" s="67"/>
    </row>
    <row r="618" spans="2:6" ht="15.75" customHeight="1" x14ac:dyDescent="0.25">
      <c r="B618" s="67"/>
      <c r="F618" s="67"/>
    </row>
    <row r="619" spans="2:6" ht="15.75" customHeight="1" x14ac:dyDescent="0.25">
      <c r="B619" s="67"/>
      <c r="F619" s="67"/>
    </row>
    <row r="620" spans="2:6" ht="15.75" customHeight="1" x14ac:dyDescent="0.25">
      <c r="B620" s="67"/>
      <c r="F620" s="67"/>
    </row>
    <row r="621" spans="2:6" ht="15.75" customHeight="1" x14ac:dyDescent="0.25">
      <c r="B621" s="67"/>
      <c r="F621" s="67"/>
    </row>
    <row r="622" spans="2:6" ht="15.75" customHeight="1" x14ac:dyDescent="0.25">
      <c r="B622" s="67"/>
      <c r="F622" s="67"/>
    </row>
    <row r="623" spans="2:6" ht="15.75" customHeight="1" x14ac:dyDescent="0.25">
      <c r="B623" s="67"/>
      <c r="F623" s="67"/>
    </row>
    <row r="624" spans="2:6" ht="15.75" customHeight="1" x14ac:dyDescent="0.25">
      <c r="B624" s="67"/>
      <c r="F624" s="67"/>
    </row>
    <row r="625" spans="2:6" ht="15.75" customHeight="1" x14ac:dyDescent="0.25">
      <c r="B625" s="67"/>
      <c r="F625" s="67"/>
    </row>
    <row r="626" spans="2:6" ht="15.75" customHeight="1" x14ac:dyDescent="0.25">
      <c r="B626" s="67"/>
      <c r="F626" s="67"/>
    </row>
    <row r="627" spans="2:6" ht="15.75" customHeight="1" x14ac:dyDescent="0.25">
      <c r="B627" s="67"/>
      <c r="F627" s="67"/>
    </row>
    <row r="628" spans="2:6" ht="15.75" customHeight="1" x14ac:dyDescent="0.25">
      <c r="B628" s="67"/>
      <c r="F628" s="67"/>
    </row>
    <row r="629" spans="2:6" ht="15.75" customHeight="1" x14ac:dyDescent="0.25">
      <c r="B629" s="67"/>
      <c r="F629" s="67"/>
    </row>
    <row r="630" spans="2:6" ht="15.75" customHeight="1" x14ac:dyDescent="0.25">
      <c r="B630" s="67"/>
      <c r="F630" s="67"/>
    </row>
    <row r="631" spans="2:6" ht="15.75" customHeight="1" x14ac:dyDescent="0.25">
      <c r="B631" s="67"/>
      <c r="F631" s="67"/>
    </row>
    <row r="632" spans="2:6" ht="15.75" customHeight="1" x14ac:dyDescent="0.25">
      <c r="B632" s="67"/>
      <c r="F632" s="67"/>
    </row>
    <row r="633" spans="2:6" ht="15.75" customHeight="1" x14ac:dyDescent="0.25">
      <c r="B633" s="67"/>
      <c r="F633" s="67"/>
    </row>
    <row r="634" spans="2:6" ht="15.75" customHeight="1" x14ac:dyDescent="0.25">
      <c r="B634" s="67"/>
      <c r="F634" s="67"/>
    </row>
    <row r="635" spans="2:6" ht="15.75" customHeight="1" x14ac:dyDescent="0.25">
      <c r="B635" s="67"/>
      <c r="F635" s="67"/>
    </row>
    <row r="636" spans="2:6" ht="15.75" customHeight="1" x14ac:dyDescent="0.25">
      <c r="B636" s="67"/>
      <c r="F636" s="67"/>
    </row>
    <row r="637" spans="2:6" ht="15.75" customHeight="1" x14ac:dyDescent="0.25">
      <c r="B637" s="67"/>
      <c r="F637" s="67"/>
    </row>
    <row r="638" spans="2:6" ht="15.75" customHeight="1" x14ac:dyDescent="0.25">
      <c r="B638" s="67"/>
      <c r="F638" s="67"/>
    </row>
    <row r="639" spans="2:6" ht="15.75" customHeight="1" x14ac:dyDescent="0.25">
      <c r="B639" s="67"/>
      <c r="F639" s="67"/>
    </row>
    <row r="640" spans="2:6" ht="15.75" customHeight="1" x14ac:dyDescent="0.25">
      <c r="B640" s="67"/>
      <c r="F640" s="67"/>
    </row>
    <row r="641" spans="2:6" ht="15.75" customHeight="1" x14ac:dyDescent="0.25">
      <c r="B641" s="67"/>
      <c r="F641" s="67"/>
    </row>
    <row r="642" spans="2:6" ht="15.75" customHeight="1" x14ac:dyDescent="0.25">
      <c r="B642" s="67"/>
      <c r="F642" s="67"/>
    </row>
    <row r="643" spans="2:6" ht="15.75" customHeight="1" x14ac:dyDescent="0.25">
      <c r="B643" s="67"/>
      <c r="F643" s="67"/>
    </row>
    <row r="644" spans="2:6" ht="15.75" customHeight="1" x14ac:dyDescent="0.25">
      <c r="B644" s="67"/>
      <c r="F644" s="67"/>
    </row>
    <row r="645" spans="2:6" ht="15.75" customHeight="1" x14ac:dyDescent="0.25">
      <c r="B645" s="67"/>
      <c r="F645" s="67"/>
    </row>
    <row r="646" spans="2:6" ht="15.75" customHeight="1" x14ac:dyDescent="0.25">
      <c r="B646" s="67"/>
      <c r="F646" s="67"/>
    </row>
    <row r="647" spans="2:6" ht="15.75" customHeight="1" x14ac:dyDescent="0.25">
      <c r="B647" s="67"/>
      <c r="F647" s="67"/>
    </row>
    <row r="648" spans="2:6" ht="15.75" customHeight="1" x14ac:dyDescent="0.25">
      <c r="B648" s="67"/>
      <c r="F648" s="67"/>
    </row>
    <row r="649" spans="2:6" ht="15.75" customHeight="1" x14ac:dyDescent="0.25">
      <c r="B649" s="67"/>
      <c r="F649" s="67"/>
    </row>
    <row r="650" spans="2:6" ht="15.75" customHeight="1" x14ac:dyDescent="0.25">
      <c r="B650" s="67"/>
      <c r="F650" s="67"/>
    </row>
    <row r="651" spans="2:6" ht="15.75" customHeight="1" x14ac:dyDescent="0.25">
      <c r="B651" s="67"/>
      <c r="F651" s="67"/>
    </row>
    <row r="652" spans="2:6" ht="15.75" customHeight="1" x14ac:dyDescent="0.25">
      <c r="B652" s="67"/>
      <c r="F652" s="67"/>
    </row>
    <row r="653" spans="2:6" ht="15.75" customHeight="1" x14ac:dyDescent="0.25">
      <c r="B653" s="67"/>
      <c r="F653" s="67"/>
    </row>
    <row r="654" spans="2:6" ht="15.75" customHeight="1" x14ac:dyDescent="0.25">
      <c r="B654" s="67"/>
      <c r="F654" s="67"/>
    </row>
    <row r="655" spans="2:6" ht="15.75" customHeight="1" x14ac:dyDescent="0.25">
      <c r="B655" s="67"/>
      <c r="F655" s="67"/>
    </row>
    <row r="656" spans="2:6" ht="15.75" customHeight="1" x14ac:dyDescent="0.25">
      <c r="B656" s="67"/>
      <c r="F656" s="67"/>
    </row>
    <row r="657" spans="2:6" ht="15.75" customHeight="1" x14ac:dyDescent="0.25">
      <c r="B657" s="67"/>
      <c r="F657" s="67"/>
    </row>
    <row r="658" spans="2:6" ht="15.75" customHeight="1" x14ac:dyDescent="0.25">
      <c r="B658" s="67"/>
      <c r="F658" s="67"/>
    </row>
    <row r="659" spans="2:6" ht="15.75" customHeight="1" x14ac:dyDescent="0.25">
      <c r="B659" s="67"/>
      <c r="F659" s="67"/>
    </row>
    <row r="660" spans="2:6" ht="15.75" customHeight="1" x14ac:dyDescent="0.25">
      <c r="B660" s="67"/>
      <c r="F660" s="67"/>
    </row>
    <row r="661" spans="2:6" ht="15.75" customHeight="1" x14ac:dyDescent="0.25">
      <c r="B661" s="67"/>
      <c r="F661" s="67"/>
    </row>
    <row r="662" spans="2:6" ht="15.75" customHeight="1" x14ac:dyDescent="0.25">
      <c r="B662" s="67"/>
      <c r="F662" s="67"/>
    </row>
    <row r="663" spans="2:6" ht="15.75" customHeight="1" x14ac:dyDescent="0.25">
      <c r="B663" s="67"/>
      <c r="F663" s="67"/>
    </row>
    <row r="664" spans="2:6" ht="15.75" customHeight="1" x14ac:dyDescent="0.25">
      <c r="B664" s="67"/>
      <c r="F664" s="67"/>
    </row>
    <row r="665" spans="2:6" ht="15.75" customHeight="1" x14ac:dyDescent="0.25">
      <c r="B665" s="67"/>
      <c r="F665" s="67"/>
    </row>
    <row r="666" spans="2:6" ht="15.75" customHeight="1" x14ac:dyDescent="0.25">
      <c r="B666" s="67"/>
      <c r="F666" s="67"/>
    </row>
    <row r="667" spans="2:6" ht="15.75" customHeight="1" x14ac:dyDescent="0.25">
      <c r="B667" s="67"/>
      <c r="F667" s="67"/>
    </row>
    <row r="668" spans="2:6" ht="15.75" customHeight="1" x14ac:dyDescent="0.25">
      <c r="B668" s="67"/>
      <c r="F668" s="67"/>
    </row>
    <row r="669" spans="2:6" ht="15.75" customHeight="1" x14ac:dyDescent="0.25">
      <c r="B669" s="67"/>
      <c r="F669" s="67"/>
    </row>
    <row r="670" spans="2:6" ht="15.75" customHeight="1" x14ac:dyDescent="0.25">
      <c r="B670" s="67"/>
      <c r="F670" s="67"/>
    </row>
    <row r="671" spans="2:6" ht="15.75" customHeight="1" x14ac:dyDescent="0.25">
      <c r="B671" s="67"/>
      <c r="F671" s="67"/>
    </row>
    <row r="672" spans="2:6" ht="15.75" customHeight="1" x14ac:dyDescent="0.25">
      <c r="B672" s="67"/>
      <c r="F672" s="67"/>
    </row>
    <row r="673" spans="2:6" ht="15.75" customHeight="1" x14ac:dyDescent="0.25">
      <c r="B673" s="67"/>
      <c r="F673" s="67"/>
    </row>
    <row r="674" spans="2:6" ht="15.75" customHeight="1" x14ac:dyDescent="0.25">
      <c r="B674" s="67"/>
      <c r="F674" s="67"/>
    </row>
    <row r="675" spans="2:6" ht="15.75" customHeight="1" x14ac:dyDescent="0.25">
      <c r="B675" s="67"/>
      <c r="F675" s="67"/>
    </row>
    <row r="676" spans="2:6" ht="15.75" customHeight="1" x14ac:dyDescent="0.25">
      <c r="B676" s="67"/>
      <c r="F676" s="67"/>
    </row>
    <row r="677" spans="2:6" ht="15.75" customHeight="1" x14ac:dyDescent="0.25">
      <c r="B677" s="67"/>
      <c r="F677" s="67"/>
    </row>
    <row r="678" spans="2:6" ht="15.75" customHeight="1" x14ac:dyDescent="0.25">
      <c r="B678" s="67"/>
      <c r="F678" s="67"/>
    </row>
    <row r="679" spans="2:6" ht="15.75" customHeight="1" x14ac:dyDescent="0.25">
      <c r="B679" s="67"/>
      <c r="F679" s="67"/>
    </row>
    <row r="680" spans="2:6" ht="15.75" customHeight="1" x14ac:dyDescent="0.25">
      <c r="B680" s="67"/>
      <c r="F680" s="67"/>
    </row>
    <row r="681" spans="2:6" ht="15.75" customHeight="1" x14ac:dyDescent="0.25">
      <c r="B681" s="67"/>
      <c r="F681" s="67"/>
    </row>
    <row r="682" spans="2:6" ht="15.75" customHeight="1" x14ac:dyDescent="0.25">
      <c r="B682" s="67"/>
      <c r="F682" s="67"/>
    </row>
    <row r="683" spans="2:6" ht="15.75" customHeight="1" x14ac:dyDescent="0.25">
      <c r="B683" s="67"/>
      <c r="F683" s="67"/>
    </row>
    <row r="684" spans="2:6" ht="15.75" customHeight="1" x14ac:dyDescent="0.25">
      <c r="B684" s="67"/>
      <c r="F684" s="67"/>
    </row>
    <row r="685" spans="2:6" ht="15.75" customHeight="1" x14ac:dyDescent="0.25">
      <c r="B685" s="67"/>
      <c r="F685" s="67"/>
    </row>
    <row r="686" spans="2:6" ht="15.75" customHeight="1" x14ac:dyDescent="0.25">
      <c r="B686" s="67"/>
      <c r="F686" s="67"/>
    </row>
    <row r="687" spans="2:6" ht="15.75" customHeight="1" x14ac:dyDescent="0.25">
      <c r="B687" s="67"/>
      <c r="F687" s="67"/>
    </row>
    <row r="688" spans="2:6" ht="15.75" customHeight="1" x14ac:dyDescent="0.25">
      <c r="B688" s="67"/>
      <c r="F688" s="67"/>
    </row>
    <row r="689" spans="2:6" ht="15.75" customHeight="1" x14ac:dyDescent="0.25">
      <c r="B689" s="67"/>
      <c r="F689" s="67"/>
    </row>
    <row r="690" spans="2:6" ht="15.75" customHeight="1" x14ac:dyDescent="0.25">
      <c r="B690" s="67"/>
      <c r="F690" s="67"/>
    </row>
    <row r="691" spans="2:6" ht="15.75" customHeight="1" x14ac:dyDescent="0.25">
      <c r="B691" s="67"/>
      <c r="F691" s="67"/>
    </row>
    <row r="692" spans="2:6" ht="15.75" customHeight="1" x14ac:dyDescent="0.25">
      <c r="B692" s="67"/>
      <c r="F692" s="67"/>
    </row>
    <row r="693" spans="2:6" ht="15.75" customHeight="1" x14ac:dyDescent="0.25">
      <c r="B693" s="67"/>
      <c r="F693" s="67"/>
    </row>
    <row r="694" spans="2:6" ht="15.75" customHeight="1" x14ac:dyDescent="0.25">
      <c r="B694" s="67"/>
      <c r="F694" s="67"/>
    </row>
    <row r="695" spans="2:6" ht="15.75" customHeight="1" x14ac:dyDescent="0.25">
      <c r="B695" s="67"/>
      <c r="F695" s="67"/>
    </row>
    <row r="696" spans="2:6" ht="15.75" customHeight="1" x14ac:dyDescent="0.25">
      <c r="B696" s="67"/>
      <c r="F696" s="67"/>
    </row>
    <row r="697" spans="2:6" ht="15.75" customHeight="1" x14ac:dyDescent="0.25">
      <c r="B697" s="67"/>
      <c r="F697" s="67"/>
    </row>
    <row r="698" spans="2:6" ht="15.75" customHeight="1" x14ac:dyDescent="0.25">
      <c r="B698" s="67"/>
      <c r="F698" s="67"/>
    </row>
    <row r="699" spans="2:6" ht="15.75" customHeight="1" x14ac:dyDescent="0.25">
      <c r="B699" s="67"/>
      <c r="F699" s="67"/>
    </row>
    <row r="700" spans="2:6" ht="15.75" customHeight="1" x14ac:dyDescent="0.25">
      <c r="B700" s="67"/>
      <c r="F700" s="67"/>
    </row>
    <row r="701" spans="2:6" ht="15.75" customHeight="1" x14ac:dyDescent="0.25">
      <c r="B701" s="67"/>
      <c r="F701" s="67"/>
    </row>
    <row r="702" spans="2:6" ht="15.75" customHeight="1" x14ac:dyDescent="0.25">
      <c r="B702" s="67"/>
      <c r="F702" s="67"/>
    </row>
    <row r="703" spans="2:6" ht="15.75" customHeight="1" x14ac:dyDescent="0.25">
      <c r="B703" s="67"/>
      <c r="F703" s="67"/>
    </row>
    <row r="704" spans="2:6" ht="15.75" customHeight="1" x14ac:dyDescent="0.25">
      <c r="B704" s="67"/>
      <c r="F704" s="67"/>
    </row>
    <row r="705" spans="2:6" ht="15.75" customHeight="1" x14ac:dyDescent="0.25">
      <c r="B705" s="67"/>
      <c r="F705" s="67"/>
    </row>
    <row r="706" spans="2:6" ht="15.75" customHeight="1" x14ac:dyDescent="0.25">
      <c r="B706" s="67"/>
      <c r="F706" s="67"/>
    </row>
    <row r="707" spans="2:6" ht="15.75" customHeight="1" x14ac:dyDescent="0.25">
      <c r="B707" s="67"/>
      <c r="F707" s="67"/>
    </row>
    <row r="708" spans="2:6" ht="15.75" customHeight="1" x14ac:dyDescent="0.25">
      <c r="B708" s="67"/>
      <c r="F708" s="67"/>
    </row>
    <row r="709" spans="2:6" ht="15.75" customHeight="1" x14ac:dyDescent="0.25">
      <c r="B709" s="67"/>
      <c r="F709" s="67"/>
    </row>
    <row r="710" spans="2:6" ht="15.75" customHeight="1" x14ac:dyDescent="0.25">
      <c r="B710" s="67"/>
      <c r="F710" s="67"/>
    </row>
    <row r="711" spans="2:6" ht="15.75" customHeight="1" x14ac:dyDescent="0.25">
      <c r="B711" s="67"/>
      <c r="F711" s="67"/>
    </row>
    <row r="712" spans="2:6" ht="15.75" customHeight="1" x14ac:dyDescent="0.25">
      <c r="B712" s="67"/>
      <c r="F712" s="67"/>
    </row>
    <row r="713" spans="2:6" ht="15.75" customHeight="1" x14ac:dyDescent="0.25">
      <c r="B713" s="67"/>
      <c r="F713" s="67"/>
    </row>
    <row r="714" spans="2:6" ht="15.75" customHeight="1" x14ac:dyDescent="0.25">
      <c r="B714" s="67"/>
      <c r="F714" s="67"/>
    </row>
    <row r="715" spans="2:6" ht="15.75" customHeight="1" x14ac:dyDescent="0.25">
      <c r="B715" s="67"/>
      <c r="F715" s="67"/>
    </row>
    <row r="716" spans="2:6" ht="15.75" customHeight="1" x14ac:dyDescent="0.25">
      <c r="B716" s="67"/>
      <c r="F716" s="67"/>
    </row>
    <row r="717" spans="2:6" ht="15.75" customHeight="1" x14ac:dyDescent="0.25">
      <c r="B717" s="67"/>
      <c r="F717" s="67"/>
    </row>
    <row r="718" spans="2:6" ht="15.75" customHeight="1" x14ac:dyDescent="0.25">
      <c r="B718" s="67"/>
      <c r="F718" s="67"/>
    </row>
    <row r="719" spans="2:6" ht="15.75" customHeight="1" x14ac:dyDescent="0.25">
      <c r="B719" s="67"/>
      <c r="F719" s="67"/>
    </row>
    <row r="720" spans="2:6" ht="15.75" customHeight="1" x14ac:dyDescent="0.25">
      <c r="B720" s="67"/>
      <c r="F720" s="67"/>
    </row>
    <row r="721" spans="2:6" ht="15.75" customHeight="1" x14ac:dyDescent="0.25">
      <c r="B721" s="67"/>
      <c r="F721" s="67"/>
    </row>
    <row r="722" spans="2:6" ht="15.75" customHeight="1" x14ac:dyDescent="0.25">
      <c r="B722" s="67"/>
      <c r="F722" s="67"/>
    </row>
    <row r="723" spans="2:6" ht="15.75" customHeight="1" x14ac:dyDescent="0.25">
      <c r="B723" s="67"/>
      <c r="F723" s="67"/>
    </row>
    <row r="724" spans="2:6" ht="15.75" customHeight="1" x14ac:dyDescent="0.25">
      <c r="B724" s="67"/>
      <c r="F724" s="67"/>
    </row>
    <row r="725" spans="2:6" ht="15.75" customHeight="1" x14ac:dyDescent="0.25">
      <c r="B725" s="67"/>
      <c r="F725" s="67"/>
    </row>
    <row r="726" spans="2:6" ht="15.75" customHeight="1" x14ac:dyDescent="0.25">
      <c r="B726" s="67"/>
      <c r="F726" s="67"/>
    </row>
    <row r="727" spans="2:6" ht="15.75" customHeight="1" x14ac:dyDescent="0.25">
      <c r="B727" s="67"/>
      <c r="F727" s="67"/>
    </row>
    <row r="728" spans="2:6" ht="15.75" customHeight="1" x14ac:dyDescent="0.25">
      <c r="B728" s="67"/>
      <c r="F728" s="67"/>
    </row>
    <row r="729" spans="2:6" ht="15.75" customHeight="1" x14ac:dyDescent="0.25">
      <c r="B729" s="67"/>
      <c r="F729" s="67"/>
    </row>
    <row r="730" spans="2:6" ht="15.75" customHeight="1" x14ac:dyDescent="0.25">
      <c r="B730" s="67"/>
      <c r="F730" s="67"/>
    </row>
    <row r="731" spans="2:6" ht="15.75" customHeight="1" x14ac:dyDescent="0.25">
      <c r="B731" s="67"/>
      <c r="F731" s="67"/>
    </row>
    <row r="732" spans="2:6" ht="15.75" customHeight="1" x14ac:dyDescent="0.25">
      <c r="B732" s="67"/>
      <c r="F732" s="67"/>
    </row>
    <row r="733" spans="2:6" ht="15.75" customHeight="1" x14ac:dyDescent="0.25">
      <c r="B733" s="67"/>
      <c r="F733" s="67"/>
    </row>
    <row r="734" spans="2:6" ht="15.75" customHeight="1" x14ac:dyDescent="0.25">
      <c r="B734" s="67"/>
      <c r="F734" s="67"/>
    </row>
    <row r="735" spans="2:6" ht="15.75" customHeight="1" x14ac:dyDescent="0.25">
      <c r="B735" s="67"/>
      <c r="F735" s="67"/>
    </row>
    <row r="736" spans="2:6" ht="15.75" customHeight="1" x14ac:dyDescent="0.25">
      <c r="B736" s="67"/>
      <c r="F736" s="67"/>
    </row>
    <row r="737" spans="2:6" ht="15.75" customHeight="1" x14ac:dyDescent="0.25">
      <c r="B737" s="67"/>
      <c r="F737" s="67"/>
    </row>
    <row r="738" spans="2:6" ht="15.75" customHeight="1" x14ac:dyDescent="0.25">
      <c r="B738" s="67"/>
      <c r="F738" s="67"/>
    </row>
    <row r="739" spans="2:6" ht="15.75" customHeight="1" x14ac:dyDescent="0.25">
      <c r="B739" s="67"/>
      <c r="F739" s="67"/>
    </row>
    <row r="740" spans="2:6" ht="15.75" customHeight="1" x14ac:dyDescent="0.25">
      <c r="B740" s="67"/>
      <c r="F740" s="67"/>
    </row>
    <row r="741" spans="2:6" ht="15.75" customHeight="1" x14ac:dyDescent="0.25">
      <c r="B741" s="67"/>
      <c r="F741" s="67"/>
    </row>
    <row r="742" spans="2:6" ht="15.75" customHeight="1" x14ac:dyDescent="0.25">
      <c r="B742" s="67"/>
      <c r="F742" s="67"/>
    </row>
    <row r="743" spans="2:6" ht="15.75" customHeight="1" x14ac:dyDescent="0.25">
      <c r="B743" s="67"/>
      <c r="F743" s="67"/>
    </row>
    <row r="744" spans="2:6" ht="15.75" customHeight="1" x14ac:dyDescent="0.25">
      <c r="B744" s="67"/>
      <c r="F744" s="67"/>
    </row>
    <row r="745" spans="2:6" ht="15.75" customHeight="1" x14ac:dyDescent="0.25">
      <c r="B745" s="67"/>
      <c r="F745" s="67"/>
    </row>
    <row r="746" spans="2:6" ht="15.75" customHeight="1" x14ac:dyDescent="0.25">
      <c r="B746" s="67"/>
      <c r="F746" s="67"/>
    </row>
    <row r="747" spans="2:6" ht="15.75" customHeight="1" x14ac:dyDescent="0.25">
      <c r="B747" s="67"/>
      <c r="F747" s="67"/>
    </row>
    <row r="748" spans="2:6" ht="15.75" customHeight="1" x14ac:dyDescent="0.25">
      <c r="B748" s="67"/>
      <c r="F748" s="67"/>
    </row>
    <row r="749" spans="2:6" ht="15.75" customHeight="1" x14ac:dyDescent="0.25">
      <c r="B749" s="67"/>
      <c r="F749" s="67"/>
    </row>
    <row r="750" spans="2:6" ht="15.75" customHeight="1" x14ac:dyDescent="0.25">
      <c r="B750" s="67"/>
      <c r="F750" s="67"/>
    </row>
    <row r="751" spans="2:6" ht="15.75" customHeight="1" x14ac:dyDescent="0.25">
      <c r="B751" s="67"/>
      <c r="F751" s="67"/>
    </row>
    <row r="752" spans="2:6" ht="15.75" customHeight="1" x14ac:dyDescent="0.25">
      <c r="B752" s="67"/>
      <c r="F752" s="67"/>
    </row>
    <row r="753" spans="2:6" ht="15.75" customHeight="1" x14ac:dyDescent="0.25">
      <c r="B753" s="67"/>
      <c r="F753" s="67"/>
    </row>
    <row r="754" spans="2:6" ht="15.75" customHeight="1" x14ac:dyDescent="0.25">
      <c r="B754" s="67"/>
      <c r="F754" s="67"/>
    </row>
    <row r="755" spans="2:6" ht="15.75" customHeight="1" x14ac:dyDescent="0.25">
      <c r="B755" s="67"/>
      <c r="F755" s="67"/>
    </row>
    <row r="756" spans="2:6" ht="15.75" customHeight="1" x14ac:dyDescent="0.25">
      <c r="B756" s="67"/>
      <c r="F756" s="67"/>
    </row>
    <row r="757" spans="2:6" ht="15.75" customHeight="1" x14ac:dyDescent="0.25">
      <c r="B757" s="67"/>
      <c r="F757" s="67"/>
    </row>
    <row r="758" spans="2:6" ht="15.75" customHeight="1" x14ac:dyDescent="0.25">
      <c r="B758" s="67"/>
      <c r="F758" s="67"/>
    </row>
    <row r="759" spans="2:6" ht="15.75" customHeight="1" x14ac:dyDescent="0.25">
      <c r="B759" s="67"/>
      <c r="F759" s="67"/>
    </row>
    <row r="760" spans="2:6" ht="15.75" customHeight="1" x14ac:dyDescent="0.25">
      <c r="B760" s="67"/>
      <c r="F760" s="67"/>
    </row>
    <row r="761" spans="2:6" ht="15.75" customHeight="1" x14ac:dyDescent="0.25">
      <c r="B761" s="67"/>
      <c r="F761" s="67"/>
    </row>
    <row r="762" spans="2:6" ht="15.75" customHeight="1" x14ac:dyDescent="0.25">
      <c r="B762" s="67"/>
      <c r="F762" s="67"/>
    </row>
    <row r="763" spans="2:6" ht="15.75" customHeight="1" x14ac:dyDescent="0.25">
      <c r="B763" s="67"/>
      <c r="F763" s="67"/>
    </row>
    <row r="764" spans="2:6" ht="15.75" customHeight="1" x14ac:dyDescent="0.25">
      <c r="B764" s="67"/>
      <c r="F764" s="67"/>
    </row>
    <row r="765" spans="2:6" ht="15.75" customHeight="1" x14ac:dyDescent="0.25">
      <c r="B765" s="67"/>
      <c r="F765" s="67"/>
    </row>
    <row r="766" spans="2:6" ht="15.75" customHeight="1" x14ac:dyDescent="0.25">
      <c r="B766" s="67"/>
      <c r="F766" s="67"/>
    </row>
    <row r="767" spans="2:6" ht="15.75" customHeight="1" x14ac:dyDescent="0.25">
      <c r="B767" s="67"/>
      <c r="F767" s="67"/>
    </row>
    <row r="768" spans="2:6" ht="15.75" customHeight="1" x14ac:dyDescent="0.25">
      <c r="B768" s="67"/>
      <c r="F768" s="67"/>
    </row>
    <row r="769" spans="2:6" ht="15.75" customHeight="1" x14ac:dyDescent="0.25">
      <c r="B769" s="67"/>
      <c r="F769" s="67"/>
    </row>
    <row r="770" spans="2:6" ht="15.75" customHeight="1" x14ac:dyDescent="0.25">
      <c r="B770" s="67"/>
      <c r="F770" s="67"/>
    </row>
    <row r="771" spans="2:6" ht="15.75" customHeight="1" x14ac:dyDescent="0.25">
      <c r="B771" s="67"/>
      <c r="F771" s="67"/>
    </row>
    <row r="772" spans="2:6" ht="15.75" customHeight="1" x14ac:dyDescent="0.25">
      <c r="B772" s="67"/>
      <c r="F772" s="67"/>
    </row>
    <row r="773" spans="2:6" ht="15.75" customHeight="1" x14ac:dyDescent="0.25">
      <c r="B773" s="67"/>
      <c r="F773" s="67"/>
    </row>
    <row r="774" spans="2:6" ht="15.75" customHeight="1" x14ac:dyDescent="0.25">
      <c r="B774" s="67"/>
      <c r="F774" s="67"/>
    </row>
    <row r="775" spans="2:6" ht="15.75" customHeight="1" x14ac:dyDescent="0.25">
      <c r="B775" s="67"/>
      <c r="F775" s="67"/>
    </row>
    <row r="776" spans="2:6" ht="15.75" customHeight="1" x14ac:dyDescent="0.25">
      <c r="B776" s="67"/>
      <c r="F776" s="67"/>
    </row>
    <row r="777" spans="2:6" ht="15.75" customHeight="1" x14ac:dyDescent="0.25">
      <c r="B777" s="67"/>
      <c r="F777" s="67"/>
    </row>
    <row r="778" spans="2:6" ht="15.75" customHeight="1" x14ac:dyDescent="0.25">
      <c r="B778" s="67"/>
      <c r="F778" s="67"/>
    </row>
    <row r="779" spans="2:6" ht="15.75" customHeight="1" x14ac:dyDescent="0.25">
      <c r="B779" s="67"/>
      <c r="F779" s="67"/>
    </row>
    <row r="780" spans="2:6" ht="15.75" customHeight="1" x14ac:dyDescent="0.25">
      <c r="B780" s="67"/>
      <c r="F780" s="67"/>
    </row>
    <row r="781" spans="2:6" ht="15.75" customHeight="1" x14ac:dyDescent="0.25">
      <c r="B781" s="67"/>
      <c r="F781" s="67"/>
    </row>
    <row r="782" spans="2:6" ht="15.75" customHeight="1" x14ac:dyDescent="0.25">
      <c r="B782" s="67"/>
      <c r="F782" s="67"/>
    </row>
    <row r="783" spans="2:6" ht="15.75" customHeight="1" x14ac:dyDescent="0.25">
      <c r="B783" s="67"/>
      <c r="F783" s="67"/>
    </row>
    <row r="784" spans="2:6" ht="15.75" customHeight="1" x14ac:dyDescent="0.25">
      <c r="B784" s="67"/>
      <c r="F784" s="67"/>
    </row>
    <row r="785" spans="2:6" ht="15.75" customHeight="1" x14ac:dyDescent="0.25">
      <c r="B785" s="67"/>
      <c r="F785" s="67"/>
    </row>
    <row r="786" spans="2:6" ht="15.75" customHeight="1" x14ac:dyDescent="0.25">
      <c r="B786" s="67"/>
      <c r="F786" s="67"/>
    </row>
    <row r="787" spans="2:6" ht="15.75" customHeight="1" x14ac:dyDescent="0.25">
      <c r="B787" s="67"/>
      <c r="F787" s="67"/>
    </row>
    <row r="788" spans="2:6" ht="15.75" customHeight="1" x14ac:dyDescent="0.25">
      <c r="B788" s="67"/>
      <c r="F788" s="67"/>
    </row>
    <row r="789" spans="2:6" ht="15.75" customHeight="1" x14ac:dyDescent="0.25">
      <c r="B789" s="67"/>
      <c r="F789" s="67"/>
    </row>
    <row r="790" spans="2:6" ht="15.75" customHeight="1" x14ac:dyDescent="0.25">
      <c r="B790" s="67"/>
      <c r="F790" s="67"/>
    </row>
    <row r="791" spans="2:6" ht="15.75" customHeight="1" x14ac:dyDescent="0.25">
      <c r="B791" s="67"/>
      <c r="F791" s="67"/>
    </row>
    <row r="792" spans="2:6" ht="15.75" customHeight="1" x14ac:dyDescent="0.25">
      <c r="B792" s="67"/>
      <c r="F792" s="67"/>
    </row>
    <row r="793" spans="2:6" ht="15.75" customHeight="1" x14ac:dyDescent="0.25">
      <c r="B793" s="67"/>
      <c r="F793" s="67"/>
    </row>
    <row r="794" spans="2:6" ht="15.75" customHeight="1" x14ac:dyDescent="0.25">
      <c r="B794" s="67"/>
      <c r="F794" s="67"/>
    </row>
    <row r="795" spans="2:6" ht="15.75" customHeight="1" x14ac:dyDescent="0.25">
      <c r="B795" s="67"/>
      <c r="F795" s="67"/>
    </row>
    <row r="796" spans="2:6" ht="15.75" customHeight="1" x14ac:dyDescent="0.25">
      <c r="B796" s="67"/>
      <c r="F796" s="67"/>
    </row>
    <row r="797" spans="2:6" ht="15.75" customHeight="1" x14ac:dyDescent="0.25">
      <c r="B797" s="67"/>
      <c r="F797" s="67"/>
    </row>
    <row r="798" spans="2:6" ht="15.75" customHeight="1" x14ac:dyDescent="0.25">
      <c r="B798" s="67"/>
      <c r="F798" s="67"/>
    </row>
    <row r="799" spans="2:6" ht="15.75" customHeight="1" x14ac:dyDescent="0.25">
      <c r="B799" s="67"/>
      <c r="F799" s="67"/>
    </row>
    <row r="800" spans="2:6" ht="15.75" customHeight="1" x14ac:dyDescent="0.25">
      <c r="B800" s="67"/>
      <c r="F800" s="67"/>
    </row>
    <row r="801" spans="2:6" ht="15.75" customHeight="1" x14ac:dyDescent="0.25">
      <c r="B801" s="67"/>
      <c r="F801" s="67"/>
    </row>
    <row r="802" spans="2:6" ht="15.75" customHeight="1" x14ac:dyDescent="0.25">
      <c r="B802" s="67"/>
      <c r="F802" s="67"/>
    </row>
    <row r="803" spans="2:6" ht="15.75" customHeight="1" x14ac:dyDescent="0.25">
      <c r="B803" s="67"/>
      <c r="F803" s="67"/>
    </row>
    <row r="804" spans="2:6" ht="15.75" customHeight="1" x14ac:dyDescent="0.25">
      <c r="B804" s="67"/>
      <c r="F804" s="67"/>
    </row>
    <row r="805" spans="2:6" ht="15.75" customHeight="1" x14ac:dyDescent="0.25">
      <c r="B805" s="67"/>
      <c r="F805" s="67"/>
    </row>
    <row r="806" spans="2:6" ht="15.75" customHeight="1" x14ac:dyDescent="0.25">
      <c r="B806" s="67"/>
      <c r="F806" s="67"/>
    </row>
    <row r="807" spans="2:6" ht="15.75" customHeight="1" x14ac:dyDescent="0.25">
      <c r="B807" s="67"/>
      <c r="F807" s="67"/>
    </row>
    <row r="808" spans="2:6" ht="15.75" customHeight="1" x14ac:dyDescent="0.25">
      <c r="B808" s="67"/>
      <c r="F808" s="67"/>
    </row>
    <row r="809" spans="2:6" ht="15.75" customHeight="1" x14ac:dyDescent="0.25">
      <c r="B809" s="67"/>
      <c r="F809" s="67"/>
    </row>
    <row r="810" spans="2:6" ht="15.75" customHeight="1" x14ac:dyDescent="0.25">
      <c r="B810" s="67"/>
      <c r="F810" s="67"/>
    </row>
    <row r="811" spans="2:6" ht="15.75" customHeight="1" x14ac:dyDescent="0.25">
      <c r="B811" s="67"/>
      <c r="F811" s="67"/>
    </row>
    <row r="812" spans="2:6" ht="15.75" customHeight="1" x14ac:dyDescent="0.25">
      <c r="B812" s="67"/>
      <c r="F812" s="67"/>
    </row>
    <row r="813" spans="2:6" ht="15.75" customHeight="1" x14ac:dyDescent="0.25">
      <c r="B813" s="67"/>
      <c r="F813" s="67"/>
    </row>
    <row r="814" spans="2:6" ht="15.75" customHeight="1" x14ac:dyDescent="0.25">
      <c r="B814" s="67"/>
      <c r="F814" s="67"/>
    </row>
    <row r="815" spans="2:6" ht="15.75" customHeight="1" x14ac:dyDescent="0.25">
      <c r="B815" s="67"/>
      <c r="F815" s="67"/>
    </row>
    <row r="816" spans="2:6" ht="15.75" customHeight="1" x14ac:dyDescent="0.25">
      <c r="B816" s="67"/>
      <c r="F816" s="67"/>
    </row>
    <row r="817" spans="2:6" ht="15.75" customHeight="1" x14ac:dyDescent="0.25">
      <c r="B817" s="67"/>
      <c r="F817" s="67"/>
    </row>
    <row r="818" spans="2:6" ht="15.75" customHeight="1" x14ac:dyDescent="0.25">
      <c r="B818" s="67"/>
      <c r="F818" s="67"/>
    </row>
    <row r="819" spans="2:6" ht="15.75" customHeight="1" x14ac:dyDescent="0.25">
      <c r="B819" s="67"/>
      <c r="F819" s="67"/>
    </row>
    <row r="820" spans="2:6" ht="15.75" customHeight="1" x14ac:dyDescent="0.25">
      <c r="B820" s="67"/>
      <c r="F820" s="67"/>
    </row>
    <row r="821" spans="2:6" ht="15.75" customHeight="1" x14ac:dyDescent="0.25">
      <c r="B821" s="67"/>
      <c r="F821" s="67"/>
    </row>
    <row r="822" spans="2:6" ht="15.75" customHeight="1" x14ac:dyDescent="0.25">
      <c r="B822" s="67"/>
      <c r="F822" s="67"/>
    </row>
    <row r="823" spans="2:6" ht="15.75" customHeight="1" x14ac:dyDescent="0.25">
      <c r="B823" s="67"/>
      <c r="F823" s="67"/>
    </row>
    <row r="824" spans="2:6" ht="15.75" customHeight="1" x14ac:dyDescent="0.25">
      <c r="B824" s="67"/>
      <c r="F824" s="67"/>
    </row>
    <row r="825" spans="2:6" ht="15.75" customHeight="1" x14ac:dyDescent="0.25">
      <c r="B825" s="67"/>
      <c r="F825" s="67"/>
    </row>
    <row r="826" spans="2:6" ht="15.75" customHeight="1" x14ac:dyDescent="0.25">
      <c r="B826" s="67"/>
      <c r="F826" s="67"/>
    </row>
    <row r="827" spans="2:6" ht="15.75" customHeight="1" x14ac:dyDescent="0.25">
      <c r="B827" s="67"/>
      <c r="F827" s="67"/>
    </row>
    <row r="828" spans="2:6" ht="15.75" customHeight="1" x14ac:dyDescent="0.25">
      <c r="B828" s="67"/>
      <c r="F828" s="67"/>
    </row>
    <row r="829" spans="2:6" ht="15.75" customHeight="1" x14ac:dyDescent="0.25">
      <c r="B829" s="67"/>
      <c r="F829" s="67"/>
    </row>
    <row r="830" spans="2:6" ht="15.75" customHeight="1" x14ac:dyDescent="0.25">
      <c r="B830" s="67"/>
      <c r="F830" s="67"/>
    </row>
    <row r="831" spans="2:6" ht="15.75" customHeight="1" x14ac:dyDescent="0.25">
      <c r="B831" s="67"/>
      <c r="F831" s="67"/>
    </row>
    <row r="832" spans="2:6" ht="15.75" customHeight="1" x14ac:dyDescent="0.25">
      <c r="B832" s="67"/>
      <c r="F832" s="67"/>
    </row>
    <row r="833" spans="2:6" ht="15.75" customHeight="1" x14ac:dyDescent="0.25">
      <c r="B833" s="67"/>
      <c r="F833" s="67"/>
    </row>
    <row r="834" spans="2:6" ht="15.75" customHeight="1" x14ac:dyDescent="0.25">
      <c r="B834" s="67"/>
      <c r="F834" s="67"/>
    </row>
    <row r="835" spans="2:6" ht="15.75" customHeight="1" x14ac:dyDescent="0.25">
      <c r="B835" s="67"/>
      <c r="F835" s="67"/>
    </row>
    <row r="836" spans="2:6" ht="15.75" customHeight="1" x14ac:dyDescent="0.25">
      <c r="B836" s="67"/>
      <c r="F836" s="67"/>
    </row>
    <row r="837" spans="2:6" ht="15.75" customHeight="1" x14ac:dyDescent="0.25">
      <c r="B837" s="67"/>
      <c r="F837" s="67"/>
    </row>
    <row r="838" spans="2:6" ht="15.75" customHeight="1" x14ac:dyDescent="0.25">
      <c r="B838" s="67"/>
      <c r="F838" s="67"/>
    </row>
    <row r="839" spans="2:6" ht="15.75" customHeight="1" x14ac:dyDescent="0.25">
      <c r="B839" s="67"/>
      <c r="F839" s="67"/>
    </row>
    <row r="840" spans="2:6" ht="15.75" customHeight="1" x14ac:dyDescent="0.25">
      <c r="B840" s="67"/>
      <c r="F840" s="67"/>
    </row>
    <row r="841" spans="2:6" ht="15.75" customHeight="1" x14ac:dyDescent="0.25">
      <c r="B841" s="67"/>
      <c r="F841" s="67"/>
    </row>
    <row r="842" spans="2:6" ht="15.75" customHeight="1" x14ac:dyDescent="0.25">
      <c r="B842" s="67"/>
      <c r="F842" s="67"/>
    </row>
    <row r="843" spans="2:6" ht="15.75" customHeight="1" x14ac:dyDescent="0.25">
      <c r="B843" s="67"/>
      <c r="F843" s="67"/>
    </row>
    <row r="844" spans="2:6" ht="15.75" customHeight="1" x14ac:dyDescent="0.25">
      <c r="B844" s="67"/>
      <c r="F844" s="67"/>
    </row>
    <row r="845" spans="2:6" ht="15.75" customHeight="1" x14ac:dyDescent="0.25">
      <c r="B845" s="67"/>
      <c r="F845" s="67"/>
    </row>
    <row r="846" spans="2:6" ht="15.75" customHeight="1" x14ac:dyDescent="0.25">
      <c r="B846" s="67"/>
      <c r="F846" s="67"/>
    </row>
    <row r="847" spans="2:6" ht="15.75" customHeight="1" x14ac:dyDescent="0.25">
      <c r="B847" s="67"/>
      <c r="F847" s="67"/>
    </row>
    <row r="848" spans="2:6" ht="15.75" customHeight="1" x14ac:dyDescent="0.25">
      <c r="B848" s="67"/>
      <c r="F848" s="67"/>
    </row>
    <row r="849" spans="2:6" ht="15.75" customHeight="1" x14ac:dyDescent="0.25">
      <c r="B849" s="67"/>
      <c r="F849" s="67"/>
    </row>
    <row r="850" spans="2:6" ht="15.75" customHeight="1" x14ac:dyDescent="0.25">
      <c r="B850" s="67"/>
      <c r="F850" s="67"/>
    </row>
    <row r="851" spans="2:6" ht="15.75" customHeight="1" x14ac:dyDescent="0.25">
      <c r="B851" s="67"/>
      <c r="F851" s="67"/>
    </row>
    <row r="852" spans="2:6" ht="15.75" customHeight="1" x14ac:dyDescent="0.25">
      <c r="B852" s="67"/>
      <c r="F852" s="67"/>
    </row>
    <row r="853" spans="2:6" ht="15.75" customHeight="1" x14ac:dyDescent="0.25">
      <c r="B853" s="67"/>
      <c r="F853" s="67"/>
    </row>
    <row r="854" spans="2:6" ht="15.75" customHeight="1" x14ac:dyDescent="0.25">
      <c r="B854" s="67"/>
      <c r="F854" s="67"/>
    </row>
    <row r="855" spans="2:6" ht="15.75" customHeight="1" x14ac:dyDescent="0.25">
      <c r="B855" s="67"/>
      <c r="F855" s="67"/>
    </row>
    <row r="856" spans="2:6" ht="15.75" customHeight="1" x14ac:dyDescent="0.25">
      <c r="B856" s="67"/>
      <c r="F856" s="67"/>
    </row>
    <row r="857" spans="2:6" ht="15.75" customHeight="1" x14ac:dyDescent="0.25">
      <c r="B857" s="67"/>
      <c r="F857" s="67"/>
    </row>
    <row r="858" spans="2:6" ht="15.75" customHeight="1" x14ac:dyDescent="0.25">
      <c r="B858" s="67"/>
      <c r="F858" s="67"/>
    </row>
    <row r="859" spans="2:6" ht="15.75" customHeight="1" x14ac:dyDescent="0.25">
      <c r="B859" s="67"/>
      <c r="F859" s="67"/>
    </row>
    <row r="860" spans="2:6" ht="15.75" customHeight="1" x14ac:dyDescent="0.25">
      <c r="B860" s="67"/>
      <c r="F860" s="67"/>
    </row>
    <row r="861" spans="2:6" ht="15.75" customHeight="1" x14ac:dyDescent="0.25">
      <c r="B861" s="67"/>
      <c r="F861" s="67"/>
    </row>
    <row r="862" spans="2:6" ht="15.75" customHeight="1" x14ac:dyDescent="0.25">
      <c r="B862" s="67"/>
      <c r="F862" s="67"/>
    </row>
    <row r="863" spans="2:6" ht="15.75" customHeight="1" x14ac:dyDescent="0.25">
      <c r="B863" s="67"/>
      <c r="F863" s="67"/>
    </row>
    <row r="864" spans="2:6" ht="15.75" customHeight="1" x14ac:dyDescent="0.25">
      <c r="B864" s="67"/>
      <c r="F864" s="67"/>
    </row>
    <row r="865" spans="2:6" ht="15.75" customHeight="1" x14ac:dyDescent="0.25">
      <c r="B865" s="67"/>
      <c r="F865" s="67"/>
    </row>
    <row r="866" spans="2:6" ht="15.75" customHeight="1" x14ac:dyDescent="0.25">
      <c r="B866" s="67"/>
      <c r="F866" s="67"/>
    </row>
    <row r="867" spans="2:6" ht="15.75" customHeight="1" x14ac:dyDescent="0.25">
      <c r="B867" s="67"/>
      <c r="F867" s="67"/>
    </row>
    <row r="868" spans="2:6" ht="15.75" customHeight="1" x14ac:dyDescent="0.25">
      <c r="B868" s="67"/>
      <c r="F868" s="67"/>
    </row>
    <row r="869" spans="2:6" ht="15.75" customHeight="1" x14ac:dyDescent="0.25">
      <c r="B869" s="67"/>
      <c r="F869" s="67"/>
    </row>
    <row r="870" spans="2:6" ht="15.75" customHeight="1" x14ac:dyDescent="0.25">
      <c r="B870" s="67"/>
      <c r="F870" s="67"/>
    </row>
    <row r="871" spans="2:6" ht="15.75" customHeight="1" x14ac:dyDescent="0.25">
      <c r="B871" s="67"/>
      <c r="F871" s="67"/>
    </row>
    <row r="872" spans="2:6" ht="15.75" customHeight="1" x14ac:dyDescent="0.25">
      <c r="B872" s="67"/>
      <c r="F872" s="67"/>
    </row>
    <row r="873" spans="2:6" ht="15.75" customHeight="1" x14ac:dyDescent="0.25">
      <c r="B873" s="67"/>
      <c r="F873" s="67"/>
    </row>
    <row r="874" spans="2:6" ht="15.75" customHeight="1" x14ac:dyDescent="0.25">
      <c r="B874" s="67"/>
      <c r="F874" s="67"/>
    </row>
    <row r="875" spans="2:6" ht="15.75" customHeight="1" x14ac:dyDescent="0.25">
      <c r="B875" s="67"/>
      <c r="F875" s="67"/>
    </row>
    <row r="876" spans="2:6" ht="15.75" customHeight="1" x14ac:dyDescent="0.25">
      <c r="B876" s="67"/>
      <c r="F876" s="67"/>
    </row>
    <row r="877" spans="2:6" ht="15.75" customHeight="1" x14ac:dyDescent="0.25">
      <c r="B877" s="67"/>
      <c r="F877" s="67"/>
    </row>
    <row r="878" spans="2:6" ht="15.75" customHeight="1" x14ac:dyDescent="0.25">
      <c r="B878" s="67"/>
      <c r="F878" s="67"/>
    </row>
    <row r="879" spans="2:6" ht="15.75" customHeight="1" x14ac:dyDescent="0.25">
      <c r="B879" s="67"/>
      <c r="F879" s="67"/>
    </row>
    <row r="880" spans="2:6" ht="15.75" customHeight="1" x14ac:dyDescent="0.25">
      <c r="B880" s="67"/>
      <c r="F880" s="67"/>
    </row>
    <row r="881" spans="2:6" ht="15.75" customHeight="1" x14ac:dyDescent="0.25">
      <c r="B881" s="67"/>
      <c r="F881" s="67"/>
    </row>
    <row r="882" spans="2:6" ht="15.75" customHeight="1" x14ac:dyDescent="0.25">
      <c r="B882" s="67"/>
      <c r="F882" s="67"/>
    </row>
    <row r="883" spans="2:6" ht="15.75" customHeight="1" x14ac:dyDescent="0.25">
      <c r="B883" s="67"/>
      <c r="F883" s="67"/>
    </row>
    <row r="884" spans="2:6" ht="15.75" customHeight="1" x14ac:dyDescent="0.25">
      <c r="B884" s="67"/>
      <c r="F884" s="67"/>
    </row>
    <row r="885" spans="2:6" ht="15.75" customHeight="1" x14ac:dyDescent="0.25">
      <c r="B885" s="67"/>
      <c r="F885" s="67"/>
    </row>
    <row r="886" spans="2:6" ht="15.75" customHeight="1" x14ac:dyDescent="0.25">
      <c r="B886" s="67"/>
      <c r="F886" s="67"/>
    </row>
    <row r="887" spans="2:6" ht="15.75" customHeight="1" x14ac:dyDescent="0.25">
      <c r="B887" s="67"/>
      <c r="F887" s="67"/>
    </row>
    <row r="888" spans="2:6" ht="15.75" customHeight="1" x14ac:dyDescent="0.25">
      <c r="B888" s="67"/>
      <c r="F888" s="67"/>
    </row>
    <row r="889" spans="2:6" ht="15.75" customHeight="1" x14ac:dyDescent="0.25">
      <c r="B889" s="67"/>
      <c r="F889" s="67"/>
    </row>
    <row r="890" spans="2:6" ht="15.75" customHeight="1" x14ac:dyDescent="0.25">
      <c r="B890" s="67"/>
      <c r="F890" s="67"/>
    </row>
    <row r="891" spans="2:6" ht="15.75" customHeight="1" x14ac:dyDescent="0.25">
      <c r="B891" s="67"/>
      <c r="F891" s="67"/>
    </row>
    <row r="892" spans="2:6" ht="15.75" customHeight="1" x14ac:dyDescent="0.25">
      <c r="B892" s="67"/>
      <c r="F892" s="67"/>
    </row>
    <row r="893" spans="2:6" ht="15.75" customHeight="1" x14ac:dyDescent="0.25">
      <c r="B893" s="67"/>
      <c r="F893" s="67"/>
    </row>
    <row r="894" spans="2:6" ht="15.75" customHeight="1" x14ac:dyDescent="0.25">
      <c r="B894" s="67"/>
      <c r="F894" s="67"/>
    </row>
    <row r="895" spans="2:6" ht="15.75" customHeight="1" x14ac:dyDescent="0.25">
      <c r="B895" s="67"/>
      <c r="F895" s="67"/>
    </row>
    <row r="896" spans="2:6" ht="15.75" customHeight="1" x14ac:dyDescent="0.25">
      <c r="B896" s="67"/>
      <c r="F896" s="67"/>
    </row>
    <row r="897" spans="2:6" ht="15.75" customHeight="1" x14ac:dyDescent="0.25">
      <c r="B897" s="67"/>
      <c r="F897" s="67"/>
    </row>
    <row r="898" spans="2:6" ht="15.75" customHeight="1" x14ac:dyDescent="0.25">
      <c r="B898" s="67"/>
      <c r="F898" s="67"/>
    </row>
    <row r="899" spans="2:6" ht="15.75" customHeight="1" x14ac:dyDescent="0.25">
      <c r="B899" s="67"/>
      <c r="F899" s="67"/>
    </row>
    <row r="900" spans="2:6" ht="15.75" customHeight="1" x14ac:dyDescent="0.25">
      <c r="B900" s="67"/>
      <c r="F900" s="67"/>
    </row>
    <row r="901" spans="2:6" ht="15.75" customHeight="1" x14ac:dyDescent="0.25">
      <c r="B901" s="67"/>
      <c r="F901" s="67"/>
    </row>
    <row r="902" spans="2:6" ht="15.75" customHeight="1" x14ac:dyDescent="0.25">
      <c r="B902" s="67"/>
      <c r="F902" s="67"/>
    </row>
    <row r="903" spans="2:6" ht="15.75" customHeight="1" x14ac:dyDescent="0.25">
      <c r="B903" s="67"/>
      <c r="F903" s="67"/>
    </row>
    <row r="904" spans="2:6" ht="15.75" customHeight="1" x14ac:dyDescent="0.25">
      <c r="B904" s="67"/>
      <c r="F904" s="67"/>
    </row>
    <row r="905" spans="2:6" ht="15.75" customHeight="1" x14ac:dyDescent="0.25">
      <c r="B905" s="67"/>
      <c r="F905" s="67"/>
    </row>
    <row r="906" spans="2:6" ht="15.75" customHeight="1" x14ac:dyDescent="0.25">
      <c r="B906" s="67"/>
      <c r="F906" s="67"/>
    </row>
    <row r="907" spans="2:6" ht="15.75" customHeight="1" x14ac:dyDescent="0.25">
      <c r="B907" s="67"/>
      <c r="F907" s="67"/>
    </row>
    <row r="908" spans="2:6" ht="15.75" customHeight="1" x14ac:dyDescent="0.25">
      <c r="B908" s="67"/>
      <c r="F908" s="67"/>
    </row>
    <row r="909" spans="2:6" ht="15.75" customHeight="1" x14ac:dyDescent="0.25">
      <c r="B909" s="67"/>
      <c r="F909" s="67"/>
    </row>
    <row r="910" spans="2:6" ht="15.75" customHeight="1" x14ac:dyDescent="0.25">
      <c r="B910" s="67"/>
      <c r="F910" s="67"/>
    </row>
    <row r="911" spans="2:6" ht="15.75" customHeight="1" x14ac:dyDescent="0.25">
      <c r="B911" s="67"/>
      <c r="F911" s="67"/>
    </row>
    <row r="912" spans="2:6" ht="15.75" customHeight="1" x14ac:dyDescent="0.25">
      <c r="B912" s="67"/>
      <c r="F912" s="67"/>
    </row>
    <row r="913" spans="2:6" ht="15.75" customHeight="1" x14ac:dyDescent="0.25">
      <c r="B913" s="67"/>
      <c r="F913" s="67"/>
    </row>
    <row r="914" spans="2:6" ht="15.75" customHeight="1" x14ac:dyDescent="0.25">
      <c r="B914" s="67"/>
      <c r="F914" s="67"/>
    </row>
    <row r="915" spans="2:6" ht="15.75" customHeight="1" x14ac:dyDescent="0.25">
      <c r="B915" s="67"/>
      <c r="F915" s="67"/>
    </row>
    <row r="916" spans="2:6" ht="15.75" customHeight="1" x14ac:dyDescent="0.25">
      <c r="B916" s="67"/>
      <c r="F916" s="67"/>
    </row>
    <row r="917" spans="2:6" ht="15.75" customHeight="1" x14ac:dyDescent="0.25">
      <c r="B917" s="67"/>
      <c r="F917" s="67"/>
    </row>
    <row r="918" spans="2:6" ht="15.75" customHeight="1" x14ac:dyDescent="0.25">
      <c r="B918" s="67"/>
      <c r="F918" s="67"/>
    </row>
    <row r="919" spans="2:6" ht="15.75" customHeight="1" x14ac:dyDescent="0.25">
      <c r="B919" s="67"/>
      <c r="F919" s="67"/>
    </row>
    <row r="920" spans="2:6" ht="15.75" customHeight="1" x14ac:dyDescent="0.25">
      <c r="B920" s="67"/>
      <c r="F920" s="67"/>
    </row>
    <row r="921" spans="2:6" ht="15.75" customHeight="1" x14ac:dyDescent="0.25">
      <c r="B921" s="67"/>
      <c r="F921" s="67"/>
    </row>
    <row r="922" spans="2:6" ht="15.75" customHeight="1" x14ac:dyDescent="0.25">
      <c r="B922" s="67"/>
      <c r="F922" s="67"/>
    </row>
    <row r="923" spans="2:6" ht="15.75" customHeight="1" x14ac:dyDescent="0.25">
      <c r="B923" s="67"/>
      <c r="F923" s="67"/>
    </row>
    <row r="924" spans="2:6" ht="15.75" customHeight="1" x14ac:dyDescent="0.25">
      <c r="B924" s="67"/>
      <c r="F924" s="67"/>
    </row>
    <row r="925" spans="2:6" ht="15.75" customHeight="1" x14ac:dyDescent="0.25">
      <c r="B925" s="67"/>
      <c r="F925" s="67"/>
    </row>
    <row r="926" spans="2:6" ht="15.75" customHeight="1" x14ac:dyDescent="0.25">
      <c r="B926" s="67"/>
      <c r="F926" s="67"/>
    </row>
    <row r="927" spans="2:6" ht="15.75" customHeight="1" x14ac:dyDescent="0.25">
      <c r="B927" s="67"/>
      <c r="F927" s="67"/>
    </row>
    <row r="928" spans="2:6" ht="15.75" customHeight="1" x14ac:dyDescent="0.25">
      <c r="B928" s="67"/>
      <c r="F928" s="67"/>
    </row>
    <row r="929" spans="2:6" ht="15.75" customHeight="1" x14ac:dyDescent="0.25">
      <c r="B929" s="67"/>
      <c r="F929" s="67"/>
    </row>
    <row r="930" spans="2:6" ht="15.75" customHeight="1" x14ac:dyDescent="0.25">
      <c r="B930" s="67"/>
      <c r="F930" s="67"/>
    </row>
    <row r="931" spans="2:6" ht="15.75" customHeight="1" x14ac:dyDescent="0.25">
      <c r="B931" s="67"/>
      <c r="F931" s="67"/>
    </row>
    <row r="932" spans="2:6" ht="15.75" customHeight="1" x14ac:dyDescent="0.25">
      <c r="B932" s="67"/>
      <c r="F932" s="67"/>
    </row>
    <row r="933" spans="2:6" ht="15.75" customHeight="1" x14ac:dyDescent="0.25">
      <c r="B933" s="67"/>
      <c r="F933" s="67"/>
    </row>
    <row r="934" spans="2:6" ht="15.75" customHeight="1" x14ac:dyDescent="0.25">
      <c r="B934" s="67"/>
      <c r="F934" s="67"/>
    </row>
    <row r="935" spans="2:6" ht="15.75" customHeight="1" x14ac:dyDescent="0.25">
      <c r="B935" s="67"/>
      <c r="F935" s="67"/>
    </row>
    <row r="936" spans="2:6" ht="15.75" customHeight="1" x14ac:dyDescent="0.25">
      <c r="B936" s="67"/>
      <c r="F936" s="67"/>
    </row>
    <row r="937" spans="2:6" ht="15.75" customHeight="1" x14ac:dyDescent="0.25">
      <c r="B937" s="67"/>
      <c r="F937" s="67"/>
    </row>
    <row r="938" spans="2:6" ht="15.75" customHeight="1" x14ac:dyDescent="0.25">
      <c r="B938" s="67"/>
      <c r="F938" s="67"/>
    </row>
    <row r="939" spans="2:6" ht="15.75" customHeight="1" x14ac:dyDescent="0.25">
      <c r="B939" s="67"/>
      <c r="F939" s="67"/>
    </row>
    <row r="940" spans="2:6" ht="15.75" customHeight="1" x14ac:dyDescent="0.25">
      <c r="B940" s="67"/>
      <c r="F940" s="67"/>
    </row>
    <row r="941" spans="2:6" ht="15.75" customHeight="1" x14ac:dyDescent="0.25">
      <c r="B941" s="67"/>
      <c r="F941" s="67"/>
    </row>
    <row r="942" spans="2:6" ht="15.75" customHeight="1" x14ac:dyDescent="0.25">
      <c r="B942" s="67"/>
      <c r="F942" s="67"/>
    </row>
  </sheetData>
  <sheetProtection algorithmName="SHA-512" hashValue="fwL0C/0OmXJsyoU03C5srvUgL7m4eB3Fgzb/gLDdo6YYETV/5VKReqJKlKaw4CtwtmvIVc8E2/ulwpTwxcxilw==" saltValue="32lmD4cb/ouGS+CmlnTolQ==" spinCount="100000" sheet="1" objects="1" scenarios="1"/>
  <pageMargins left="0.7" right="0.7" top="0.75" bottom="0.75" header="0.511811023622047" footer="0.511811023622047"/>
  <pageSetup orientation="landscape"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22"/>
  <sheetViews>
    <sheetView zoomScaleNormal="100" workbookViewId="0">
      <selection activeCell="C22" sqref="C22"/>
    </sheetView>
  </sheetViews>
  <sheetFormatPr defaultColWidth="8.7109375" defaultRowHeight="15" x14ac:dyDescent="0.25"/>
  <cols>
    <col min="2" max="2" width="11.42578125" customWidth="1"/>
    <col min="3" max="10" width="9.140625" style="66" customWidth="1"/>
  </cols>
  <sheetData>
    <row r="2" spans="2:10" ht="23.25" customHeight="1" x14ac:dyDescent="0.25">
      <c r="B2" s="116" t="s">
        <v>3437</v>
      </c>
      <c r="C2" s="116">
        <v>1</v>
      </c>
      <c r="D2" s="116">
        <v>0.9</v>
      </c>
      <c r="E2" s="116">
        <v>0.9</v>
      </c>
      <c r="F2" s="116">
        <v>1</v>
      </c>
      <c r="G2" s="116">
        <v>1</v>
      </c>
      <c r="H2" s="116">
        <v>0.9</v>
      </c>
      <c r="I2" s="116">
        <v>0.9</v>
      </c>
      <c r="J2" s="116">
        <v>1</v>
      </c>
    </row>
    <row r="3" spans="2:10" ht="23.25" customHeight="1" x14ac:dyDescent="0.25">
      <c r="B3" s="116" t="s">
        <v>3438</v>
      </c>
      <c r="C3" s="116"/>
      <c r="D3" s="116"/>
      <c r="E3" s="116"/>
      <c r="F3" s="116"/>
      <c r="G3" s="116"/>
      <c r="H3" s="116"/>
      <c r="I3" s="116"/>
      <c r="J3" s="116"/>
    </row>
    <row r="4" spans="2:10" ht="23.25" customHeight="1" x14ac:dyDescent="0.25">
      <c r="B4" s="116" t="s">
        <v>3439</v>
      </c>
      <c r="C4" s="116">
        <v>1</v>
      </c>
      <c r="D4" s="116">
        <v>1</v>
      </c>
      <c r="E4" s="116">
        <v>0.9</v>
      </c>
      <c r="F4" s="116">
        <v>0.9</v>
      </c>
      <c r="G4" s="116">
        <v>0.9</v>
      </c>
      <c r="H4" s="116">
        <v>0.9</v>
      </c>
      <c r="I4" s="116">
        <v>1</v>
      </c>
      <c r="J4" s="116">
        <v>1</v>
      </c>
    </row>
    <row r="5" spans="2:10" ht="23.25" customHeight="1" x14ac:dyDescent="0.25">
      <c r="B5" s="116"/>
      <c r="C5" s="116"/>
      <c r="D5" s="116"/>
      <c r="E5" s="116"/>
      <c r="F5" s="116"/>
      <c r="G5" s="116"/>
      <c r="H5" s="116"/>
      <c r="I5" s="116"/>
      <c r="J5" s="116"/>
    </row>
    <row r="6" spans="2:10" ht="23.25" customHeight="1" x14ac:dyDescent="0.25">
      <c r="B6" s="116" t="s">
        <v>3335</v>
      </c>
      <c r="C6" s="116">
        <v>1</v>
      </c>
      <c r="D6" s="116">
        <v>1</v>
      </c>
      <c r="E6" s="116">
        <v>1</v>
      </c>
      <c r="F6" s="116">
        <v>1</v>
      </c>
      <c r="G6" s="116">
        <v>2</v>
      </c>
      <c r="H6" s="116">
        <v>2</v>
      </c>
      <c r="I6" s="116">
        <v>2</v>
      </c>
      <c r="J6" s="116">
        <v>2</v>
      </c>
    </row>
    <row r="7" spans="2:10" ht="23.25" customHeight="1" x14ac:dyDescent="0.25">
      <c r="B7" s="117" t="s">
        <v>3440</v>
      </c>
      <c r="C7" s="117" t="str">
        <f t="shared" ref="C7:J7" si="0">IF(OR(C2="", C4=""), "NO", IF(OR(C2&lt;1, C4&lt;1), IF(C6&gt;1, "NO", "OK"), "OK"))</f>
        <v>OK</v>
      </c>
      <c r="D7" s="117" t="str">
        <f t="shared" si="0"/>
        <v>OK</v>
      </c>
      <c r="E7" s="117" t="str">
        <f t="shared" si="0"/>
        <v>OK</v>
      </c>
      <c r="F7" s="117" t="str">
        <f t="shared" si="0"/>
        <v>OK</v>
      </c>
      <c r="G7" s="117" t="str">
        <f t="shared" si="0"/>
        <v>NO</v>
      </c>
      <c r="H7" s="117" t="str">
        <f t="shared" si="0"/>
        <v>NO</v>
      </c>
      <c r="I7" s="117" t="str">
        <f t="shared" si="0"/>
        <v>NO</v>
      </c>
      <c r="J7" s="117" t="str">
        <f t="shared" si="0"/>
        <v>OK</v>
      </c>
    </row>
    <row r="8" spans="2:10" ht="23.25" customHeight="1" x14ac:dyDescent="0.25">
      <c r="B8" s="118" t="s">
        <v>3441</v>
      </c>
      <c r="C8" s="119" t="s">
        <v>3442</v>
      </c>
      <c r="D8" s="119" t="s">
        <v>3442</v>
      </c>
      <c r="E8" s="119" t="s">
        <v>3442</v>
      </c>
      <c r="F8" s="119" t="s">
        <v>3442</v>
      </c>
      <c r="G8" s="120" t="s">
        <v>3443</v>
      </c>
      <c r="H8" s="120" t="s">
        <v>3443</v>
      </c>
      <c r="I8" s="120" t="s">
        <v>3443</v>
      </c>
      <c r="J8" s="119" t="s">
        <v>3442</v>
      </c>
    </row>
    <row r="22" spans="3:3" x14ac:dyDescent="0.25">
      <c r="C22" s="66" t="b">
        <f>OR((ComboCheck12="NO"), AND(Combo01="", Combo12&lt;&gt;""))</f>
        <v>0</v>
      </c>
    </row>
  </sheetData>
  <sheetProtection algorithmName="SHA-512" hashValue="hZCrmKk+98WrLa3p1dvnyS3+D8Eu4jebwadBKVq/iXooA72VE+TBnFF+9tv15dem+xLLrUVNkSp/bdXYDuMaWQ==" saltValue="VOgwW9hipIYmpY8DNJYthg==" spinCount="100000" sheet="1" objects="1" scenarios="1"/>
  <pageMargins left="0.7" right="0.7" top="0.75" bottom="0.75"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1:A1000"/>
  <sheetViews>
    <sheetView zoomScaleNormal="100" workbookViewId="0">
      <selection activeCell="D6" sqref="D6"/>
    </sheetView>
  </sheetViews>
  <sheetFormatPr defaultColWidth="14.42578125" defaultRowHeight="15" x14ac:dyDescent="0.25"/>
  <cols>
    <col min="1" max="1" width="8.85546875" customWidth="1"/>
    <col min="2" max="2" width="9.140625" customWidth="1"/>
    <col min="3" max="26" width="8.85546875" customWidth="1"/>
  </cols>
  <sheetData>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511811023622047" footer="0.511811023622047"/>
  <pageSetup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Worksheets</vt:lpstr>
      </vt:variant>
      <vt:variant>
        <vt:i4>9</vt:i4>
      </vt:variant>
      <vt:variant>
        <vt:lpstr>Named Ranges</vt:lpstr>
      </vt:variant>
      <vt:variant>
        <vt:i4>130</vt:i4>
      </vt:variant>
    </vt:vector>
  </HeadingPairs>
  <TitlesOfParts>
    <vt:vector size="139" baseType="lpstr">
      <vt:lpstr>Compilation Guide</vt:lpstr>
      <vt:lpstr>Difficulty Sheet</vt:lpstr>
      <vt:lpstr>Cat</vt:lpstr>
      <vt:lpstr>Nation</vt:lpstr>
      <vt:lpstr>Versions</vt:lpstr>
      <vt:lpstr>CoP</vt:lpstr>
      <vt:lpstr>Formulas</vt:lpstr>
      <vt:lpstr>Experiments</vt:lpstr>
      <vt:lpstr>CatFormulas</vt:lpstr>
      <vt:lpstr>AthleteCat</vt:lpstr>
      <vt:lpstr>AthleteCountry</vt:lpstr>
      <vt:lpstr>AthleteName</vt:lpstr>
      <vt:lpstr>AthleteSurname</vt:lpstr>
      <vt:lpstr>BC123List</vt:lpstr>
      <vt:lpstr>BC234List</vt:lpstr>
      <vt:lpstr>BC345List</vt:lpstr>
      <vt:lpstr>BC456List</vt:lpstr>
      <vt:lpstr>BC567List</vt:lpstr>
      <vt:lpstr>BC678List</vt:lpstr>
      <vt:lpstr>BC789List</vt:lpstr>
      <vt:lpstr>BC890List</vt:lpstr>
      <vt:lpstr>BCSelection</vt:lpstr>
      <vt:lpstr>Cat_ExtraElements</vt:lpstr>
      <vt:lpstr>CatDoubles</vt:lpstr>
      <vt:lpstr>CatExtraCombo</vt:lpstr>
      <vt:lpstr>catMaxAge</vt:lpstr>
      <vt:lpstr>catMinAge</vt:lpstr>
      <vt:lpstr>catNames</vt:lpstr>
      <vt:lpstr>CatNOFCombos</vt:lpstr>
      <vt:lpstr>CatNOFElements</vt:lpstr>
      <vt:lpstr>catSlugs</vt:lpstr>
      <vt:lpstr>catTrios</vt:lpstr>
      <vt:lpstr>Combo01</vt:lpstr>
      <vt:lpstr>Combo02</vt:lpstr>
      <vt:lpstr>Combo03</vt:lpstr>
      <vt:lpstr>Combo04</vt:lpstr>
      <vt:lpstr>Combo05</vt:lpstr>
      <vt:lpstr>Combo06</vt:lpstr>
      <vt:lpstr>Combo07</vt:lpstr>
      <vt:lpstr>Combo08</vt:lpstr>
      <vt:lpstr>Combo09</vt:lpstr>
      <vt:lpstr>Combo12</vt:lpstr>
      <vt:lpstr>Combo23</vt:lpstr>
      <vt:lpstr>Combo34</vt:lpstr>
      <vt:lpstr>Combo45</vt:lpstr>
      <vt:lpstr>Combo56</vt:lpstr>
      <vt:lpstr>Combo67</vt:lpstr>
      <vt:lpstr>Combo78</vt:lpstr>
      <vt:lpstr>Combo89</vt:lpstr>
      <vt:lpstr>Combo90</vt:lpstr>
      <vt:lpstr>ComboCheck12</vt:lpstr>
      <vt:lpstr>ComboCheck23</vt:lpstr>
      <vt:lpstr>ComboCheck34</vt:lpstr>
      <vt:lpstr>ComboCheck45</vt:lpstr>
      <vt:lpstr>ComboCheck56</vt:lpstr>
      <vt:lpstr>ComboCheck67</vt:lpstr>
      <vt:lpstr>ComboCheck78</vt:lpstr>
      <vt:lpstr>ComboCheck89</vt:lpstr>
      <vt:lpstr>ComboCheck90</vt:lpstr>
      <vt:lpstr>CoPCBRF</vt:lpstr>
      <vt:lpstr>CoPCodes</vt:lpstr>
      <vt:lpstr>CoPNames</vt:lpstr>
      <vt:lpstr>CoPReq</vt:lpstr>
      <vt:lpstr>CoPValues</vt:lpstr>
      <vt:lpstr>DCB_123</vt:lpstr>
      <vt:lpstr>DCB_234</vt:lpstr>
      <vt:lpstr>DCB_345</vt:lpstr>
      <vt:lpstr>DCB_456</vt:lpstr>
      <vt:lpstr>DCB_567</vt:lpstr>
      <vt:lpstr>DCB_678</vt:lpstr>
      <vt:lpstr>DCB_789</vt:lpstr>
      <vt:lpstr>DCB_890</vt:lpstr>
      <vt:lpstr>DCB_Tot</vt:lpstr>
      <vt:lpstr>Declared01</vt:lpstr>
      <vt:lpstr>Declared02</vt:lpstr>
      <vt:lpstr>Declared03</vt:lpstr>
      <vt:lpstr>Declared04</vt:lpstr>
      <vt:lpstr>Declared05</vt:lpstr>
      <vt:lpstr>Declared06</vt:lpstr>
      <vt:lpstr>Declared07</vt:lpstr>
      <vt:lpstr>Declared08</vt:lpstr>
      <vt:lpstr>Declared09</vt:lpstr>
      <vt:lpstr>Declared10</vt:lpstr>
      <vt:lpstr>DecName01</vt:lpstr>
      <vt:lpstr>DecName02</vt:lpstr>
      <vt:lpstr>DecName03</vt:lpstr>
      <vt:lpstr>DecName04</vt:lpstr>
      <vt:lpstr>DecName05</vt:lpstr>
      <vt:lpstr>DecName06</vt:lpstr>
      <vt:lpstr>DecName07</vt:lpstr>
      <vt:lpstr>DecName08</vt:lpstr>
      <vt:lpstr>DecName09</vt:lpstr>
      <vt:lpstr>DecName10</vt:lpstr>
      <vt:lpstr>DecReq01</vt:lpstr>
      <vt:lpstr>DecReq02</vt:lpstr>
      <vt:lpstr>DecReq03</vt:lpstr>
      <vt:lpstr>DecReq04</vt:lpstr>
      <vt:lpstr>DecReq05</vt:lpstr>
      <vt:lpstr>DecReq06</vt:lpstr>
      <vt:lpstr>DecReq07</vt:lpstr>
      <vt:lpstr>DecReq08</vt:lpstr>
      <vt:lpstr>DecReq09</vt:lpstr>
      <vt:lpstr>DecReq10</vt:lpstr>
      <vt:lpstr>DecValue01</vt:lpstr>
      <vt:lpstr>DecValue02</vt:lpstr>
      <vt:lpstr>DecValue03</vt:lpstr>
      <vt:lpstr>DecValue04</vt:lpstr>
      <vt:lpstr>DecValue05</vt:lpstr>
      <vt:lpstr>DecValue06</vt:lpstr>
      <vt:lpstr>DecValue07</vt:lpstr>
      <vt:lpstr>DecValue08</vt:lpstr>
      <vt:lpstr>DecValue09</vt:lpstr>
      <vt:lpstr>DecValue10</vt:lpstr>
      <vt:lpstr>DSVersion</vt:lpstr>
      <vt:lpstr>filename</vt:lpstr>
      <vt:lpstr>howManyCombo</vt:lpstr>
      <vt:lpstr>howManyElements</vt:lpstr>
      <vt:lpstr>isCorrectCombo</vt:lpstr>
      <vt:lpstr>isCorrectDCB</vt:lpstr>
      <vt:lpstr>isTooMuchElements</vt:lpstr>
      <vt:lpstr>labelAthleteName</vt:lpstr>
      <vt:lpstr>labelAthleteSurname</vt:lpstr>
      <vt:lpstr>labelCatNotSelected</vt:lpstr>
      <vt:lpstr>lastDeclared</vt:lpstr>
      <vt:lpstr>msgCombo</vt:lpstr>
      <vt:lpstr>msgDCB</vt:lpstr>
      <vt:lpstr>msgGeneral</vt:lpstr>
      <vt:lpstr>nationCode</vt:lpstr>
      <vt:lpstr>nationNames</vt:lpstr>
      <vt:lpstr>pdfFile</vt:lpstr>
      <vt:lpstr>'Difficulty Sheet'!Print_Area</vt:lpstr>
      <vt:lpstr>stringCat</vt:lpstr>
      <vt:lpstr>stringMSG</vt:lpstr>
      <vt:lpstr>stringName</vt:lpstr>
      <vt:lpstr>stringNation</vt:lpstr>
      <vt:lpstr>stringSurname</vt:lpstr>
      <vt:lpstr>totalCombo</vt:lpstr>
      <vt:lpstr>totalDeclared</vt:lpstr>
      <vt:lpstr>totalFinal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Michele Giandinoto</dc:creator>
  <dc:description/>
  <cp:lastModifiedBy>Michele Giandinoto</cp:lastModifiedBy>
  <cp:revision>4</cp:revision>
  <cp:lastPrinted>2025-04-02T06:10:50Z</cp:lastPrinted>
  <dcterms:created xsi:type="dcterms:W3CDTF">2024-02-04T14:13:24Z</dcterms:created>
  <dcterms:modified xsi:type="dcterms:W3CDTF">2025-04-12T06:59:48Z</dcterms:modified>
  <dc:language>it-IT</dc:language>
</cp:coreProperties>
</file>