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co\OneDrive\Escritorio\"/>
    </mc:Choice>
  </mc:AlternateContent>
  <bookViews>
    <workbookView xWindow="0" yWindow="0" windowWidth="20490" windowHeight="7050"/>
  </bookViews>
  <sheets>
    <sheet name="maestra_pedido" sheetId="1" r:id="rId1"/>
    <sheet name="resume" sheetId="3" state="hidden" r:id="rId2"/>
    <sheet name="odc" sheetId="4" state="hidden" r:id="rId3"/>
  </sheets>
  <calcPr calcId="162913"/>
</workbook>
</file>

<file path=xl/calcChain.xml><?xml version="1.0" encoding="utf-8"?>
<calcChain xmlns="http://schemas.openxmlformats.org/spreadsheetml/2006/main">
  <c r="F60" i="3" l="1"/>
  <c r="F37" i="1"/>
  <c r="G60" i="3"/>
  <c r="B55" i="3"/>
  <c r="B3" i="4" l="1"/>
  <c r="C2" i="4"/>
  <c r="F56" i="4"/>
  <c r="F57" i="4"/>
  <c r="G57" i="4" s="1"/>
  <c r="G61" i="4"/>
  <c r="C54" i="4"/>
  <c r="C53" i="4"/>
  <c r="C52" i="4"/>
  <c r="C51" i="4"/>
  <c r="C50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D9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B9" i="4"/>
  <c r="B8" i="4"/>
  <c r="B7" i="4"/>
  <c r="B6" i="4"/>
  <c r="E119" i="1" l="1"/>
  <c r="B54" i="3" s="1"/>
  <c r="E118" i="1"/>
  <c r="E117" i="1"/>
  <c r="B52" i="3" s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1" i="1"/>
  <c r="E102" i="1"/>
  <c r="E100" i="1"/>
  <c r="E99" i="1"/>
  <c r="E98" i="1"/>
  <c r="E97" i="1"/>
  <c r="E96" i="1"/>
  <c r="E95" i="1"/>
  <c r="E94" i="1"/>
  <c r="E93" i="1"/>
  <c r="E92" i="1"/>
  <c r="E91" i="1"/>
  <c r="E90" i="1"/>
  <c r="B25" i="3" s="1"/>
  <c r="E89" i="1"/>
  <c r="E88" i="1"/>
  <c r="E86" i="1"/>
  <c r="E84" i="1"/>
  <c r="D121" i="1"/>
  <c r="E87" i="1"/>
  <c r="E85" i="1"/>
  <c r="E83" i="1"/>
  <c r="E82" i="1"/>
  <c r="E81" i="1"/>
  <c r="E80" i="1"/>
  <c r="E79" i="1"/>
  <c r="E78" i="1"/>
  <c r="E77" i="1"/>
  <c r="E76" i="1"/>
  <c r="E75" i="1"/>
  <c r="E74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6" i="1"/>
  <c r="F35" i="1"/>
  <c r="F34" i="1"/>
  <c r="F33" i="1"/>
  <c r="F32" i="1"/>
  <c r="F31" i="1"/>
  <c r="F30" i="1"/>
  <c r="F29" i="1"/>
  <c r="F23" i="1"/>
  <c r="F27" i="1"/>
  <c r="F26" i="1"/>
  <c r="F28" i="1"/>
  <c r="F25" i="1"/>
  <c r="F24" i="1"/>
  <c r="F22" i="1"/>
  <c r="F38" i="1"/>
  <c r="F21" i="1"/>
  <c r="C67" i="1"/>
  <c r="B6" i="3" s="1"/>
  <c r="D67" i="1"/>
  <c r="B7" i="3" s="1"/>
  <c r="E67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D22" i="3" l="1"/>
  <c r="E22" i="3"/>
  <c r="C22" i="3"/>
  <c r="B22" i="3"/>
  <c r="C23" i="3"/>
  <c r="E23" i="3"/>
  <c r="B23" i="3"/>
  <c r="D23" i="3"/>
  <c r="C19" i="3"/>
  <c r="E19" i="3"/>
  <c r="B19" i="3"/>
  <c r="D19" i="3"/>
  <c r="C20" i="3"/>
  <c r="E20" i="3"/>
  <c r="B20" i="3"/>
  <c r="D20" i="3"/>
  <c r="E21" i="3"/>
  <c r="B21" i="3"/>
  <c r="C21" i="3"/>
  <c r="D21" i="3"/>
  <c r="E54" i="4"/>
  <c r="F54" i="4" s="1"/>
  <c r="G54" i="4" s="1"/>
  <c r="C54" i="3"/>
  <c r="E54" i="3"/>
  <c r="D54" i="3"/>
  <c r="E53" i="4"/>
  <c r="F53" i="4" s="1"/>
  <c r="G53" i="4" s="1"/>
  <c r="D53" i="3"/>
  <c r="B53" i="3"/>
  <c r="E53" i="3"/>
  <c r="C53" i="3"/>
  <c r="E52" i="4"/>
  <c r="F52" i="4" s="1"/>
  <c r="E52" i="3"/>
  <c r="D52" i="3"/>
  <c r="C52" i="3"/>
  <c r="D49" i="3"/>
  <c r="C49" i="3"/>
  <c r="E49" i="3"/>
  <c r="E51" i="3"/>
  <c r="C51" i="3"/>
  <c r="D51" i="3"/>
  <c r="E50" i="3"/>
  <c r="D50" i="3"/>
  <c r="C50" i="3"/>
  <c r="E48" i="3"/>
  <c r="C48" i="3"/>
  <c r="D48" i="3"/>
  <c r="D47" i="3"/>
  <c r="E47" i="3"/>
  <c r="C47" i="3"/>
  <c r="E46" i="3"/>
  <c r="C46" i="3"/>
  <c r="D46" i="3"/>
  <c r="D45" i="3"/>
  <c r="E45" i="3"/>
  <c r="C45" i="3"/>
  <c r="C44" i="3"/>
  <c r="E44" i="3"/>
  <c r="D44" i="3"/>
  <c r="D43" i="3"/>
  <c r="E43" i="3"/>
  <c r="C43" i="3"/>
  <c r="D42" i="3"/>
  <c r="E42" i="3"/>
  <c r="C42" i="3"/>
  <c r="D41" i="3"/>
  <c r="E41" i="3"/>
  <c r="C41" i="3"/>
  <c r="E40" i="3"/>
  <c r="D40" i="3"/>
  <c r="C40" i="3"/>
  <c r="D39" i="3"/>
  <c r="E39" i="3"/>
  <c r="C39" i="3"/>
  <c r="E38" i="3"/>
  <c r="C38" i="3"/>
  <c r="D38" i="3"/>
  <c r="D37" i="3"/>
  <c r="E37" i="3"/>
  <c r="C37" i="3"/>
  <c r="E36" i="3"/>
  <c r="D36" i="3"/>
  <c r="C36" i="3"/>
  <c r="D35" i="3"/>
  <c r="C35" i="3"/>
  <c r="E35" i="3"/>
  <c r="D34" i="3"/>
  <c r="E34" i="3"/>
  <c r="C34" i="3"/>
  <c r="D33" i="3"/>
  <c r="C33" i="3"/>
  <c r="E33" i="3"/>
  <c r="E32" i="3"/>
  <c r="D32" i="3"/>
  <c r="C32" i="3"/>
  <c r="B32" i="3"/>
  <c r="D31" i="3"/>
  <c r="B31" i="3"/>
  <c r="C31" i="3"/>
  <c r="E31" i="3"/>
  <c r="D30" i="3"/>
  <c r="B30" i="3"/>
  <c r="E30" i="3"/>
  <c r="C30" i="3"/>
  <c r="D29" i="3"/>
  <c r="B29" i="3"/>
  <c r="E29" i="3"/>
  <c r="C29" i="3"/>
  <c r="E28" i="3"/>
  <c r="D28" i="3"/>
  <c r="C28" i="3"/>
  <c r="B28" i="3"/>
  <c r="D27" i="3"/>
  <c r="B27" i="3"/>
  <c r="E27" i="3"/>
  <c r="C27" i="3"/>
  <c r="D26" i="3"/>
  <c r="E26" i="3"/>
  <c r="C26" i="3"/>
  <c r="B26" i="3"/>
  <c r="D25" i="3"/>
  <c r="C25" i="3"/>
  <c r="E25" i="3"/>
  <c r="E24" i="3"/>
  <c r="B24" i="3"/>
  <c r="D24" i="3"/>
  <c r="C24" i="3"/>
  <c r="B18" i="3"/>
  <c r="E18" i="3"/>
  <c r="D18" i="3"/>
  <c r="C18" i="3"/>
  <c r="B17" i="3"/>
  <c r="D17" i="3"/>
  <c r="E17" i="3"/>
  <c r="C17" i="3"/>
  <c r="B16" i="3"/>
  <c r="C16" i="3"/>
  <c r="D16" i="3"/>
  <c r="E16" i="3"/>
  <c r="B15" i="3"/>
  <c r="D15" i="3"/>
  <c r="E15" i="3"/>
  <c r="C15" i="3"/>
  <c r="B14" i="3"/>
  <c r="E14" i="3"/>
  <c r="D14" i="3"/>
  <c r="C14" i="3"/>
  <c r="B13" i="3"/>
  <c r="D13" i="3"/>
  <c r="E13" i="3"/>
  <c r="C13" i="3"/>
  <c r="B12" i="3"/>
  <c r="C12" i="3"/>
  <c r="D12" i="3"/>
  <c r="E12" i="3"/>
  <c r="B11" i="3"/>
  <c r="D11" i="3"/>
  <c r="E11" i="3"/>
  <c r="C11" i="3"/>
  <c r="B10" i="3"/>
  <c r="E10" i="3"/>
  <c r="D10" i="3"/>
  <c r="C10" i="3"/>
  <c r="B9" i="3"/>
  <c r="D9" i="3"/>
  <c r="C9" i="3"/>
  <c r="E9" i="3"/>
  <c r="G52" i="4"/>
  <c r="E51" i="4"/>
  <c r="F51" i="4" s="1"/>
  <c r="G51" i="4" s="1"/>
  <c r="B51" i="3"/>
  <c r="B50" i="3"/>
  <c r="E50" i="4"/>
  <c r="F50" i="4" s="1"/>
  <c r="G50" i="4" s="1"/>
  <c r="B49" i="3"/>
  <c r="E49" i="4"/>
  <c r="F49" i="4" s="1"/>
  <c r="G49" i="4" s="1"/>
  <c r="B46" i="3"/>
  <c r="E46" i="4"/>
  <c r="F46" i="4" s="1"/>
  <c r="G46" i="4" s="1"/>
  <c r="B48" i="3"/>
  <c r="E48" i="4"/>
  <c r="B47" i="3"/>
  <c r="E47" i="4"/>
  <c r="F47" i="4" s="1"/>
  <c r="G47" i="4" s="1"/>
  <c r="B45" i="3"/>
  <c r="E45" i="4"/>
  <c r="F45" i="4" s="1"/>
  <c r="G45" i="4" s="1"/>
  <c r="B44" i="3"/>
  <c r="E44" i="4"/>
  <c r="E43" i="4"/>
  <c r="F43" i="4" s="1"/>
  <c r="B43" i="3"/>
  <c r="E42" i="4"/>
  <c r="F42" i="4" s="1"/>
  <c r="G42" i="4" s="1"/>
  <c r="B42" i="3"/>
  <c r="E41" i="4"/>
  <c r="F41" i="4" s="1"/>
  <c r="G41" i="4" s="1"/>
  <c r="B41" i="3"/>
  <c r="B40" i="3"/>
  <c r="E40" i="4"/>
  <c r="B39" i="3"/>
  <c r="E39" i="4"/>
  <c r="F39" i="4" s="1"/>
  <c r="G39" i="4" s="1"/>
  <c r="B38" i="3"/>
  <c r="E38" i="4"/>
  <c r="F38" i="4" s="1"/>
  <c r="G38" i="4" s="1"/>
  <c r="B37" i="3"/>
  <c r="E37" i="4"/>
  <c r="F37" i="4" s="1"/>
  <c r="G37" i="4" s="1"/>
  <c r="B36" i="3"/>
  <c r="E36" i="4"/>
  <c r="E35" i="4"/>
  <c r="F35" i="4" s="1"/>
  <c r="G35" i="4" s="1"/>
  <c r="B35" i="3"/>
  <c r="B34" i="3"/>
  <c r="E34" i="4"/>
  <c r="F34" i="4" s="1"/>
  <c r="G34" i="4" s="1"/>
  <c r="E33" i="4"/>
  <c r="F33" i="4" s="1"/>
  <c r="G33" i="4" s="1"/>
  <c r="B33" i="3"/>
  <c r="E32" i="4"/>
  <c r="E31" i="4"/>
  <c r="F31" i="4" s="1"/>
  <c r="G31" i="4" s="1"/>
  <c r="E30" i="4"/>
  <c r="F30" i="4" s="1"/>
  <c r="G30" i="4" s="1"/>
  <c r="E29" i="4"/>
  <c r="F29" i="4" s="1"/>
  <c r="G29" i="4" s="1"/>
  <c r="E28" i="4"/>
  <c r="E27" i="4"/>
  <c r="F27" i="4" s="1"/>
  <c r="E26" i="4"/>
  <c r="F26" i="4" s="1"/>
  <c r="G26" i="4" s="1"/>
  <c r="E25" i="4"/>
  <c r="F25" i="4" s="1"/>
  <c r="G25" i="4" s="1"/>
  <c r="E24" i="4"/>
  <c r="F24" i="4" s="1"/>
  <c r="E23" i="4"/>
  <c r="F23" i="4" s="1"/>
  <c r="G23" i="4" s="1"/>
  <c r="E22" i="4"/>
  <c r="F22" i="4" s="1"/>
  <c r="G22" i="4" s="1"/>
  <c r="E21" i="4"/>
  <c r="F21" i="4" s="1"/>
  <c r="G21" i="4" s="1"/>
  <c r="E20" i="4"/>
  <c r="E19" i="4"/>
  <c r="F19" i="4" s="1"/>
  <c r="G19" i="4" s="1"/>
  <c r="E18" i="4"/>
  <c r="F18" i="4" s="1"/>
  <c r="G18" i="4" s="1"/>
  <c r="E17" i="4"/>
  <c r="F17" i="4" s="1"/>
  <c r="G17" i="4" s="1"/>
  <c r="E16" i="4"/>
  <c r="F16" i="4" s="1"/>
  <c r="E15" i="4"/>
  <c r="F15" i="4" s="1"/>
  <c r="G15" i="4" s="1"/>
  <c r="E14" i="4"/>
  <c r="F14" i="4" s="1"/>
  <c r="G14" i="4" s="1"/>
  <c r="E13" i="4"/>
  <c r="F13" i="4" s="1"/>
  <c r="G13" i="4" s="1"/>
  <c r="E12" i="4"/>
  <c r="F12" i="4" s="1"/>
  <c r="E11" i="4"/>
  <c r="F11" i="4" s="1"/>
  <c r="E10" i="4"/>
  <c r="F10" i="4" s="1"/>
  <c r="G10" i="4" s="1"/>
  <c r="E9" i="4"/>
  <c r="F9" i="4" s="1"/>
  <c r="D8" i="3"/>
  <c r="C8" i="3"/>
  <c r="C7" i="3"/>
  <c r="D7" i="3"/>
  <c r="C6" i="4"/>
  <c r="D6" i="3"/>
  <c r="C6" i="3"/>
  <c r="E68" i="1"/>
  <c r="B8" i="3" s="1"/>
  <c r="C8" i="4"/>
  <c r="D68" i="1"/>
  <c r="E7" i="4" s="1"/>
  <c r="C7" i="4"/>
  <c r="F70" i="1"/>
  <c r="E122" i="1"/>
  <c r="F132" i="1" s="1"/>
  <c r="F67" i="1"/>
  <c r="F128" i="1" s="1"/>
  <c r="C68" i="1"/>
  <c r="E6" i="3" s="1"/>
  <c r="B3" i="3"/>
  <c r="F20" i="3" l="1"/>
  <c r="G20" i="3" s="1"/>
  <c r="F19" i="3"/>
  <c r="G19" i="3"/>
  <c r="F23" i="3"/>
  <c r="G23" i="3" s="1"/>
  <c r="F22" i="3"/>
  <c r="G22" i="3" s="1"/>
  <c r="F21" i="3"/>
  <c r="G21" i="3" s="1"/>
  <c r="G27" i="4"/>
  <c r="G11" i="4"/>
  <c r="F54" i="3"/>
  <c r="G54" i="3" s="1"/>
  <c r="F53" i="3"/>
  <c r="G53" i="3" s="1"/>
  <c r="F52" i="3"/>
  <c r="G52" i="3" s="1"/>
  <c r="F49" i="3"/>
  <c r="G49" i="3" s="1"/>
  <c r="F51" i="3"/>
  <c r="G51" i="3" s="1"/>
  <c r="F50" i="3"/>
  <c r="G50" i="3" s="1"/>
  <c r="F48" i="3"/>
  <c r="G48" i="3" s="1"/>
  <c r="F47" i="3"/>
  <c r="G47" i="3" s="1"/>
  <c r="F46" i="3"/>
  <c r="G46" i="3" s="1"/>
  <c r="F45" i="3"/>
  <c r="G45" i="3" s="1"/>
  <c r="F44" i="3"/>
  <c r="G44" i="3" s="1"/>
  <c r="G43" i="4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/>
  <c r="F24" i="3"/>
  <c r="G24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E8" i="3"/>
  <c r="E7" i="3"/>
  <c r="F48" i="4"/>
  <c r="G48" i="4" s="1"/>
  <c r="F44" i="4"/>
  <c r="G44" i="4" s="1"/>
  <c r="F40" i="4"/>
  <c r="G40" i="4" s="1"/>
  <c r="F36" i="4"/>
  <c r="G36" i="4" s="1"/>
  <c r="G16" i="4"/>
  <c r="G12" i="4"/>
  <c r="F32" i="4"/>
  <c r="G32" i="4" s="1"/>
  <c r="F28" i="4"/>
  <c r="G28" i="4" s="1"/>
  <c r="G24" i="4"/>
  <c r="F20" i="4"/>
  <c r="G20" i="4" s="1"/>
  <c r="F131" i="1"/>
  <c r="D8" i="4"/>
  <c r="E8" i="4"/>
  <c r="D6" i="4"/>
  <c r="E6" i="4"/>
  <c r="F130" i="1"/>
  <c r="D7" i="4"/>
  <c r="F68" i="1"/>
  <c r="F129" i="1"/>
  <c r="E57" i="3" l="1"/>
  <c r="E58" i="4"/>
  <c r="F58" i="4" s="1"/>
  <c r="G58" i="4" s="1"/>
  <c r="F135" i="1"/>
  <c r="F136" i="1" s="1"/>
  <c r="F137" i="1" s="1"/>
  <c r="F139" i="1" s="1"/>
  <c r="G61" i="3" s="1"/>
  <c r="F7" i="3" l="1"/>
  <c r="C2" i="3" l="1"/>
  <c r="C58" i="4" l="1"/>
  <c r="F6" i="4"/>
  <c r="G6" i="4" l="1"/>
  <c r="G9" i="4"/>
  <c r="F8" i="4"/>
  <c r="G8" i="4" s="1"/>
  <c r="F7" i="4" l="1"/>
  <c r="F8" i="3"/>
  <c r="G8" i="3" s="1"/>
  <c r="G7" i="3"/>
  <c r="G7" i="4" l="1"/>
  <c r="G62" i="4" s="1"/>
  <c r="C57" i="3"/>
  <c r="F6" i="3"/>
  <c r="G6" i="3" l="1"/>
  <c r="G57" i="3" s="1"/>
  <c r="F57" i="3"/>
</calcChain>
</file>

<file path=xl/sharedStrings.xml><?xml version="1.0" encoding="utf-8"?>
<sst xmlns="http://schemas.openxmlformats.org/spreadsheetml/2006/main" count="226" uniqueCount="198">
  <si>
    <t>HOMBRE ARAÑA</t>
  </si>
  <si>
    <t>MINNIE</t>
  </si>
  <si>
    <t>MICKEY</t>
  </si>
  <si>
    <t>GOKU</t>
  </si>
  <si>
    <t>PRINCESA SIRENITA</t>
  </si>
  <si>
    <t>PRINCESA CENICIENTA</t>
  </si>
  <si>
    <t>PRINCESA BLANCA NIEVES</t>
  </si>
  <si>
    <t>PRINCESA AURORA</t>
  </si>
  <si>
    <t>PRINCESA BELLA</t>
  </si>
  <si>
    <t>CAR (RAYO MC QUEEN)</t>
  </si>
  <si>
    <t xml:space="preserve">CLUB COLO – COLO </t>
  </si>
  <si>
    <t xml:space="preserve">CLUB U. DE CHILE </t>
  </si>
  <si>
    <t xml:space="preserve">CLUB U.CATOLICA </t>
  </si>
  <si>
    <t>MINNIE BEBE</t>
  </si>
  <si>
    <t>MICKEY BEBE</t>
  </si>
  <si>
    <t>MINECRAFT</t>
  </si>
  <si>
    <t>PEPPA PIG</t>
  </si>
  <si>
    <t>PRINCESAS DISNEY / DOS O MAS</t>
  </si>
  <si>
    <t>TOY STORY / DOS O MAS</t>
  </si>
  <si>
    <t>I.V.A.</t>
  </si>
  <si>
    <t>SUBTOTAL</t>
  </si>
  <si>
    <t>AVENGERS HULK</t>
  </si>
  <si>
    <t>AVENGERS CAPITAN AMERICA</t>
  </si>
  <si>
    <t>ESPECIAL BABYSHOWER</t>
  </si>
  <si>
    <t>AVENGERS IRONMAN</t>
  </si>
  <si>
    <t>ESPECIAL BAUTISMO</t>
  </si>
  <si>
    <t>LA GALLINA PINTADITA</t>
  </si>
  <si>
    <t>BATMAN</t>
  </si>
  <si>
    <t>FROZEN VARIOS O TRES JUNTOS</t>
  </si>
  <si>
    <t>PRINCESA MOANA</t>
  </si>
  <si>
    <t>AVENGERS  DOS O MAS HEROES</t>
  </si>
  <si>
    <t>LAS AVENTURAS DE LADYBUG</t>
  </si>
  <si>
    <t xml:space="preserve">SUB TOTAL NETO </t>
  </si>
  <si>
    <t>DESCUENTO OTORGADO EN PESOS  (-)</t>
  </si>
  <si>
    <t>MASHA Y EL OSO</t>
  </si>
  <si>
    <t xml:space="preserve">POKEMON </t>
  </si>
  <si>
    <t>PAW PATROL</t>
  </si>
  <si>
    <t>PERRO CHOCOLO</t>
  </si>
  <si>
    <t>UNICORNIOS</t>
  </si>
  <si>
    <t>HEROES EN PIJAMA</t>
  </si>
  <si>
    <t>PLANTAS VS ZOMBIE</t>
  </si>
  <si>
    <t>MARIO BROS</t>
  </si>
  <si>
    <t>ESPECIAL HALLOWEEN</t>
  </si>
  <si>
    <t>VAMPIRINA</t>
  </si>
  <si>
    <t>SONY  ERIZO JUEGO</t>
  </si>
  <si>
    <t>LOL MUÑECAS</t>
  </si>
  <si>
    <t>FORTNITE JUEGO</t>
  </si>
  <si>
    <t>TITULAR: ENA ALARCON QUINTANA</t>
  </si>
  <si>
    <t>TIK TOK  (aplicación)</t>
  </si>
  <si>
    <t>Orden de Compra Número</t>
  </si>
  <si>
    <t>DESCRIPCION/PRODUCTO</t>
  </si>
  <si>
    <t>CANTIDAD</t>
  </si>
  <si>
    <t>ITEM</t>
  </si>
  <si>
    <t>VALOR</t>
  </si>
  <si>
    <t>NETO</t>
  </si>
  <si>
    <t xml:space="preserve">VALOR </t>
  </si>
  <si>
    <t>IVA</t>
  </si>
  <si>
    <t>TOTAL</t>
  </si>
  <si>
    <t>NETO TOTAL</t>
  </si>
  <si>
    <t>IVA TOTAL</t>
  </si>
  <si>
    <t>PEDIDA</t>
  </si>
  <si>
    <t>DATOS PARA TRANSFERENCIAS Y PAGOS</t>
  </si>
  <si>
    <t>BANCO ESTADO / CUENTA RUT / 13.439.987</t>
  </si>
  <si>
    <t>RUT  13.439.987-2   /   enapastillajes@gmail.com</t>
  </si>
  <si>
    <t>GRUPOS K-POP FAMOSOS</t>
  </si>
  <si>
    <t>BANCO ITAU / CUENTA CORRIENTE / 208 097 266</t>
  </si>
  <si>
    <t>Despacho</t>
  </si>
  <si>
    <t>FREE FIRE (juego)</t>
  </si>
  <si>
    <t>AMONG US</t>
  </si>
  <si>
    <t>→</t>
  </si>
  <si>
    <t>(ODC) ORDEN DE COMPRA: →</t>
  </si>
  <si>
    <t>DESPACHO NETO  X calcular  (+)</t>
  </si>
  <si>
    <t>T O T A L   A   P A G A R                →</t>
  </si>
  <si>
    <t>MUY IMPORTANTE</t>
  </si>
  <si>
    <t>UNIDADES →</t>
  </si>
  <si>
    <t>ANTICIPO</t>
  </si>
  <si>
    <t>DIF x pagar</t>
  </si>
  <si>
    <t>BABYSHARK</t>
  </si>
  <si>
    <t>ENCANTO PELICULA PRINCESA</t>
  </si>
  <si>
    <t>FRIDAY NIGHT FUNKIN</t>
  </si>
  <si>
    <t>BANCO BCI / CUENTA VISTA / 777013439987</t>
  </si>
  <si>
    <t>FLOR NOMEOLVIDES 02 MED (PACK10x1)</t>
  </si>
  <si>
    <t>FLOR NOMEOLVIDES 01 CHICA (PACK 10x1)</t>
  </si>
  <si>
    <t>FLOR NOMEOLVIDES 03 GRA (PACK 10x1)</t>
  </si>
  <si>
    <t xml:space="preserve">CALA FINA ROJA ( UNIDAD) </t>
  </si>
  <si>
    <t xml:space="preserve">CALA FINA BLANCA (UNIDAD) </t>
  </si>
  <si>
    <t>BEBE DOMO CELESTE (UNIDAD)</t>
  </si>
  <si>
    <t>BEBE DOMO ROSADO (UNIDAD)</t>
  </si>
  <si>
    <t>PETUNIA CHICA PLATEADA (UNIDAD)</t>
  </si>
  <si>
    <t xml:space="preserve">PETUNIA CHICA DORADA (UNIDAD) </t>
  </si>
  <si>
    <t>PETUNIA GRANDE DORADA (UNIDAD)</t>
  </si>
  <si>
    <t>PETUNIA GRANDE PLATEADA (UNIDAD)</t>
  </si>
  <si>
    <t xml:space="preserve">SET BABYSHOWER (PACK 4X1) </t>
  </si>
  <si>
    <t>PALOMITAS BLANCAS (PACK 6 x1)</t>
  </si>
  <si>
    <t xml:space="preserve">PALOMITAS CELESTES (PACK  6 x1) </t>
  </si>
  <si>
    <t>PALOMITAS ROSADAS (PACK 6 x1)</t>
  </si>
  <si>
    <t>MARIPOSAS COLORES (UNIDAD)</t>
  </si>
  <si>
    <t>ZAPATO BABYSHOWER CELESTE (PAR)</t>
  </si>
  <si>
    <t>ZAPATO BABYSHOWER ROSADO (PAR)</t>
  </si>
  <si>
    <t>ID</t>
  </si>
  <si>
    <t>RECIBIDO ESTE 50% EN ALGUNA DE NUESTRAS CUENTAS BANCARIAS</t>
  </si>
  <si>
    <t>RECUERDE QUE PUEDE VER DETALLES DE NUESTROS PRODUCTOS EN NUESTRA PÁGINA WEB</t>
  </si>
  <si>
    <t>https://www.enapastillajes.cl</t>
  </si>
  <si>
    <t xml:space="preserve">CALA FINA ROSADA ( UNIDAD) </t>
  </si>
  <si>
    <t>GIRASOL  CHICOS (PACK 10x1)</t>
  </si>
  <si>
    <t>HOJA OTOÑAL 01 GRANDE (PACK 3x1 )</t>
  </si>
  <si>
    <t>PETUNIA CHICA SURT. COLORES ( UNIDAD)</t>
  </si>
  <si>
    <t>PETUNIA GRANDE SURT. COLORES ( UNIDAD)</t>
  </si>
  <si>
    <t>ESTRELLITAS SURT.COLORES  ( PACK 10X1 )</t>
  </si>
  <si>
    <t xml:space="preserve">BLUEY </t>
  </si>
  <si>
    <t>PISTAS DE BLUE</t>
  </si>
  <si>
    <t>ESPECIAL 15 AÑOS</t>
  </si>
  <si>
    <t>ESPECIAL FELIZ CUMPELAÑOS HOMBRE</t>
  </si>
  <si>
    <t>ESPECIAL FELIZ CUMPLEAÑOS MUJER</t>
  </si>
  <si>
    <t>PLACA 15 CM</t>
  </si>
  <si>
    <t>PLACA AZUCAR FLOR</t>
  </si>
  <si>
    <t>PLACA 5 CM</t>
  </si>
  <si>
    <t>PAPEL FOTOGRAFICO</t>
  </si>
  <si>
    <t>CALIDAD IMPRFESIÓN</t>
  </si>
  <si>
    <t>SUB-TOTAL NETO</t>
  </si>
  <si>
    <t>PAPEL ARROZ CON</t>
  </si>
  <si>
    <t>CAKE TOPPER</t>
  </si>
  <si>
    <t>SUB-TOTAL-UNIDADES  →</t>
  </si>
  <si>
    <t>MOTIVO/MONITO/IMAGEN</t>
  </si>
  <si>
    <r>
      <rPr>
        <b/>
        <sz val="12"/>
        <color theme="3" tint="0.39997558519241921"/>
        <rFont val="Calibri"/>
        <family val="2"/>
      </rPr>
      <t>C</t>
    </r>
    <r>
      <rPr>
        <sz val="12"/>
        <rFont val="Calibri"/>
        <family val="2"/>
      </rPr>
      <t xml:space="preserve"> </t>
    </r>
    <r>
      <rPr>
        <sz val="10"/>
        <rFont val="Calibri"/>
        <family val="2"/>
      </rPr>
      <t>$1.300.- C/U PEDIDO AQUÍ</t>
    </r>
  </si>
  <si>
    <r>
      <rPr>
        <b/>
        <sz val="12"/>
        <color theme="3" tint="0.39997558519241921"/>
        <rFont val="Calibri"/>
        <family val="2"/>
      </rPr>
      <t>D</t>
    </r>
    <r>
      <rPr>
        <sz val="10"/>
        <rFont val="Calibri"/>
        <family val="2"/>
      </rPr>
      <t xml:space="preserve"> $600.- C/U PEDIDO AQUÍ</t>
    </r>
  </si>
  <si>
    <r>
      <rPr>
        <b/>
        <sz val="12"/>
        <color theme="3" tint="0.39997558519241921"/>
        <rFont val="Calibri"/>
        <family val="2"/>
      </rPr>
      <t>E</t>
    </r>
    <r>
      <rPr>
        <sz val="10"/>
        <rFont val="Calibri"/>
        <family val="2"/>
      </rPr>
      <t xml:space="preserve"> $2.000.- C/U PEDIDO AQUÍ</t>
    </r>
  </si>
  <si>
    <t>SUB-TOTAL-NETO (C + D + E) →</t>
  </si>
  <si>
    <t>DINOSAURIOS INFANTILES</t>
  </si>
  <si>
    <t>DINOSAURIOS PELICULA REALES</t>
  </si>
  <si>
    <t>VALOR NETO</t>
  </si>
  <si>
    <t>SUB-TOTAL-NETO (F) →</t>
  </si>
  <si>
    <t>SUB-TOTAL-UNIDADES / PACK →</t>
  </si>
  <si>
    <t>PRODUCTO  →</t>
  </si>
  <si>
    <t xml:space="preserve">      RESUMEN FINAL PEDIDO</t>
  </si>
  <si>
    <t>total unidades/packs pedidas (C+D+E+F)</t>
  </si>
  <si>
    <t>KUROMI</t>
  </si>
  <si>
    <t>OTROS PASTILLAJES</t>
  </si>
  <si>
    <t xml:space="preserve"> HAGA SU PEDIDO AQUÍ</t>
  </si>
  <si>
    <t>(C+D+E)</t>
  </si>
  <si>
    <t>* NO OLVIDE ENVIARNOS SUS DATOS PARA PODER FACTURAR Y DESPACHAR CORRECTAMENTE. TRABAJAMOS CON CLIENTES EMPRESAS Y PERSONAS.</t>
  </si>
  <si>
    <t>CORAZON 01  CHICO  ROJO(PACK 10x1)</t>
  </si>
  <si>
    <t>CORAZON 01  CHICO ROSADO (PACK 10x1)</t>
  </si>
  <si>
    <t>CORAZON 02 MED  ROJO (PACK 10x1)</t>
  </si>
  <si>
    <t>CORAZON 02 MED  ROSADO (PACK 10x1)</t>
  </si>
  <si>
    <t>CORAZON 03  GRA ROJO (PACK 10x1)</t>
  </si>
  <si>
    <t>CORAZON 03  GRA ROSADO (PACK 10x1)</t>
  </si>
  <si>
    <t>COLA SIRENA GRANDE (UNIDAD)</t>
  </si>
  <si>
    <t>COLA SIRENA CHICA (UNIDAD)</t>
  </si>
  <si>
    <t>CASITA GRANJA ANIMAL 2D (UNIDAD)</t>
  </si>
  <si>
    <t>ANIMALITOS 3D ( GRANJA 3 / SAFARI 3 UNID.)</t>
  </si>
  <si>
    <t>CRUZ PRIMERA COMUNION (UNIDAD)</t>
  </si>
  <si>
    <t>HOJA VERDE 01 CHICA (PACK 10X1)</t>
  </si>
  <si>
    <t>HOJA VERDE 02 MEDIANA (PACK 10X1)</t>
  </si>
  <si>
    <t>HOJA VERDE 03 GRANDE (PACK 10X1)</t>
  </si>
  <si>
    <t>LAMINA ARROZ 20CM REDONDA/impresa UNID</t>
  </si>
  <si>
    <t>LAMINA ARROZ RECTANGULAR /impresa UNID</t>
  </si>
  <si>
    <t>PLACA TEXTO (UNID textos como "Feliz Día Mamá o Feliz Cumpleaños- etc")</t>
  </si>
  <si>
    <t>CUPULAS 2D TORTAS (UNIDAD) a pedido</t>
  </si>
  <si>
    <t>* ODC: SIGNIFICA "ORDEN DE COMPRA"</t>
  </si>
  <si>
    <r>
      <t xml:space="preserve">COLUMNA </t>
    </r>
    <r>
      <rPr>
        <b/>
        <sz val="11"/>
        <color theme="8" tint="-0.249977111117893"/>
        <rFont val="Calibri"/>
        <family val="2"/>
      </rPr>
      <t>C</t>
    </r>
  </si>
  <si>
    <r>
      <t>COLUMNA</t>
    </r>
    <r>
      <rPr>
        <b/>
        <sz val="11"/>
        <color theme="8" tint="-0.249977111117893"/>
        <rFont val="Calibri"/>
        <family val="2"/>
      </rPr>
      <t xml:space="preserve"> D</t>
    </r>
  </si>
  <si>
    <r>
      <t xml:space="preserve">COLUMNA </t>
    </r>
    <r>
      <rPr>
        <b/>
        <sz val="11"/>
        <color theme="8" tint="-0.249977111117893"/>
        <rFont val="Calibri"/>
        <family val="2"/>
      </rPr>
      <t>E</t>
    </r>
  </si>
  <si>
    <r>
      <t>COLUMNA</t>
    </r>
    <r>
      <rPr>
        <b/>
        <sz val="11"/>
        <color theme="8" tint="-0.249977111117893"/>
        <rFont val="Calibri"/>
        <family val="2"/>
      </rPr>
      <t xml:space="preserve"> F</t>
    </r>
  </si>
  <si>
    <r>
      <t>COMPLETE LA COLUMNA C,D</t>
    </r>
    <r>
      <rPr>
        <b/>
        <sz val="8"/>
        <rFont val="Calibri"/>
        <family val="2"/>
        <scheme val="minor"/>
      </rPr>
      <t>,E Y F</t>
    </r>
    <r>
      <rPr>
        <sz val="8"/>
        <rFont val="Calibri"/>
        <family val="2"/>
        <scheme val="minor"/>
      </rPr>
      <t xml:space="preserve"> PARA HACER SU PEDIDO, SI DESEA PEDIR ALGUNA PLACA DE ARROZ DISTINTA, SÓLO AGREGUELA AL CORREO DONDE ADJUNTARÁ ESTA ORDEN DE COMPRA, DESPUÉS LA ACTUALIZAREMOS</t>
    </r>
  </si>
  <si>
    <t>COMPRUEBA TOTAL</t>
  </si>
  <si>
    <t>Y SE LA ENVIAREMOS A SU CORREO</t>
  </si>
  <si>
    <t xml:space="preserve">TODO PEDIDO DEBE SER ABONADO EN UN 50%  PARA SER VÁLIDO. </t>
  </si>
  <si>
    <t>EMPEZAREMOS A TRABAJAR Y A ELABORAR SU PEDIDO.</t>
  </si>
  <si>
    <t xml:space="preserve">UNA VEZ TERMINADO SU PEDIDO Y ANTES DE ENTREGAR O ENVIAR </t>
  </si>
  <si>
    <t xml:space="preserve"> A REGIONES, EL CLIENTE DEBE CANCELAR EL 50% RESTANTE.</t>
  </si>
  <si>
    <t>EN REGIÓN METROPOLITANA Y VI REGIÓN</t>
  </si>
  <si>
    <t>DESPACHO GRATIS SÓLO POR PEDIDOS DESDE LOS $150.000.-</t>
  </si>
  <si>
    <t>(ENVIAREMOS LA CUENTA A DEPOSITAR CON DETALLE DE SU PEDIDO)</t>
  </si>
  <si>
    <t>OTRAS REGIONES DEL PAÍS, EL ENVIO ES POR STARKEN POR PAGAR.</t>
  </si>
  <si>
    <t>LA ODC ES AUTOMÁTICA Y SÓLO DEBE COMPLETAR CON NUMEROS, SI DESEA AGREGAR ALGO DEBE HACERLO EN LA CABEZERA DEL CORREO</t>
  </si>
  <si>
    <t>PARA TODOS LOS CLIENTES EL PEDIDO DEBE SER DESDE LOS</t>
  </si>
  <si>
    <t>$100.000.- PESOS. INCLUYE IVA</t>
  </si>
  <si>
    <t xml:space="preserve">RECUERDE QUE TAMBIÉN NOS PUEDE PEDIR POR WHATSAPP O TELEFONO, NOSOTROS LUEGO LE HACEMOS SU ORDEN DE COMPRA  </t>
  </si>
  <si>
    <t>BANCO FALABELLA / CUENTA CORRIENTE / 19800909110</t>
  </si>
  <si>
    <t>ANTICIPO 50%</t>
  </si>
  <si>
    <t xml:space="preserve">               DIF x pagar →</t>
  </si>
  <si>
    <t>DATOS PARA TRANSFERENCIAS/ PAGOS/ABONOS</t>
  </si>
  <si>
    <t>Desc. otorgado</t>
  </si>
  <si>
    <t>total</t>
  </si>
  <si>
    <t xml:space="preserve">      Despacho</t>
  </si>
  <si>
    <t>SU DIRECCION, RUT para Facturar , SU CORREO</t>
  </si>
  <si>
    <t>DINOSAURIOS - UNICORNIO 3D (UNIDAD)</t>
  </si>
  <si>
    <t>RUT  13.439.987-2   /   ena.alarcon@gmail.com</t>
  </si>
  <si>
    <t>ABONO/de Cliente</t>
  </si>
  <si>
    <r>
      <rPr>
        <sz val="9"/>
        <color theme="8"/>
        <rFont val="Calibri"/>
        <family val="2"/>
      </rPr>
      <t>*</t>
    </r>
    <r>
      <rPr>
        <sz val="9"/>
        <rFont val="Calibri"/>
        <family val="2"/>
      </rPr>
      <t>SUBTOTAL EN PLACAS DE ARROZ  15 CM (C)  (+)</t>
    </r>
  </si>
  <si>
    <r>
      <rPr>
        <sz val="9"/>
        <color theme="8"/>
        <rFont val="Calibri"/>
        <family val="2"/>
      </rPr>
      <t>**</t>
    </r>
    <r>
      <rPr>
        <sz val="9"/>
        <rFont val="Calibri"/>
        <family val="2"/>
      </rPr>
      <t>SUBTOTAL EN PLACAS DE CUPCAKES  ( D )  (+)</t>
    </r>
  </si>
  <si>
    <r>
      <rPr>
        <sz val="9"/>
        <color theme="8"/>
        <rFont val="Calibri"/>
        <family val="2"/>
      </rPr>
      <t>***</t>
    </r>
    <r>
      <rPr>
        <sz val="9"/>
        <rFont val="Calibri"/>
        <family val="2"/>
      </rPr>
      <t>SUBTOTAL EN CAKE TOPPER ( E )  (+)</t>
    </r>
  </si>
  <si>
    <r>
      <rPr>
        <sz val="9"/>
        <color theme="8"/>
        <rFont val="Calibri"/>
        <family val="2"/>
      </rPr>
      <t>****</t>
    </r>
    <r>
      <rPr>
        <sz val="9"/>
        <rFont val="Calibri"/>
        <family val="2"/>
      </rPr>
      <t>SUBTOTAL EN OTROS PASTILLAJES  ( F)  (+)</t>
    </r>
  </si>
  <si>
    <t>INTENSAMENTE 2</t>
  </si>
  <si>
    <t>CUPULA CAMISETA/ LICOR  (UNID)</t>
  </si>
  <si>
    <t>ZAPATO TACO MUJER COLORES SURT (uno sòlo)</t>
  </si>
  <si>
    <t>HOJA OTOÑAL 02 CHICA  (PACK 3x1)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</si>
</sst>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\ #,##0"/>
    <numFmt numFmtId="165" formatCode="&quot;$&quot;#,##0"/>
    <numFmt numFmtId="166" formatCode="dd/mm/yyyy;@"/>
  </numFmts>
  <fonts count="41" x14ac:knownFonts="1">
    <font>
      <sz val="10"/>
      <name val="Arial"/>
    </font>
    <font>
      <u/>
      <sz val="10"/>
      <color indexed="12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</font>
    <font>
      <sz val="6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i/>
      <sz val="8"/>
      <name val="Calibri"/>
      <family val="2"/>
      <scheme val="minor"/>
    </font>
    <font>
      <sz val="12"/>
      <color rgb="FFFF0000"/>
      <name val="Calibri"/>
      <family val="2"/>
    </font>
    <font>
      <sz val="9"/>
      <name val="Calibri"/>
      <family val="2"/>
    </font>
    <font>
      <b/>
      <i/>
      <sz val="12"/>
      <name val="Calibri"/>
      <family val="2"/>
    </font>
    <font>
      <sz val="12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0"/>
      <name val="Calibri"/>
      <family val="2"/>
    </font>
    <font>
      <b/>
      <sz val="11"/>
      <color rgb="FF00B0F0"/>
      <name val="Calibri"/>
      <family val="2"/>
    </font>
    <font>
      <sz val="16"/>
      <name val="Calibri"/>
      <family val="2"/>
    </font>
    <font>
      <b/>
      <sz val="11"/>
      <color rgb="FF00B050"/>
      <name val="Calibri"/>
      <family val="2"/>
    </font>
    <font>
      <b/>
      <sz val="11"/>
      <name val="Calibri"/>
      <family val="2"/>
    </font>
    <font>
      <b/>
      <i/>
      <sz val="14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</font>
    <font>
      <sz val="12"/>
      <color theme="3" tint="0.39997558519241921"/>
      <name val="Calibri"/>
      <family val="2"/>
    </font>
    <font>
      <b/>
      <sz val="8"/>
      <name val="Calibri"/>
      <family val="2"/>
      <scheme val="minor"/>
    </font>
    <font>
      <sz val="8"/>
      <color theme="8" tint="-0.249977111117893"/>
      <name val="Calibri"/>
      <family val="2"/>
    </font>
    <font>
      <b/>
      <sz val="8"/>
      <color theme="8" tint="-0.249977111117893"/>
      <name val="Calibri"/>
      <family val="2"/>
    </font>
    <font>
      <u/>
      <sz val="10"/>
      <color theme="8" tint="-0.249977111117893"/>
      <name val="Arial"/>
      <family val="2"/>
    </font>
    <font>
      <u/>
      <sz val="8"/>
      <color indexed="12"/>
      <name val="Arial"/>
      <family val="2"/>
    </font>
    <font>
      <b/>
      <sz val="12"/>
      <color theme="3" tint="0.39997558519241921"/>
      <name val="Calibri"/>
      <family val="2"/>
    </font>
    <font>
      <b/>
      <sz val="12"/>
      <color rgb="FF00B0F0"/>
      <name val="Calibri"/>
      <family val="2"/>
    </font>
    <font>
      <b/>
      <sz val="9"/>
      <color theme="8" tint="-0.249977111117893"/>
      <name val="Calibri"/>
      <family val="2"/>
    </font>
    <font>
      <b/>
      <sz val="8"/>
      <color rgb="FFFF0000"/>
      <name val="Calibri"/>
      <family val="2"/>
    </font>
    <font>
      <sz val="8"/>
      <color theme="0" tint="-0.14999847407452621"/>
      <name val="Calibri"/>
      <family val="2"/>
    </font>
    <font>
      <b/>
      <sz val="11"/>
      <color theme="8" tint="-0.249977111117893"/>
      <name val="Calibri"/>
      <family val="2"/>
    </font>
    <font>
      <b/>
      <sz val="14"/>
      <name val="Calibri"/>
      <family val="2"/>
    </font>
    <font>
      <b/>
      <sz val="14"/>
      <color rgb="FF00B050"/>
      <name val="Calibri"/>
      <family val="2"/>
    </font>
    <font>
      <b/>
      <sz val="14"/>
      <color rgb="FF00B050"/>
      <name val="Centaur"/>
      <family val="1"/>
    </font>
    <font>
      <sz val="9"/>
      <color theme="8"/>
      <name val="Calibri"/>
      <family val="2"/>
    </font>
    <font>
      <sz val="7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164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7" fillId="0" borderId="14" xfId="0" applyFont="1" applyBorder="1" applyAlignment="1" applyProtection="1">
      <alignment horizontal="left"/>
    </xf>
    <xf numFmtId="164" fontId="7" fillId="0" borderId="14" xfId="0" applyNumberFormat="1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center"/>
    </xf>
    <xf numFmtId="0" fontId="7" fillId="0" borderId="14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7" fillId="0" borderId="0" xfId="0" applyNumberFormat="1" applyFont="1" applyAlignment="1" applyProtection="1">
      <alignment horizontal="left"/>
    </xf>
    <xf numFmtId="3" fontId="7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0" fontId="16" fillId="0" borderId="14" xfId="0" applyFont="1" applyBorder="1" applyAlignment="1" applyProtection="1">
      <alignment horizontal="left"/>
    </xf>
    <xf numFmtId="0" fontId="7" fillId="0" borderId="14" xfId="0" applyNumberFormat="1" applyFont="1" applyBorder="1" applyAlignment="1" applyProtection="1">
      <alignment horizontal="left"/>
    </xf>
    <xf numFmtId="0" fontId="16" fillId="0" borderId="14" xfId="0" applyFont="1" applyBorder="1" applyAlignment="1" applyProtection="1">
      <alignment horizontal="center"/>
    </xf>
    <xf numFmtId="164" fontId="12" fillId="0" borderId="14" xfId="0" applyNumberFormat="1" applyFont="1" applyBorder="1" applyAlignment="1" applyProtection="1">
      <alignment horizontal="center"/>
    </xf>
    <xf numFmtId="164" fontId="16" fillId="0" borderId="14" xfId="0" applyNumberFormat="1" applyFont="1" applyBorder="1" applyAlignment="1" applyProtection="1">
      <alignment horizontal="center"/>
    </xf>
    <xf numFmtId="3" fontId="7" fillId="0" borderId="14" xfId="0" applyNumberFormat="1" applyFont="1" applyBorder="1" applyAlignment="1" applyProtection="1">
      <alignment horizontal="center"/>
    </xf>
    <xf numFmtId="164" fontId="16" fillId="0" borderId="0" xfId="0" applyNumberFormat="1" applyFont="1" applyAlignment="1" applyProtection="1">
      <alignment horizontal="center"/>
    </xf>
    <xf numFmtId="0" fontId="14" fillId="2" borderId="14" xfId="0" applyFont="1" applyFill="1" applyBorder="1" applyAlignment="1" applyProtection="1">
      <alignment horizontal="left"/>
    </xf>
    <xf numFmtId="0" fontId="16" fillId="2" borderId="14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center"/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7" fillId="0" borderId="0" xfId="0" applyNumberFormat="1" applyFont="1" applyFill="1" applyAlignment="1" applyProtection="1">
      <alignment horizontal="left"/>
    </xf>
    <xf numFmtId="3" fontId="7" fillId="0" borderId="0" xfId="0" applyNumberFormat="1" applyFont="1" applyFill="1" applyAlignment="1" applyProtection="1">
      <alignment horizontal="center"/>
    </xf>
    <xf numFmtId="164" fontId="7" fillId="0" borderId="0" xfId="0" applyNumberFormat="1" applyFont="1" applyFill="1" applyAlignment="1" applyProtection="1">
      <alignment horizontal="center"/>
    </xf>
    <xf numFmtId="3" fontId="14" fillId="0" borderId="0" xfId="0" applyNumberFormat="1" applyFont="1" applyAlignment="1" applyProtection="1">
      <alignment horizontal="center"/>
    </xf>
    <xf numFmtId="0" fontId="16" fillId="0" borderId="1" xfId="0" applyFont="1" applyBorder="1" applyAlignment="1" applyProtection="1">
      <alignment horizontal="left"/>
    </xf>
    <xf numFmtId="49" fontId="18" fillId="0" borderId="1" xfId="0" applyNumberFormat="1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3" fontId="23" fillId="0" borderId="0" xfId="0" applyNumberFormat="1" applyFont="1" applyAlignment="1" applyProtection="1">
      <alignment horizontal="center"/>
    </xf>
    <xf numFmtId="0" fontId="16" fillId="0" borderId="0" xfId="0" applyFont="1" applyFill="1" applyAlignment="1" applyProtection="1">
      <alignment horizontal="left"/>
    </xf>
    <xf numFmtId="164" fontId="6" fillId="0" borderId="9" xfId="0" applyNumberFormat="1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4" fontId="6" fillId="0" borderId="1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23" fillId="0" borderId="16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/>
    </xf>
    <xf numFmtId="0" fontId="16" fillId="0" borderId="17" xfId="0" applyFont="1" applyBorder="1" applyAlignment="1" applyProtection="1">
      <alignment horizontal="center"/>
      <protection hidden="1"/>
    </xf>
    <xf numFmtId="164" fontId="23" fillId="0" borderId="18" xfId="0" applyNumberFormat="1" applyFont="1" applyBorder="1" applyAlignment="1" applyProtection="1">
      <alignment horizontal="center"/>
    </xf>
    <xf numFmtId="0" fontId="23" fillId="0" borderId="19" xfId="0" applyFont="1" applyBorder="1" applyAlignment="1" applyProtection="1">
      <alignment horizontal="center"/>
    </xf>
    <xf numFmtId="0" fontId="16" fillId="0" borderId="20" xfId="0" applyFont="1" applyBorder="1" applyAlignment="1" applyProtection="1">
      <alignment horizontal="center"/>
      <protection hidden="1"/>
    </xf>
    <xf numFmtId="164" fontId="23" fillId="0" borderId="21" xfId="0" applyNumberFormat="1" applyFont="1" applyBorder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0" fontId="16" fillId="5" borderId="0" xfId="0" applyFont="1" applyFill="1" applyAlignment="1" applyProtection="1">
      <alignment horizontal="left"/>
    </xf>
    <xf numFmtId="0" fontId="16" fillId="5" borderId="14" xfId="0" applyFont="1" applyFill="1" applyBorder="1" applyAlignment="1" applyProtection="1">
      <alignment horizontal="left"/>
    </xf>
    <xf numFmtId="0" fontId="16" fillId="0" borderId="12" xfId="0" applyFont="1" applyBorder="1" applyAlignment="1" applyProtection="1">
      <alignment horizontal="left"/>
    </xf>
    <xf numFmtId="0" fontId="16" fillId="0" borderId="20" xfId="0" applyFont="1" applyBorder="1" applyAlignment="1" applyProtection="1">
      <alignment horizontal="center"/>
    </xf>
    <xf numFmtId="0" fontId="38" fillId="0" borderId="16" xfId="0" applyFont="1" applyBorder="1" applyAlignment="1" applyProtection="1">
      <alignment horizontal="left"/>
    </xf>
    <xf numFmtId="0" fontId="23" fillId="0" borderId="19" xfId="0" applyFont="1" applyBorder="1" applyAlignment="1" applyProtection="1">
      <alignment horizontal="left"/>
    </xf>
    <xf numFmtId="0" fontId="36" fillId="0" borderId="0" xfId="0" applyFont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>
      <alignment horizontal="center"/>
    </xf>
    <xf numFmtId="164" fontId="10" fillId="0" borderId="0" xfId="0" applyNumberFormat="1" applyFont="1" applyAlignment="1" applyProtection="1">
      <alignment horizontal="left"/>
    </xf>
    <xf numFmtId="164" fontId="10" fillId="0" borderId="0" xfId="0" applyNumberFormat="1" applyFont="1" applyAlignment="1" applyProtection="1">
      <alignment horizontal="center"/>
    </xf>
    <xf numFmtId="0" fontId="10" fillId="0" borderId="10" xfId="0" applyFont="1" applyBorder="1" applyAlignment="1" applyProtection="1">
      <alignment horizontal="center"/>
      <protection hidden="1"/>
    </xf>
    <xf numFmtId="164" fontId="10" fillId="0" borderId="14" xfId="0" applyNumberFormat="1" applyFont="1" applyBorder="1" applyAlignment="1" applyProtection="1">
      <alignment horizontal="center"/>
    </xf>
    <xf numFmtId="3" fontId="10" fillId="0" borderId="23" xfId="0" applyNumberFormat="1" applyFont="1" applyBorder="1" applyAlignment="1" applyProtection="1">
      <alignment horizontal="center"/>
    </xf>
    <xf numFmtId="3" fontId="10" fillId="0" borderId="1" xfId="0" applyNumberFormat="1" applyFont="1" applyBorder="1" applyAlignment="1" applyProtection="1">
      <alignment horizontal="left"/>
    </xf>
    <xf numFmtId="164" fontId="13" fillId="0" borderId="0" xfId="0" applyNumberFormat="1" applyFont="1" applyAlignment="1" applyProtection="1">
      <alignment horizontal="left"/>
    </xf>
    <xf numFmtId="0" fontId="13" fillId="0" borderId="0" xfId="0" applyFont="1" applyAlignment="1" applyProtection="1">
      <alignment horizontal="center"/>
    </xf>
    <xf numFmtId="164" fontId="13" fillId="0" borderId="14" xfId="0" applyNumberFormat="1" applyFont="1" applyBorder="1" applyAlignment="1" applyProtection="1">
      <alignment horizontal="left"/>
    </xf>
    <xf numFmtId="0" fontId="13" fillId="0" borderId="14" xfId="0" applyFont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6" fillId="4" borderId="8" xfId="0" applyFont="1" applyFill="1" applyBorder="1" applyAlignment="1" applyProtection="1">
      <alignment horizontal="left" vertical="center"/>
    </xf>
    <xf numFmtId="0" fontId="27" fillId="4" borderId="8" xfId="0" applyNumberFormat="1" applyFont="1" applyFill="1" applyBorder="1" applyAlignment="1" applyProtection="1">
      <alignment horizontal="center" vertical="center"/>
    </xf>
    <xf numFmtId="0" fontId="32" fillId="4" borderId="6" xfId="0" applyNumberFormat="1" applyFont="1" applyFill="1" applyBorder="1" applyAlignment="1" applyProtection="1">
      <alignment horizontal="center" vertical="center"/>
    </xf>
    <xf numFmtId="0" fontId="32" fillId="4" borderId="8" xfId="0" applyNumberFormat="1" applyFont="1" applyFill="1" applyBorder="1" applyAlignment="1" applyProtection="1">
      <alignment horizontal="center" vertical="center"/>
    </xf>
    <xf numFmtId="0" fontId="32" fillId="4" borderId="8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4" fillId="2" borderId="5" xfId="0" applyFont="1" applyFill="1" applyBorder="1" applyAlignment="1" applyProtection="1">
      <alignment horizontal="left" vertical="center"/>
    </xf>
    <xf numFmtId="164" fontId="14" fillId="2" borderId="5" xfId="0" applyNumberFormat="1" applyFont="1" applyFill="1" applyBorder="1" applyAlignment="1" applyProtection="1">
      <alignment horizontal="center" vertical="center" wrapText="1"/>
    </xf>
    <xf numFmtId="0" fontId="33" fillId="2" borderId="11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left" vertical="center" wrapText="1"/>
    </xf>
    <xf numFmtId="165" fontId="16" fillId="4" borderId="7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left"/>
    </xf>
    <xf numFmtId="165" fontId="16" fillId="0" borderId="8" xfId="0" applyNumberFormat="1" applyFont="1" applyFill="1" applyBorder="1" applyAlignment="1" applyProtection="1">
      <alignment horizontal="center" vertical="center"/>
    </xf>
    <xf numFmtId="165" fontId="16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165" fontId="16" fillId="0" borderId="1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</xf>
    <xf numFmtId="3" fontId="17" fillId="0" borderId="15" xfId="0" applyNumberFormat="1" applyFont="1" applyFill="1" applyBorder="1" applyAlignment="1" applyProtection="1">
      <alignment horizontal="left" vertical="center"/>
    </xf>
    <xf numFmtId="3" fontId="12" fillId="0" borderId="22" xfId="0" applyNumberFormat="1" applyFont="1" applyFill="1" applyBorder="1" applyAlignment="1" applyProtection="1">
      <alignment horizontal="center" vertical="center"/>
    </xf>
    <xf numFmtId="3" fontId="12" fillId="0" borderId="12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center"/>
    </xf>
    <xf numFmtId="3" fontId="17" fillId="0" borderId="1" xfId="0" applyNumberFormat="1" applyFont="1" applyFill="1" applyBorder="1" applyAlignment="1" applyProtection="1">
      <alignment horizontal="left" vertical="center"/>
    </xf>
    <xf numFmtId="165" fontId="12" fillId="0" borderId="11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/>
    </xf>
    <xf numFmtId="165" fontId="12" fillId="0" borderId="4" xfId="0" applyNumberFormat="1" applyFont="1" applyFill="1" applyBorder="1" applyAlignment="1" applyProtection="1">
      <alignment horizontal="center" vertical="center"/>
    </xf>
    <xf numFmtId="165" fontId="31" fillId="0" borderId="2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3" fontId="17" fillId="0" borderId="0" xfId="0" applyNumberFormat="1" applyFont="1" applyFill="1" applyBorder="1" applyAlignment="1" applyProtection="1">
      <alignment horizontal="left" vertical="center"/>
    </xf>
    <xf numFmtId="165" fontId="12" fillId="0" borderId="0" xfId="0" applyNumberFormat="1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5" fontId="2" fillId="6" borderId="11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 applyProtection="1">
      <alignment horizontal="left" vertical="center"/>
    </xf>
    <xf numFmtId="0" fontId="27" fillId="4" borderId="15" xfId="0" applyNumberFormat="1" applyFont="1" applyFill="1" applyBorder="1" applyAlignment="1" applyProtection="1">
      <alignment horizontal="center" vertical="center"/>
    </xf>
    <xf numFmtId="0" fontId="32" fillId="4" borderId="12" xfId="0" applyNumberFormat="1" applyFont="1" applyFill="1" applyBorder="1" applyAlignment="1" applyProtection="1">
      <alignment horizontal="center" vertical="center"/>
    </xf>
    <xf numFmtId="0" fontId="28" fillId="4" borderId="22" xfId="1" applyFont="1" applyFill="1" applyBorder="1" applyAlignment="1" applyProtection="1">
      <alignment horizontal="left" vertical="center"/>
    </xf>
    <xf numFmtId="0" fontId="2" fillId="7" borderId="0" xfId="0" applyFont="1" applyFill="1" applyBorder="1" applyAlignment="1" applyProtection="1">
      <alignment horizontal="left" vertical="center"/>
    </xf>
    <xf numFmtId="0" fontId="4" fillId="2" borderId="22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165" fontId="16" fillId="4" borderId="12" xfId="0" applyNumberFormat="1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164" fontId="16" fillId="0" borderId="0" xfId="0" applyNumberFormat="1" applyFont="1" applyFill="1" applyBorder="1" applyAlignment="1" applyProtection="1">
      <alignment horizontal="center" vertical="center"/>
    </xf>
    <xf numFmtId="3" fontId="16" fillId="0" borderId="0" xfId="0" applyNumberFormat="1" applyFont="1" applyFill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</xf>
    <xf numFmtId="0" fontId="16" fillId="7" borderId="0" xfId="0" applyFont="1" applyFill="1" applyBorder="1" applyAlignment="1" applyProtection="1">
      <alignment horizontal="center" vertical="center"/>
    </xf>
    <xf numFmtId="164" fontId="16" fillId="7" borderId="0" xfId="0" applyNumberFormat="1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3" fontId="12" fillId="0" borderId="15" xfId="0" applyNumberFormat="1" applyFont="1" applyFill="1" applyBorder="1" applyAlignment="1" applyProtection="1">
      <alignment horizontal="center" vertical="center"/>
    </xf>
    <xf numFmtId="3" fontId="12" fillId="2" borderId="13" xfId="0" applyNumberFormat="1" applyFont="1" applyFill="1" applyBorder="1" applyAlignment="1" applyProtection="1">
      <alignment horizontal="center" vertical="center"/>
    </xf>
    <xf numFmtId="164" fontId="12" fillId="7" borderId="0" xfId="0" applyNumberFormat="1" applyFont="1" applyFill="1" applyBorder="1" applyAlignment="1" applyProtection="1">
      <alignment horizontal="center" vertical="center"/>
    </xf>
    <xf numFmtId="3" fontId="12" fillId="2" borderId="1" xfId="0" applyNumberFormat="1" applyFont="1" applyFill="1" applyBorder="1" applyAlignment="1" applyProtection="1">
      <alignment horizontal="center" vertical="center"/>
    </xf>
    <xf numFmtId="165" fontId="6" fillId="0" borderId="7" xfId="0" applyNumberFormat="1" applyFont="1" applyFill="1" applyBorder="1" applyAlignment="1" applyProtection="1">
      <alignment horizontal="center" vertical="center"/>
    </xf>
    <xf numFmtId="3" fontId="31" fillId="7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3" fontId="10" fillId="0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0" fontId="10" fillId="0" borderId="9" xfId="0" applyFont="1" applyFill="1" applyBorder="1" applyAlignment="1" applyProtection="1">
      <alignment horizontal="left" vertical="center"/>
    </xf>
    <xf numFmtId="3" fontId="16" fillId="0" borderId="1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165" fontId="12" fillId="0" borderId="10" xfId="0" applyNumberFormat="1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center" vertical="center"/>
    </xf>
    <xf numFmtId="165" fontId="12" fillId="0" borderId="23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center"/>
    </xf>
    <xf numFmtId="0" fontId="20" fillId="0" borderId="4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29" fillId="0" borderId="0" xfId="1" applyFont="1" applyFill="1" applyBorder="1" applyAlignment="1" applyProtection="1">
      <alignment horizontal="center" vertical="center"/>
    </xf>
    <xf numFmtId="49" fontId="8" fillId="0" borderId="22" xfId="0" applyNumberFormat="1" applyFont="1" applyFill="1" applyBorder="1" applyAlignment="1" applyProtection="1">
      <alignment horizontal="left" vertical="center" wrapText="1"/>
      <protection locked="0"/>
    </xf>
    <xf numFmtId="3" fontId="16" fillId="0" borderId="5" xfId="0" applyNumberFormat="1" applyFont="1" applyFill="1" applyBorder="1" applyAlignment="1" applyProtection="1">
      <alignment horizontal="center" vertical="center"/>
      <protection locked="0"/>
    </xf>
    <xf numFmtId="3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</xf>
    <xf numFmtId="14" fontId="16" fillId="0" borderId="17" xfId="0" applyNumberFormat="1" applyFont="1" applyBorder="1" applyAlignment="1" applyProtection="1">
      <alignment horizontal="center"/>
    </xf>
    <xf numFmtId="166" fontId="4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Alignment="1" applyProtection="1">
      <alignment horizontal="left"/>
    </xf>
    <xf numFmtId="0" fontId="16" fillId="0" borderId="0" xfId="0" applyNumberFormat="1" applyFont="1" applyFill="1" applyAlignment="1" applyProtection="1">
      <alignment horizontal="left"/>
    </xf>
    <xf numFmtId="49" fontId="22" fillId="0" borderId="3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left" wrapText="1"/>
    </xf>
    <xf numFmtId="0" fontId="7" fillId="0" borderId="13" xfId="0" applyNumberFormat="1" applyFont="1" applyFill="1" applyBorder="1" applyAlignment="1" applyProtection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</xdr:row>
      <xdr:rowOff>200025</xdr:rowOff>
    </xdr:from>
    <xdr:to>
      <xdr:col>4</xdr:col>
      <xdr:colOff>981075</xdr:colOff>
      <xdr:row>7</xdr:row>
      <xdr:rowOff>0</xdr:rowOff>
    </xdr:to>
    <xdr:sp macro="" textlink="">
      <xdr:nvSpPr>
        <xdr:cNvPr id="9" name="2 Flecha abajo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5095875" y="1752600"/>
          <a:ext cx="85725" cy="133350"/>
        </a:xfrm>
        <a:prstGeom prst="downArrow">
          <a:avLst>
            <a:gd name="adj1" fmla="val 50000"/>
            <a:gd name="adj2" fmla="val 49997"/>
          </a:avLst>
        </a:prstGeom>
        <a:solidFill>
          <a:srgbClr val="00B05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19050</xdr:colOff>
      <xdr:row>1</xdr:row>
      <xdr:rowOff>44411</xdr:rowOff>
    </xdr:from>
    <xdr:to>
      <xdr:col>1</xdr:col>
      <xdr:colOff>466725</xdr:colOff>
      <xdr:row>1</xdr:row>
      <xdr:rowOff>492086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2511"/>
          <a:ext cx="447675" cy="447675"/>
        </a:xfrm>
        <a:prstGeom prst="rect">
          <a:avLst/>
        </a:prstGeom>
      </xdr:spPr>
    </xdr:pic>
    <xdr:clientData/>
  </xdr:twoCellAnchor>
  <xdr:twoCellAnchor>
    <xdr:from>
      <xdr:col>3</xdr:col>
      <xdr:colOff>866775</xdr:colOff>
      <xdr:row>6</xdr:row>
      <xdr:rowOff>200025</xdr:rowOff>
    </xdr:from>
    <xdr:to>
      <xdr:col>3</xdr:col>
      <xdr:colOff>971550</xdr:colOff>
      <xdr:row>7</xdr:row>
      <xdr:rowOff>0</xdr:rowOff>
    </xdr:to>
    <xdr:sp macro="" textlink="">
      <xdr:nvSpPr>
        <xdr:cNvPr id="7" name="2 Flecha abajo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4048125" y="1752600"/>
          <a:ext cx="104775" cy="133350"/>
        </a:xfrm>
        <a:prstGeom prst="downArrow">
          <a:avLst>
            <a:gd name="adj1" fmla="val 50000"/>
            <a:gd name="adj2" fmla="val 49997"/>
          </a:avLst>
        </a:prstGeom>
        <a:solidFill>
          <a:srgbClr val="00B05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876300</xdr:colOff>
      <xdr:row>6</xdr:row>
      <xdr:rowOff>190500</xdr:rowOff>
    </xdr:from>
    <xdr:to>
      <xdr:col>2</xdr:col>
      <xdr:colOff>981075</xdr:colOff>
      <xdr:row>6</xdr:row>
      <xdr:rowOff>323850</xdr:rowOff>
    </xdr:to>
    <xdr:sp macro="" textlink="">
      <xdr:nvSpPr>
        <xdr:cNvPr id="8" name="2 Flecha abajo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3038475" y="1743075"/>
          <a:ext cx="104775" cy="133350"/>
        </a:xfrm>
        <a:prstGeom prst="downArrow">
          <a:avLst>
            <a:gd name="adj1" fmla="val 50000"/>
            <a:gd name="adj2" fmla="val 49997"/>
          </a:avLst>
        </a:prstGeom>
        <a:solidFill>
          <a:srgbClr val="00B05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733426</xdr:colOff>
      <xdr:row>72</xdr:row>
      <xdr:rowOff>190499</xdr:rowOff>
    </xdr:from>
    <xdr:to>
      <xdr:col>3</xdr:col>
      <xdr:colOff>809626</xdr:colOff>
      <xdr:row>72</xdr:row>
      <xdr:rowOff>314324</xdr:rowOff>
    </xdr:to>
    <xdr:sp macro="" textlink="">
      <xdr:nvSpPr>
        <xdr:cNvPr id="18" name="2 Flecha abajo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3933826" y="13954124"/>
          <a:ext cx="76200" cy="123825"/>
        </a:xfrm>
        <a:prstGeom prst="downArrow">
          <a:avLst>
            <a:gd name="adj1" fmla="val 50000"/>
            <a:gd name="adj2" fmla="val 49997"/>
          </a:avLst>
        </a:prstGeom>
        <a:solidFill>
          <a:srgbClr val="00B05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0</xdr:row>
      <xdr:rowOff>161925</xdr:rowOff>
    </xdr:from>
    <xdr:to>
      <xdr:col>5</xdr:col>
      <xdr:colOff>152400</xdr:colOff>
      <xdr:row>0</xdr:row>
      <xdr:rowOff>295275</xdr:rowOff>
    </xdr:to>
    <xdr:sp macro="" textlink="">
      <xdr:nvSpPr>
        <xdr:cNvPr id="10" name="2 Flecha abajo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Arrowheads="1"/>
        </xdr:cNvSpPr>
      </xdr:nvSpPr>
      <xdr:spPr bwMode="auto">
        <a:xfrm>
          <a:off x="5638800" y="161925"/>
          <a:ext cx="104775" cy="133350"/>
        </a:xfrm>
        <a:prstGeom prst="downArrow">
          <a:avLst>
            <a:gd name="adj1" fmla="val 50000"/>
            <a:gd name="adj2" fmla="val 49997"/>
          </a:avLst>
        </a:prstGeom>
        <a:solidFill>
          <a:srgbClr val="00B05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285761</xdr:colOff>
      <xdr:row>0</xdr:row>
      <xdr:rowOff>11</xdr:rowOff>
    </xdr:from>
    <xdr:to>
      <xdr:col>6</xdr:col>
      <xdr:colOff>656111</xdr:colOff>
      <xdr:row>2</xdr:row>
      <xdr:rowOff>8411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11" y="11"/>
          <a:ext cx="370350" cy="370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390525</xdr:colOff>
      <xdr:row>2</xdr:row>
      <xdr:rowOff>38100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0050" y="57150"/>
          <a:ext cx="3429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apastillajes.c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zoomScaleNormal="100" workbookViewId="0">
      <selection activeCell="D77" sqref="D77"/>
    </sheetView>
  </sheetViews>
  <sheetFormatPr baseColWidth="10" defaultColWidth="28.28515625" defaultRowHeight="14.25" customHeight="1" x14ac:dyDescent="0.2"/>
  <cols>
    <col min="1" max="1" width="2.5703125" style="79" customWidth="1"/>
    <col min="2" max="2" width="29.85546875" style="119" customWidth="1"/>
    <col min="3" max="4" width="15.5703125" style="119" customWidth="1"/>
    <col min="5" max="5" width="20.28515625" style="79" customWidth="1"/>
    <col min="6" max="6" width="20.42578125" style="119" customWidth="1"/>
    <col min="7" max="7" width="13.140625" style="79" customWidth="1"/>
    <col min="8" max="16384" width="28.28515625" style="79"/>
  </cols>
  <sheetData>
    <row r="1" spans="1:8" ht="24.75" customHeight="1" x14ac:dyDescent="0.2">
      <c r="A1" s="75"/>
      <c r="B1" s="76"/>
      <c r="C1" s="76"/>
      <c r="D1" s="76"/>
      <c r="E1" s="77"/>
      <c r="F1" s="78" t="s">
        <v>186</v>
      </c>
    </row>
    <row r="2" spans="1:8" ht="61.5" customHeight="1" x14ac:dyDescent="0.2">
      <c r="A2" s="80"/>
      <c r="B2" s="81" t="s">
        <v>70</v>
      </c>
      <c r="C2" s="176"/>
      <c r="D2" s="181" t="s">
        <v>164</v>
      </c>
      <c r="E2" s="182"/>
      <c r="F2" s="172"/>
      <c r="H2" s="82"/>
    </row>
    <row r="3" spans="1:8" ht="15" customHeight="1" x14ac:dyDescent="0.2">
      <c r="A3" s="83"/>
      <c r="B3" s="84"/>
      <c r="C3" s="85" t="s">
        <v>160</v>
      </c>
      <c r="D3" s="86" t="s">
        <v>161</v>
      </c>
      <c r="E3" s="86" t="s">
        <v>162</v>
      </c>
      <c r="F3" s="87" t="s">
        <v>139</v>
      </c>
    </row>
    <row r="4" spans="1:8" ht="14.25" customHeight="1" x14ac:dyDescent="0.2">
      <c r="A4" s="88"/>
      <c r="B4" s="89" t="s">
        <v>133</v>
      </c>
      <c r="C4" s="90" t="s">
        <v>114</v>
      </c>
      <c r="D4" s="89" t="s">
        <v>116</v>
      </c>
      <c r="E4" s="89" t="s">
        <v>121</v>
      </c>
      <c r="F4" s="89" t="s">
        <v>119</v>
      </c>
    </row>
    <row r="5" spans="1:8" ht="14.25" customHeight="1" x14ac:dyDescent="0.2">
      <c r="A5" s="88"/>
      <c r="B5" s="91"/>
      <c r="C5" s="92" t="s">
        <v>120</v>
      </c>
      <c r="D5" s="91" t="s">
        <v>120</v>
      </c>
      <c r="E5" s="91" t="s">
        <v>117</v>
      </c>
      <c r="F5" s="91"/>
    </row>
    <row r="6" spans="1:8" ht="14.25" customHeight="1" x14ac:dyDescent="0.2">
      <c r="A6" s="93"/>
      <c r="B6" s="94"/>
      <c r="C6" s="92" t="s">
        <v>115</v>
      </c>
      <c r="D6" s="91" t="s">
        <v>115</v>
      </c>
      <c r="E6" s="91" t="s">
        <v>118</v>
      </c>
      <c r="F6" s="91"/>
    </row>
    <row r="7" spans="1:8" ht="26.25" customHeight="1" x14ac:dyDescent="0.2">
      <c r="A7" s="95" t="s">
        <v>99</v>
      </c>
      <c r="B7" s="96" t="s">
        <v>123</v>
      </c>
      <c r="C7" s="97" t="s">
        <v>124</v>
      </c>
      <c r="D7" s="98" t="s">
        <v>125</v>
      </c>
      <c r="E7" s="98" t="s">
        <v>126</v>
      </c>
      <c r="F7" s="99"/>
    </row>
    <row r="8" spans="1:8" ht="14.25" customHeight="1" x14ac:dyDescent="0.15">
      <c r="A8" s="100">
        <v>1</v>
      </c>
      <c r="B8" s="79" t="s">
        <v>68</v>
      </c>
      <c r="C8" s="173"/>
      <c r="D8" s="173"/>
      <c r="E8" s="173"/>
      <c r="F8" s="101">
        <f t="shared" ref="F8:F40" si="0">IF(C8&lt;&gt;0,C8*1300,0)+IF(D8&lt;&gt;0,D8*600,0)+IF(E8&lt;&gt;0,E8*2000,0)</f>
        <v>0</v>
      </c>
    </row>
    <row r="9" spans="1:8" ht="14.25" customHeight="1" x14ac:dyDescent="0.15">
      <c r="A9" s="100">
        <v>2</v>
      </c>
      <c r="B9" s="82" t="s">
        <v>30</v>
      </c>
      <c r="C9" s="174"/>
      <c r="D9" s="173"/>
      <c r="E9" s="173"/>
      <c r="F9" s="102">
        <f t="shared" si="0"/>
        <v>0</v>
      </c>
    </row>
    <row r="10" spans="1:8" ht="14.25" customHeight="1" x14ac:dyDescent="0.15">
      <c r="A10" s="100">
        <v>3</v>
      </c>
      <c r="B10" s="82" t="s">
        <v>22</v>
      </c>
      <c r="C10" s="174"/>
      <c r="D10" s="173"/>
      <c r="E10" s="173"/>
      <c r="F10" s="102">
        <f t="shared" si="0"/>
        <v>0</v>
      </c>
    </row>
    <row r="11" spans="1:8" ht="14.25" customHeight="1" x14ac:dyDescent="0.15">
      <c r="A11" s="100">
        <v>4</v>
      </c>
      <c r="B11" s="82" t="s">
        <v>21</v>
      </c>
      <c r="C11" s="174"/>
      <c r="D11" s="173"/>
      <c r="E11" s="173"/>
      <c r="F11" s="102">
        <f t="shared" si="0"/>
        <v>0</v>
      </c>
    </row>
    <row r="12" spans="1:8" ht="14.25" customHeight="1" x14ac:dyDescent="0.15">
      <c r="A12" s="100">
        <v>5</v>
      </c>
      <c r="B12" s="82" t="s">
        <v>24</v>
      </c>
      <c r="C12" s="174"/>
      <c r="D12" s="173"/>
      <c r="E12" s="173"/>
      <c r="F12" s="102">
        <f t="shared" si="0"/>
        <v>0</v>
      </c>
    </row>
    <row r="13" spans="1:8" ht="14.25" customHeight="1" x14ac:dyDescent="0.15">
      <c r="A13" s="100">
        <v>6</v>
      </c>
      <c r="B13" s="82" t="s">
        <v>77</v>
      </c>
      <c r="C13" s="174"/>
      <c r="D13" s="173"/>
      <c r="E13" s="173"/>
      <c r="F13" s="102">
        <f t="shared" si="0"/>
        <v>0</v>
      </c>
    </row>
    <row r="14" spans="1:8" ht="14.25" customHeight="1" x14ac:dyDescent="0.15">
      <c r="A14" s="100">
        <v>7</v>
      </c>
      <c r="B14" s="82" t="s">
        <v>27</v>
      </c>
      <c r="C14" s="174"/>
      <c r="D14" s="173"/>
      <c r="E14" s="173"/>
      <c r="F14" s="102">
        <f t="shared" si="0"/>
        <v>0</v>
      </c>
    </row>
    <row r="15" spans="1:8" ht="14.25" customHeight="1" x14ac:dyDescent="0.15">
      <c r="A15" s="100">
        <v>8</v>
      </c>
      <c r="B15" s="82" t="s">
        <v>109</v>
      </c>
      <c r="C15" s="174"/>
      <c r="D15" s="173"/>
      <c r="E15" s="173"/>
      <c r="F15" s="102">
        <f t="shared" si="0"/>
        <v>0</v>
      </c>
    </row>
    <row r="16" spans="1:8" ht="14.25" customHeight="1" x14ac:dyDescent="0.15">
      <c r="A16" s="100">
        <v>9</v>
      </c>
      <c r="B16" s="82" t="s">
        <v>9</v>
      </c>
      <c r="C16" s="174"/>
      <c r="D16" s="173"/>
      <c r="E16" s="173"/>
      <c r="F16" s="102">
        <f t="shared" si="0"/>
        <v>0</v>
      </c>
    </row>
    <row r="17" spans="1:6" ht="14.25" customHeight="1" x14ac:dyDescent="0.15">
      <c r="A17" s="100">
        <v>10</v>
      </c>
      <c r="B17" s="82" t="s">
        <v>10</v>
      </c>
      <c r="C17" s="174"/>
      <c r="D17" s="173"/>
      <c r="E17" s="173"/>
      <c r="F17" s="102">
        <f t="shared" si="0"/>
        <v>0</v>
      </c>
    </row>
    <row r="18" spans="1:6" ht="14.25" customHeight="1" x14ac:dyDescent="0.15">
      <c r="A18" s="100">
        <v>11</v>
      </c>
      <c r="B18" s="82" t="s">
        <v>11</v>
      </c>
      <c r="C18" s="174"/>
      <c r="D18" s="173"/>
      <c r="E18" s="173"/>
      <c r="F18" s="102">
        <f t="shared" si="0"/>
        <v>0</v>
      </c>
    </row>
    <row r="19" spans="1:6" ht="14.25" customHeight="1" x14ac:dyDescent="0.15">
      <c r="A19" s="100">
        <v>12</v>
      </c>
      <c r="B19" s="82" t="s">
        <v>12</v>
      </c>
      <c r="C19" s="174"/>
      <c r="D19" s="173"/>
      <c r="E19" s="173"/>
      <c r="F19" s="102">
        <f t="shared" si="0"/>
        <v>0</v>
      </c>
    </row>
    <row r="20" spans="1:6" ht="14.25" customHeight="1" x14ac:dyDescent="0.15">
      <c r="A20" s="100">
        <v>13</v>
      </c>
      <c r="B20" s="82" t="s">
        <v>128</v>
      </c>
      <c r="C20" s="174"/>
      <c r="D20" s="173"/>
      <c r="E20" s="173"/>
      <c r="F20" s="102">
        <f t="shared" si="0"/>
        <v>0</v>
      </c>
    </row>
    <row r="21" spans="1:6" ht="14.25" customHeight="1" x14ac:dyDescent="0.15">
      <c r="A21" s="100">
        <v>14</v>
      </c>
      <c r="B21" s="82" t="s">
        <v>129</v>
      </c>
      <c r="C21" s="174"/>
      <c r="D21" s="173"/>
      <c r="E21" s="173"/>
      <c r="F21" s="102">
        <f t="shared" si="0"/>
        <v>0</v>
      </c>
    </row>
    <row r="22" spans="1:6" ht="14.25" customHeight="1" x14ac:dyDescent="0.15">
      <c r="A22" s="100">
        <v>15</v>
      </c>
      <c r="B22" s="82" t="s">
        <v>78</v>
      </c>
      <c r="C22" s="174"/>
      <c r="D22" s="173"/>
      <c r="E22" s="173"/>
      <c r="F22" s="102">
        <f t="shared" si="0"/>
        <v>0</v>
      </c>
    </row>
    <row r="23" spans="1:6" ht="14.25" customHeight="1" x14ac:dyDescent="0.15">
      <c r="A23" s="100">
        <v>16</v>
      </c>
      <c r="B23" s="82" t="s">
        <v>111</v>
      </c>
      <c r="C23" s="174"/>
      <c r="D23" s="173"/>
      <c r="E23" s="173"/>
      <c r="F23" s="102">
        <f t="shared" si="0"/>
        <v>0</v>
      </c>
    </row>
    <row r="24" spans="1:6" ht="14.25" customHeight="1" x14ac:dyDescent="0.15">
      <c r="A24" s="100">
        <v>17</v>
      </c>
      <c r="B24" s="82" t="s">
        <v>23</v>
      </c>
      <c r="C24" s="174"/>
      <c r="D24" s="173"/>
      <c r="E24" s="173"/>
      <c r="F24" s="102">
        <f t="shared" si="0"/>
        <v>0</v>
      </c>
    </row>
    <row r="25" spans="1:6" ht="14.25" customHeight="1" x14ac:dyDescent="0.15">
      <c r="A25" s="100">
        <v>18</v>
      </c>
      <c r="B25" s="82" t="s">
        <v>25</v>
      </c>
      <c r="C25" s="174"/>
      <c r="D25" s="173"/>
      <c r="E25" s="173"/>
      <c r="F25" s="102">
        <f t="shared" si="0"/>
        <v>0</v>
      </c>
    </row>
    <row r="26" spans="1:6" ht="14.25" customHeight="1" x14ac:dyDescent="0.15">
      <c r="A26" s="100">
        <v>19</v>
      </c>
      <c r="B26" s="82" t="s">
        <v>112</v>
      </c>
      <c r="C26" s="174"/>
      <c r="D26" s="173"/>
      <c r="E26" s="173"/>
      <c r="F26" s="102">
        <f t="shared" si="0"/>
        <v>0</v>
      </c>
    </row>
    <row r="27" spans="1:6" ht="14.25" customHeight="1" x14ac:dyDescent="0.15">
      <c r="A27" s="100">
        <v>20</v>
      </c>
      <c r="B27" s="82" t="s">
        <v>113</v>
      </c>
      <c r="C27" s="174"/>
      <c r="D27" s="173"/>
      <c r="E27" s="173"/>
      <c r="F27" s="102">
        <f t="shared" si="0"/>
        <v>0</v>
      </c>
    </row>
    <row r="28" spans="1:6" ht="14.25" customHeight="1" x14ac:dyDescent="0.15">
      <c r="A28" s="100">
        <v>21</v>
      </c>
      <c r="B28" s="82" t="s">
        <v>42</v>
      </c>
      <c r="C28" s="174"/>
      <c r="D28" s="173"/>
      <c r="E28" s="173"/>
      <c r="F28" s="102">
        <f t="shared" si="0"/>
        <v>0</v>
      </c>
    </row>
    <row r="29" spans="1:6" ht="14.25" customHeight="1" x14ac:dyDescent="0.15">
      <c r="A29" s="100">
        <v>22</v>
      </c>
      <c r="B29" s="82" t="s">
        <v>46</v>
      </c>
      <c r="C29" s="174"/>
      <c r="D29" s="173"/>
      <c r="E29" s="173"/>
      <c r="F29" s="102">
        <f t="shared" si="0"/>
        <v>0</v>
      </c>
    </row>
    <row r="30" spans="1:6" ht="14.25" customHeight="1" x14ac:dyDescent="0.15">
      <c r="A30" s="100">
        <v>23</v>
      </c>
      <c r="B30" s="82" t="s">
        <v>67</v>
      </c>
      <c r="C30" s="174"/>
      <c r="D30" s="173"/>
      <c r="E30" s="173"/>
      <c r="F30" s="102">
        <f t="shared" si="0"/>
        <v>0</v>
      </c>
    </row>
    <row r="31" spans="1:6" ht="14.25" customHeight="1" x14ac:dyDescent="0.15">
      <c r="A31" s="100">
        <v>24</v>
      </c>
      <c r="B31" s="82" t="s">
        <v>79</v>
      </c>
      <c r="C31" s="174"/>
      <c r="D31" s="173"/>
      <c r="E31" s="173"/>
      <c r="F31" s="102">
        <f t="shared" si="0"/>
        <v>0</v>
      </c>
    </row>
    <row r="32" spans="1:6" ht="14.25" customHeight="1" x14ac:dyDescent="0.15">
      <c r="A32" s="100">
        <v>25</v>
      </c>
      <c r="B32" s="82" t="s">
        <v>28</v>
      </c>
      <c r="C32" s="174"/>
      <c r="D32" s="173"/>
      <c r="E32" s="173"/>
      <c r="F32" s="102">
        <f t="shared" si="0"/>
        <v>0</v>
      </c>
    </row>
    <row r="33" spans="1:6" ht="14.25" customHeight="1" x14ac:dyDescent="0.15">
      <c r="A33" s="100">
        <v>26</v>
      </c>
      <c r="B33" s="82" t="s">
        <v>3</v>
      </c>
      <c r="C33" s="174"/>
      <c r="D33" s="173"/>
      <c r="E33" s="173"/>
      <c r="F33" s="102">
        <f t="shared" si="0"/>
        <v>0</v>
      </c>
    </row>
    <row r="34" spans="1:6" ht="14.25" customHeight="1" x14ac:dyDescent="0.15">
      <c r="A34" s="100">
        <v>27</v>
      </c>
      <c r="B34" s="82" t="s">
        <v>64</v>
      </c>
      <c r="C34" s="174"/>
      <c r="D34" s="173"/>
      <c r="E34" s="173"/>
      <c r="F34" s="102">
        <f t="shared" si="0"/>
        <v>0</v>
      </c>
    </row>
    <row r="35" spans="1:6" ht="14.25" customHeight="1" x14ac:dyDescent="0.15">
      <c r="A35" s="100">
        <v>28</v>
      </c>
      <c r="B35" s="82" t="s">
        <v>39</v>
      </c>
      <c r="C35" s="174"/>
      <c r="D35" s="173"/>
      <c r="E35" s="173"/>
      <c r="F35" s="102">
        <f t="shared" si="0"/>
        <v>0</v>
      </c>
    </row>
    <row r="36" spans="1:6" ht="14.25" customHeight="1" x14ac:dyDescent="0.15">
      <c r="A36" s="100">
        <v>29</v>
      </c>
      <c r="B36" s="82" t="s">
        <v>0</v>
      </c>
      <c r="C36" s="174"/>
      <c r="D36" s="173"/>
      <c r="E36" s="173"/>
      <c r="F36" s="102">
        <f t="shared" si="0"/>
        <v>0</v>
      </c>
    </row>
    <row r="37" spans="1:6" ht="14.25" customHeight="1" x14ac:dyDescent="0.15">
      <c r="A37" s="100">
        <v>30</v>
      </c>
      <c r="B37" s="82" t="s">
        <v>194</v>
      </c>
      <c r="C37" s="174"/>
      <c r="D37" s="173"/>
      <c r="E37" s="173"/>
      <c r="F37" s="102">
        <f t="shared" si="0"/>
        <v>0</v>
      </c>
    </row>
    <row r="38" spans="1:6" ht="14.25" customHeight="1" x14ac:dyDescent="0.15">
      <c r="A38" s="100">
        <v>31</v>
      </c>
      <c r="B38" s="82" t="s">
        <v>136</v>
      </c>
      <c r="C38" s="174"/>
      <c r="D38" s="173"/>
      <c r="E38" s="173"/>
      <c r="F38" s="102">
        <f t="shared" si="0"/>
        <v>0</v>
      </c>
    </row>
    <row r="39" spans="1:6" ht="14.25" customHeight="1" x14ac:dyDescent="0.15">
      <c r="A39" s="100">
        <v>32</v>
      </c>
      <c r="B39" s="82" t="s">
        <v>26</v>
      </c>
      <c r="C39" s="174"/>
      <c r="D39" s="173"/>
      <c r="E39" s="173"/>
      <c r="F39" s="102">
        <f t="shared" si="0"/>
        <v>0</v>
      </c>
    </row>
    <row r="40" spans="1:6" ht="14.25" customHeight="1" x14ac:dyDescent="0.15">
      <c r="A40" s="100">
        <v>33</v>
      </c>
      <c r="B40" s="82" t="s">
        <v>31</v>
      </c>
      <c r="C40" s="174"/>
      <c r="D40" s="173"/>
      <c r="E40" s="173"/>
      <c r="F40" s="102">
        <f t="shared" si="0"/>
        <v>0</v>
      </c>
    </row>
    <row r="41" spans="1:6" ht="14.25" customHeight="1" x14ac:dyDescent="0.15">
      <c r="A41" s="100">
        <v>34</v>
      </c>
      <c r="B41" s="82" t="s">
        <v>45</v>
      </c>
      <c r="C41" s="174"/>
      <c r="D41" s="173"/>
      <c r="E41" s="173"/>
      <c r="F41" s="102">
        <f t="shared" ref="F41:F66" si="1">IF(C41&lt;&gt;0,C41*1300,0)+IF(D41&lt;&gt;0,D41*600,0)+IF(E41&lt;&gt;0,E41*2000,0)</f>
        <v>0</v>
      </c>
    </row>
    <row r="42" spans="1:6" ht="14.25" customHeight="1" x14ac:dyDescent="0.15">
      <c r="A42" s="100">
        <v>35</v>
      </c>
      <c r="B42" s="82" t="s">
        <v>41</v>
      </c>
      <c r="C42" s="174"/>
      <c r="D42" s="173"/>
      <c r="E42" s="173"/>
      <c r="F42" s="102">
        <f t="shared" si="1"/>
        <v>0</v>
      </c>
    </row>
    <row r="43" spans="1:6" ht="14.25" customHeight="1" x14ac:dyDescent="0.15">
      <c r="A43" s="100">
        <v>36</v>
      </c>
      <c r="B43" s="82" t="s">
        <v>34</v>
      </c>
      <c r="C43" s="174"/>
      <c r="D43" s="173"/>
      <c r="E43" s="173"/>
      <c r="F43" s="102">
        <f t="shared" si="1"/>
        <v>0</v>
      </c>
    </row>
    <row r="44" spans="1:6" ht="14.25" customHeight="1" x14ac:dyDescent="0.15">
      <c r="A44" s="100">
        <v>37</v>
      </c>
      <c r="B44" s="82" t="s">
        <v>2</v>
      </c>
      <c r="C44" s="174"/>
      <c r="D44" s="173"/>
      <c r="E44" s="173"/>
      <c r="F44" s="102">
        <f t="shared" si="1"/>
        <v>0</v>
      </c>
    </row>
    <row r="45" spans="1:6" ht="14.25" customHeight="1" x14ac:dyDescent="0.15">
      <c r="A45" s="100">
        <v>38</v>
      </c>
      <c r="B45" s="82" t="s">
        <v>14</v>
      </c>
      <c r="C45" s="174"/>
      <c r="D45" s="173"/>
      <c r="E45" s="173"/>
      <c r="F45" s="102">
        <f t="shared" si="1"/>
        <v>0</v>
      </c>
    </row>
    <row r="46" spans="1:6" ht="14.25" customHeight="1" x14ac:dyDescent="0.15">
      <c r="A46" s="100">
        <v>39</v>
      </c>
      <c r="B46" s="82" t="s">
        <v>15</v>
      </c>
      <c r="C46" s="174"/>
      <c r="D46" s="173"/>
      <c r="E46" s="173"/>
      <c r="F46" s="102">
        <f t="shared" si="1"/>
        <v>0</v>
      </c>
    </row>
    <row r="47" spans="1:6" ht="14.25" customHeight="1" x14ac:dyDescent="0.15">
      <c r="A47" s="100">
        <v>40</v>
      </c>
      <c r="B47" s="82" t="s">
        <v>1</v>
      </c>
      <c r="C47" s="174"/>
      <c r="D47" s="173"/>
      <c r="E47" s="173"/>
      <c r="F47" s="102">
        <f t="shared" si="1"/>
        <v>0</v>
      </c>
    </row>
    <row r="48" spans="1:6" ht="14.25" customHeight="1" x14ac:dyDescent="0.15">
      <c r="A48" s="100">
        <v>41</v>
      </c>
      <c r="B48" s="82" t="s">
        <v>13</v>
      </c>
      <c r="C48" s="174"/>
      <c r="D48" s="173"/>
      <c r="E48" s="173"/>
      <c r="F48" s="102">
        <f t="shared" si="1"/>
        <v>0</v>
      </c>
    </row>
    <row r="49" spans="1:6" s="103" customFormat="1" ht="14.25" customHeight="1" x14ac:dyDescent="0.15">
      <c r="A49" s="100">
        <v>42</v>
      </c>
      <c r="B49" s="82" t="s">
        <v>36</v>
      </c>
      <c r="C49" s="174"/>
      <c r="D49" s="173"/>
      <c r="E49" s="173"/>
      <c r="F49" s="102">
        <f t="shared" si="1"/>
        <v>0</v>
      </c>
    </row>
    <row r="50" spans="1:6" ht="14.25" customHeight="1" x14ac:dyDescent="0.15">
      <c r="A50" s="100">
        <v>43</v>
      </c>
      <c r="B50" s="79" t="s">
        <v>16</v>
      </c>
      <c r="C50" s="174"/>
      <c r="D50" s="173"/>
      <c r="E50" s="173"/>
      <c r="F50" s="102">
        <f t="shared" si="1"/>
        <v>0</v>
      </c>
    </row>
    <row r="51" spans="1:6" ht="14.25" customHeight="1" x14ac:dyDescent="0.15">
      <c r="A51" s="100">
        <v>44</v>
      </c>
      <c r="B51" s="82" t="s">
        <v>37</v>
      </c>
      <c r="C51" s="174"/>
      <c r="D51" s="173"/>
      <c r="E51" s="173"/>
      <c r="F51" s="102">
        <f t="shared" si="1"/>
        <v>0</v>
      </c>
    </row>
    <row r="52" spans="1:6" ht="14.25" customHeight="1" x14ac:dyDescent="0.15">
      <c r="A52" s="100">
        <v>45</v>
      </c>
      <c r="B52" s="82" t="s">
        <v>110</v>
      </c>
      <c r="C52" s="174"/>
      <c r="D52" s="173"/>
      <c r="E52" s="173"/>
      <c r="F52" s="102">
        <f t="shared" si="1"/>
        <v>0</v>
      </c>
    </row>
    <row r="53" spans="1:6" ht="14.25" customHeight="1" x14ac:dyDescent="0.15">
      <c r="A53" s="100">
        <v>46</v>
      </c>
      <c r="B53" s="82" t="s">
        <v>40</v>
      </c>
      <c r="C53" s="174"/>
      <c r="D53" s="173"/>
      <c r="E53" s="173"/>
      <c r="F53" s="102">
        <f t="shared" si="1"/>
        <v>0</v>
      </c>
    </row>
    <row r="54" spans="1:6" ht="14.25" customHeight="1" x14ac:dyDescent="0.15">
      <c r="A54" s="100">
        <v>47</v>
      </c>
      <c r="B54" s="82" t="s">
        <v>35</v>
      </c>
      <c r="C54" s="174"/>
      <c r="D54" s="173"/>
      <c r="E54" s="173"/>
      <c r="F54" s="102">
        <f t="shared" si="1"/>
        <v>0</v>
      </c>
    </row>
    <row r="55" spans="1:6" ht="14.25" customHeight="1" x14ac:dyDescent="0.15">
      <c r="A55" s="100">
        <v>48</v>
      </c>
      <c r="B55" s="82" t="s">
        <v>7</v>
      </c>
      <c r="C55" s="174"/>
      <c r="D55" s="173"/>
      <c r="E55" s="173"/>
      <c r="F55" s="102">
        <f t="shared" si="1"/>
        <v>0</v>
      </c>
    </row>
    <row r="56" spans="1:6" ht="14.25" customHeight="1" x14ac:dyDescent="0.15">
      <c r="A56" s="100">
        <v>49</v>
      </c>
      <c r="B56" s="82" t="s">
        <v>8</v>
      </c>
      <c r="C56" s="174"/>
      <c r="D56" s="173"/>
      <c r="E56" s="173"/>
      <c r="F56" s="102">
        <f t="shared" si="1"/>
        <v>0</v>
      </c>
    </row>
    <row r="57" spans="1:6" ht="14.25" customHeight="1" x14ac:dyDescent="0.15">
      <c r="A57" s="100">
        <v>50</v>
      </c>
      <c r="B57" s="82" t="s">
        <v>6</v>
      </c>
      <c r="C57" s="174"/>
      <c r="D57" s="173"/>
      <c r="E57" s="173"/>
      <c r="F57" s="102">
        <f t="shared" si="1"/>
        <v>0</v>
      </c>
    </row>
    <row r="58" spans="1:6" ht="14.25" customHeight="1" x14ac:dyDescent="0.15">
      <c r="A58" s="100">
        <v>51</v>
      </c>
      <c r="B58" s="82" t="s">
        <v>5</v>
      </c>
      <c r="C58" s="174"/>
      <c r="D58" s="173"/>
      <c r="E58" s="173"/>
      <c r="F58" s="102">
        <f t="shared" si="1"/>
        <v>0</v>
      </c>
    </row>
    <row r="59" spans="1:6" ht="14.25" customHeight="1" x14ac:dyDescent="0.15">
      <c r="A59" s="100">
        <v>52</v>
      </c>
      <c r="B59" s="82" t="s">
        <v>29</v>
      </c>
      <c r="C59" s="174"/>
      <c r="D59" s="173"/>
      <c r="E59" s="173"/>
      <c r="F59" s="102">
        <f t="shared" si="1"/>
        <v>0</v>
      </c>
    </row>
    <row r="60" spans="1:6" ht="14.25" customHeight="1" x14ac:dyDescent="0.15">
      <c r="A60" s="100">
        <v>53</v>
      </c>
      <c r="B60" s="82" t="s">
        <v>4</v>
      </c>
      <c r="C60" s="174"/>
      <c r="D60" s="173"/>
      <c r="E60" s="173"/>
      <c r="F60" s="102">
        <f t="shared" si="1"/>
        <v>0</v>
      </c>
    </row>
    <row r="61" spans="1:6" ht="14.25" customHeight="1" x14ac:dyDescent="0.15">
      <c r="A61" s="100">
        <v>54</v>
      </c>
      <c r="B61" s="82" t="s">
        <v>17</v>
      </c>
      <c r="C61" s="174"/>
      <c r="D61" s="173"/>
      <c r="E61" s="173"/>
      <c r="F61" s="102">
        <f t="shared" si="1"/>
        <v>0</v>
      </c>
    </row>
    <row r="62" spans="1:6" ht="14.25" customHeight="1" x14ac:dyDescent="0.15">
      <c r="A62" s="100">
        <v>55</v>
      </c>
      <c r="B62" s="82" t="s">
        <v>44</v>
      </c>
      <c r="C62" s="174"/>
      <c r="D62" s="173"/>
      <c r="E62" s="173"/>
      <c r="F62" s="102">
        <f t="shared" si="1"/>
        <v>0</v>
      </c>
    </row>
    <row r="63" spans="1:6" ht="14.25" customHeight="1" x14ac:dyDescent="0.15">
      <c r="A63" s="100">
        <v>56</v>
      </c>
      <c r="B63" s="82" t="s">
        <v>48</v>
      </c>
      <c r="C63" s="174"/>
      <c r="D63" s="173"/>
      <c r="E63" s="173"/>
      <c r="F63" s="102">
        <f t="shared" si="1"/>
        <v>0</v>
      </c>
    </row>
    <row r="64" spans="1:6" ht="14.25" customHeight="1" x14ac:dyDescent="0.15">
      <c r="A64" s="100">
        <v>57</v>
      </c>
      <c r="B64" s="82" t="s">
        <v>18</v>
      </c>
      <c r="C64" s="174"/>
      <c r="D64" s="173"/>
      <c r="E64" s="173"/>
      <c r="F64" s="102">
        <f t="shared" si="1"/>
        <v>0</v>
      </c>
    </row>
    <row r="65" spans="1:6" ht="14.25" customHeight="1" x14ac:dyDescent="0.15">
      <c r="A65" s="100">
        <v>58</v>
      </c>
      <c r="B65" s="82" t="s">
        <v>38</v>
      </c>
      <c r="C65" s="174"/>
      <c r="D65" s="173"/>
      <c r="E65" s="173"/>
      <c r="F65" s="102">
        <f t="shared" si="1"/>
        <v>0</v>
      </c>
    </row>
    <row r="66" spans="1:6" ht="14.25" customHeight="1" x14ac:dyDescent="0.15">
      <c r="A66" s="100">
        <v>59</v>
      </c>
      <c r="B66" s="82" t="s">
        <v>43</v>
      </c>
      <c r="C66" s="174"/>
      <c r="D66" s="173"/>
      <c r="E66" s="173"/>
      <c r="F66" s="104">
        <f t="shared" si="1"/>
        <v>0</v>
      </c>
    </row>
    <row r="67" spans="1:6" ht="15" customHeight="1" x14ac:dyDescent="0.2">
      <c r="A67" s="105"/>
      <c r="B67" s="106" t="s">
        <v>122</v>
      </c>
      <c r="C67" s="107">
        <f>SUM(C8:C66)</f>
        <v>0</v>
      </c>
      <c r="D67" s="107">
        <f>SUM(D8:D66)</f>
        <v>0</v>
      </c>
      <c r="E67" s="108">
        <f>SUM(E8:E66)</f>
        <v>0</v>
      </c>
      <c r="F67" s="107">
        <f>C67+D67+E67</f>
        <v>0</v>
      </c>
    </row>
    <row r="68" spans="1:6" ht="15.75" customHeight="1" x14ac:dyDescent="0.2">
      <c r="A68" s="109"/>
      <c r="B68" s="110" t="s">
        <v>127</v>
      </c>
      <c r="C68" s="111">
        <f>C67*1300</f>
        <v>0</v>
      </c>
      <c r="D68" s="112">
        <f>D67*600</f>
        <v>0</v>
      </c>
      <c r="E68" s="113">
        <f>E67*2000</f>
        <v>0</v>
      </c>
      <c r="F68" s="114">
        <f>C68+D68+E68</f>
        <v>0</v>
      </c>
    </row>
    <row r="69" spans="1:6" ht="12.75" customHeight="1" x14ac:dyDescent="0.2">
      <c r="A69" s="115"/>
      <c r="B69" s="116"/>
      <c r="C69" s="117"/>
      <c r="D69" s="117"/>
      <c r="E69" s="117"/>
      <c r="F69" s="118" t="s">
        <v>165</v>
      </c>
    </row>
    <row r="70" spans="1:6" ht="14.25" customHeight="1" x14ac:dyDescent="0.2">
      <c r="F70" s="120">
        <f>SUM(F8:F66)</f>
        <v>0</v>
      </c>
    </row>
    <row r="71" spans="1:6" ht="14.25" customHeight="1" x14ac:dyDescent="0.2">
      <c r="F71" s="121"/>
    </row>
    <row r="72" spans="1:6" ht="15" customHeight="1" x14ac:dyDescent="0.2">
      <c r="A72" s="122"/>
      <c r="B72" s="123"/>
      <c r="C72" s="123"/>
      <c r="D72" s="124" t="s">
        <v>163</v>
      </c>
      <c r="E72" s="125"/>
      <c r="F72" s="126"/>
    </row>
    <row r="73" spans="1:6" ht="27.75" customHeight="1" x14ac:dyDescent="0.2">
      <c r="A73" s="127" t="s">
        <v>99</v>
      </c>
      <c r="B73" s="128" t="s">
        <v>137</v>
      </c>
      <c r="C73" s="128" t="s">
        <v>130</v>
      </c>
      <c r="D73" s="129" t="s">
        <v>138</v>
      </c>
      <c r="E73" s="130" t="s">
        <v>119</v>
      </c>
      <c r="F73" s="131"/>
    </row>
    <row r="74" spans="1:6" ht="14.25" customHeight="1" x14ac:dyDescent="0.2">
      <c r="A74" s="132">
        <v>1</v>
      </c>
      <c r="B74" s="133" t="s">
        <v>150</v>
      </c>
      <c r="C74" s="134">
        <v>1300</v>
      </c>
      <c r="D74" s="175"/>
      <c r="E74" s="102">
        <f t="shared" ref="E74:E102" si="2">C74*D74</f>
        <v>0</v>
      </c>
      <c r="F74" s="136"/>
    </row>
    <row r="75" spans="1:6" ht="14.25" customHeight="1" x14ac:dyDescent="0.2">
      <c r="A75" s="132">
        <v>2</v>
      </c>
      <c r="B75" s="133" t="s">
        <v>86</v>
      </c>
      <c r="C75" s="134">
        <v>800</v>
      </c>
      <c r="D75" s="175"/>
      <c r="E75" s="102">
        <f t="shared" si="2"/>
        <v>0</v>
      </c>
      <c r="F75" s="137"/>
    </row>
    <row r="76" spans="1:6" ht="14.25" customHeight="1" x14ac:dyDescent="0.2">
      <c r="A76" s="132">
        <v>3</v>
      </c>
      <c r="B76" s="133" t="s">
        <v>87</v>
      </c>
      <c r="C76" s="134">
        <v>800</v>
      </c>
      <c r="D76" s="175"/>
      <c r="E76" s="102">
        <f t="shared" si="2"/>
        <v>0</v>
      </c>
      <c r="F76" s="137"/>
    </row>
    <row r="77" spans="1:6" ht="14.25" customHeight="1" x14ac:dyDescent="0.2">
      <c r="A77" s="132">
        <v>4</v>
      </c>
      <c r="B77" s="133" t="s">
        <v>85</v>
      </c>
      <c r="C77" s="134">
        <v>600</v>
      </c>
      <c r="D77" s="175"/>
      <c r="E77" s="102">
        <f t="shared" si="2"/>
        <v>0</v>
      </c>
      <c r="F77" s="137"/>
    </row>
    <row r="78" spans="1:6" ht="14.25" customHeight="1" x14ac:dyDescent="0.2">
      <c r="A78" s="132">
        <v>5</v>
      </c>
      <c r="B78" s="133" t="s">
        <v>84</v>
      </c>
      <c r="C78" s="134">
        <v>600</v>
      </c>
      <c r="D78" s="175"/>
      <c r="E78" s="102">
        <f t="shared" si="2"/>
        <v>0</v>
      </c>
      <c r="F78" s="137"/>
    </row>
    <row r="79" spans="1:6" ht="14.25" customHeight="1" x14ac:dyDescent="0.2">
      <c r="A79" s="132">
        <v>6</v>
      </c>
      <c r="B79" s="133" t="s">
        <v>103</v>
      </c>
      <c r="C79" s="134">
        <v>600</v>
      </c>
      <c r="D79" s="175"/>
      <c r="E79" s="102">
        <f t="shared" si="2"/>
        <v>0</v>
      </c>
      <c r="F79" s="137"/>
    </row>
    <row r="80" spans="1:6" ht="14.25" customHeight="1" x14ac:dyDescent="0.2">
      <c r="A80" s="132">
        <v>7</v>
      </c>
      <c r="B80" s="133" t="s">
        <v>149</v>
      </c>
      <c r="C80" s="134">
        <v>1100</v>
      </c>
      <c r="D80" s="175"/>
      <c r="E80" s="102">
        <f t="shared" si="2"/>
        <v>0</v>
      </c>
      <c r="F80" s="137"/>
    </row>
    <row r="81" spans="1:6" ht="14.25" customHeight="1" x14ac:dyDescent="0.2">
      <c r="A81" s="132">
        <v>8</v>
      </c>
      <c r="B81" s="133" t="s">
        <v>148</v>
      </c>
      <c r="C81" s="134">
        <v>800</v>
      </c>
      <c r="D81" s="175"/>
      <c r="E81" s="102">
        <f t="shared" si="2"/>
        <v>0</v>
      </c>
      <c r="F81" s="137"/>
    </row>
    <row r="82" spans="1:6" ht="14.25" customHeight="1" x14ac:dyDescent="0.2">
      <c r="A82" s="132">
        <v>9</v>
      </c>
      <c r="B82" s="133" t="s">
        <v>147</v>
      </c>
      <c r="C82" s="134">
        <v>1000</v>
      </c>
      <c r="D82" s="175"/>
      <c r="E82" s="102">
        <f t="shared" si="2"/>
        <v>0</v>
      </c>
      <c r="F82" s="137"/>
    </row>
    <row r="83" spans="1:6" ht="14.25" customHeight="1" x14ac:dyDescent="0.2">
      <c r="A83" s="132">
        <v>10</v>
      </c>
      <c r="B83" s="133" t="s">
        <v>141</v>
      </c>
      <c r="C83" s="134">
        <v>350</v>
      </c>
      <c r="D83" s="175"/>
      <c r="E83" s="102">
        <f t="shared" si="2"/>
        <v>0</v>
      </c>
      <c r="F83" s="137"/>
    </row>
    <row r="84" spans="1:6" ht="14.25" customHeight="1" x14ac:dyDescent="0.2">
      <c r="A84" s="132">
        <v>11</v>
      </c>
      <c r="B84" s="133" t="s">
        <v>142</v>
      </c>
      <c r="C84" s="134">
        <v>350</v>
      </c>
      <c r="D84" s="175"/>
      <c r="E84" s="102">
        <f t="shared" si="2"/>
        <v>0</v>
      </c>
      <c r="F84" s="137"/>
    </row>
    <row r="85" spans="1:6" ht="14.25" customHeight="1" x14ac:dyDescent="0.2">
      <c r="A85" s="132">
        <v>12</v>
      </c>
      <c r="B85" s="133" t="s">
        <v>143</v>
      </c>
      <c r="C85" s="134">
        <v>400</v>
      </c>
      <c r="D85" s="175"/>
      <c r="E85" s="102">
        <f t="shared" si="2"/>
        <v>0</v>
      </c>
      <c r="F85" s="137"/>
    </row>
    <row r="86" spans="1:6" ht="14.25" customHeight="1" x14ac:dyDescent="0.2">
      <c r="A86" s="132">
        <v>13</v>
      </c>
      <c r="B86" s="133" t="s">
        <v>144</v>
      </c>
      <c r="C86" s="134">
        <v>400</v>
      </c>
      <c r="D86" s="175"/>
      <c r="E86" s="102">
        <f t="shared" si="2"/>
        <v>0</v>
      </c>
      <c r="F86" s="137"/>
    </row>
    <row r="87" spans="1:6" ht="14.25" customHeight="1" x14ac:dyDescent="0.2">
      <c r="A87" s="132">
        <v>14</v>
      </c>
      <c r="B87" s="133" t="s">
        <v>145</v>
      </c>
      <c r="C87" s="134">
        <v>450</v>
      </c>
      <c r="D87" s="175"/>
      <c r="E87" s="102">
        <f t="shared" si="2"/>
        <v>0</v>
      </c>
      <c r="F87" s="137"/>
    </row>
    <row r="88" spans="1:6" ht="14.25" customHeight="1" x14ac:dyDescent="0.2">
      <c r="A88" s="132">
        <v>15</v>
      </c>
      <c r="B88" s="133" t="s">
        <v>146</v>
      </c>
      <c r="C88" s="134">
        <v>450</v>
      </c>
      <c r="D88" s="175"/>
      <c r="E88" s="102">
        <f t="shared" si="2"/>
        <v>0</v>
      </c>
      <c r="F88" s="137"/>
    </row>
    <row r="89" spans="1:6" ht="14.25" customHeight="1" x14ac:dyDescent="0.2">
      <c r="A89" s="132">
        <v>16</v>
      </c>
      <c r="B89" s="133" t="s">
        <v>151</v>
      </c>
      <c r="C89" s="134">
        <v>2000</v>
      </c>
      <c r="D89" s="175"/>
      <c r="E89" s="102">
        <f t="shared" si="2"/>
        <v>0</v>
      </c>
      <c r="F89" s="137"/>
    </row>
    <row r="90" spans="1:6" ht="14.25" customHeight="1" x14ac:dyDescent="0.2">
      <c r="A90" s="132">
        <v>17</v>
      </c>
      <c r="B90" s="133" t="s">
        <v>195</v>
      </c>
      <c r="C90" s="134">
        <v>1000</v>
      </c>
      <c r="D90" s="175"/>
      <c r="E90" s="102">
        <f t="shared" si="2"/>
        <v>0</v>
      </c>
      <c r="F90" s="137"/>
    </row>
    <row r="91" spans="1:6" ht="14.25" customHeight="1" x14ac:dyDescent="0.2">
      <c r="A91" s="132">
        <v>18</v>
      </c>
      <c r="B91" s="133" t="s">
        <v>158</v>
      </c>
      <c r="C91" s="134">
        <v>1600</v>
      </c>
      <c r="D91" s="175"/>
      <c r="E91" s="102">
        <f t="shared" si="2"/>
        <v>0</v>
      </c>
      <c r="F91" s="137"/>
    </row>
    <row r="92" spans="1:6" ht="14.25" customHeight="1" x14ac:dyDescent="0.2">
      <c r="A92" s="132">
        <v>19</v>
      </c>
      <c r="B92" s="133" t="s">
        <v>187</v>
      </c>
      <c r="C92" s="134">
        <v>4500</v>
      </c>
      <c r="D92" s="175"/>
      <c r="E92" s="102">
        <f t="shared" si="2"/>
        <v>0</v>
      </c>
      <c r="F92" s="137"/>
    </row>
    <row r="93" spans="1:6" ht="14.25" customHeight="1" x14ac:dyDescent="0.2">
      <c r="A93" s="132">
        <v>20</v>
      </c>
      <c r="B93" s="133" t="s">
        <v>108</v>
      </c>
      <c r="C93" s="134">
        <v>450</v>
      </c>
      <c r="D93" s="175"/>
      <c r="E93" s="102">
        <f t="shared" si="2"/>
        <v>0</v>
      </c>
      <c r="F93" s="137"/>
    </row>
    <row r="94" spans="1:6" ht="14.25" customHeight="1" x14ac:dyDescent="0.2">
      <c r="A94" s="132">
        <v>21</v>
      </c>
      <c r="B94" s="133" t="s">
        <v>82</v>
      </c>
      <c r="C94" s="134">
        <v>450</v>
      </c>
      <c r="D94" s="175"/>
      <c r="E94" s="102">
        <f t="shared" si="2"/>
        <v>0</v>
      </c>
      <c r="F94" s="137"/>
    </row>
    <row r="95" spans="1:6" ht="14.25" customHeight="1" x14ac:dyDescent="0.2">
      <c r="A95" s="132">
        <v>22</v>
      </c>
      <c r="B95" s="133" t="s">
        <v>81</v>
      </c>
      <c r="C95" s="134">
        <v>500</v>
      </c>
      <c r="D95" s="175"/>
      <c r="E95" s="102">
        <f t="shared" si="2"/>
        <v>0</v>
      </c>
      <c r="F95" s="137"/>
    </row>
    <row r="96" spans="1:6" ht="14.25" customHeight="1" x14ac:dyDescent="0.2">
      <c r="A96" s="132">
        <v>23</v>
      </c>
      <c r="B96" s="133" t="s">
        <v>83</v>
      </c>
      <c r="C96" s="134">
        <v>550</v>
      </c>
      <c r="D96" s="175"/>
      <c r="E96" s="102">
        <f t="shared" si="2"/>
        <v>0</v>
      </c>
      <c r="F96" s="137"/>
    </row>
    <row r="97" spans="1:6" ht="14.25" customHeight="1" x14ac:dyDescent="0.2">
      <c r="A97" s="132">
        <v>24</v>
      </c>
      <c r="B97" s="133" t="s">
        <v>104</v>
      </c>
      <c r="C97" s="134">
        <v>550</v>
      </c>
      <c r="D97" s="175"/>
      <c r="E97" s="102">
        <f t="shared" si="2"/>
        <v>0</v>
      </c>
      <c r="F97" s="137"/>
    </row>
    <row r="98" spans="1:6" ht="14.25" customHeight="1" x14ac:dyDescent="0.2">
      <c r="A98" s="132">
        <v>25</v>
      </c>
      <c r="B98" s="133" t="s">
        <v>105</v>
      </c>
      <c r="C98" s="134">
        <v>700</v>
      </c>
      <c r="D98" s="175"/>
      <c r="E98" s="102">
        <f t="shared" si="2"/>
        <v>0</v>
      </c>
      <c r="F98" s="137"/>
    </row>
    <row r="99" spans="1:6" ht="14.25" customHeight="1" x14ac:dyDescent="0.2">
      <c r="A99" s="132">
        <v>26</v>
      </c>
      <c r="B99" s="133" t="s">
        <v>197</v>
      </c>
      <c r="C99" s="134">
        <v>550</v>
      </c>
      <c r="D99" s="175"/>
      <c r="E99" s="102">
        <f t="shared" si="2"/>
        <v>0</v>
      </c>
      <c r="F99" s="137"/>
    </row>
    <row r="100" spans="1:6" ht="14.25" customHeight="1" x14ac:dyDescent="0.2">
      <c r="A100" s="132">
        <v>27</v>
      </c>
      <c r="B100" s="133" t="s">
        <v>152</v>
      </c>
      <c r="C100" s="134">
        <v>400</v>
      </c>
      <c r="D100" s="175"/>
      <c r="E100" s="102">
        <f t="shared" si="2"/>
        <v>0</v>
      </c>
      <c r="F100" s="137"/>
    </row>
    <row r="101" spans="1:6" ht="14.25" customHeight="1" x14ac:dyDescent="0.2">
      <c r="A101" s="132">
        <v>28</v>
      </c>
      <c r="B101" s="133" t="s">
        <v>153</v>
      </c>
      <c r="C101" s="134">
        <v>450</v>
      </c>
      <c r="D101" s="175"/>
      <c r="E101" s="102">
        <f t="shared" si="2"/>
        <v>0</v>
      </c>
      <c r="F101" s="137"/>
    </row>
    <row r="102" spans="1:6" ht="14.25" customHeight="1" x14ac:dyDescent="0.2">
      <c r="A102" s="132">
        <v>29</v>
      </c>
      <c r="B102" s="133" t="s">
        <v>154</v>
      </c>
      <c r="C102" s="134">
        <v>500</v>
      </c>
      <c r="D102" s="175"/>
      <c r="E102" s="102">
        <f t="shared" si="2"/>
        <v>0</v>
      </c>
      <c r="F102" s="138"/>
    </row>
    <row r="103" spans="1:6" ht="14.25" customHeight="1" x14ac:dyDescent="0.2">
      <c r="A103" s="132">
        <v>30</v>
      </c>
      <c r="B103" s="133" t="s">
        <v>155</v>
      </c>
      <c r="C103" s="134">
        <v>1200</v>
      </c>
      <c r="D103" s="175"/>
      <c r="E103" s="102">
        <f t="shared" ref="E103:E119" si="3">C103*D103</f>
        <v>0</v>
      </c>
      <c r="F103" s="138"/>
    </row>
    <row r="104" spans="1:6" ht="14.25" customHeight="1" x14ac:dyDescent="0.2">
      <c r="A104" s="132">
        <v>31</v>
      </c>
      <c r="B104" s="133" t="s">
        <v>156</v>
      </c>
      <c r="C104" s="134">
        <v>1200</v>
      </c>
      <c r="D104" s="175"/>
      <c r="E104" s="102">
        <f t="shared" si="3"/>
        <v>0</v>
      </c>
      <c r="F104" s="138"/>
    </row>
    <row r="105" spans="1:6" ht="14.25" customHeight="1" x14ac:dyDescent="0.2">
      <c r="A105" s="132">
        <v>32</v>
      </c>
      <c r="B105" s="133" t="s">
        <v>96</v>
      </c>
      <c r="C105" s="134">
        <v>400</v>
      </c>
      <c r="D105" s="175"/>
      <c r="E105" s="102">
        <f t="shared" si="3"/>
        <v>0</v>
      </c>
      <c r="F105" s="138"/>
    </row>
    <row r="106" spans="1:6" ht="14.25" customHeight="1" x14ac:dyDescent="0.2">
      <c r="A106" s="132">
        <v>33</v>
      </c>
      <c r="B106" s="133" t="s">
        <v>93</v>
      </c>
      <c r="C106" s="134">
        <v>450</v>
      </c>
      <c r="D106" s="175"/>
      <c r="E106" s="102">
        <f t="shared" si="3"/>
        <v>0</v>
      </c>
      <c r="F106" s="138"/>
    </row>
    <row r="107" spans="1:6" ht="14.25" customHeight="1" x14ac:dyDescent="0.2">
      <c r="A107" s="132">
        <v>34</v>
      </c>
      <c r="B107" s="133" t="s">
        <v>94</v>
      </c>
      <c r="C107" s="134">
        <v>450</v>
      </c>
      <c r="D107" s="175"/>
      <c r="E107" s="102">
        <f t="shared" si="3"/>
        <v>0</v>
      </c>
      <c r="F107" s="138"/>
    </row>
    <row r="108" spans="1:6" ht="14.25" customHeight="1" x14ac:dyDescent="0.2">
      <c r="A108" s="132">
        <v>35</v>
      </c>
      <c r="B108" s="133" t="s">
        <v>95</v>
      </c>
      <c r="C108" s="134">
        <v>450</v>
      </c>
      <c r="D108" s="175"/>
      <c r="E108" s="102">
        <f t="shared" si="3"/>
        <v>0</v>
      </c>
      <c r="F108" s="138"/>
    </row>
    <row r="109" spans="1:6" ht="14.25" customHeight="1" x14ac:dyDescent="0.2">
      <c r="A109" s="132">
        <v>36</v>
      </c>
      <c r="B109" s="133" t="s">
        <v>89</v>
      </c>
      <c r="C109" s="134">
        <v>400</v>
      </c>
      <c r="D109" s="175"/>
      <c r="E109" s="102">
        <f t="shared" si="3"/>
        <v>0</v>
      </c>
      <c r="F109" s="138"/>
    </row>
    <row r="110" spans="1:6" ht="14.25" customHeight="1" x14ac:dyDescent="0.2">
      <c r="A110" s="132">
        <v>37</v>
      </c>
      <c r="B110" s="133" t="s">
        <v>88</v>
      </c>
      <c r="C110" s="134">
        <v>400</v>
      </c>
      <c r="D110" s="175"/>
      <c r="E110" s="102">
        <f t="shared" si="3"/>
        <v>0</v>
      </c>
      <c r="F110" s="138"/>
    </row>
    <row r="111" spans="1:6" ht="14.25" customHeight="1" x14ac:dyDescent="0.2">
      <c r="A111" s="132">
        <v>38</v>
      </c>
      <c r="B111" s="133" t="s">
        <v>106</v>
      </c>
      <c r="C111" s="134">
        <v>350</v>
      </c>
      <c r="D111" s="175"/>
      <c r="E111" s="102">
        <f t="shared" si="3"/>
        <v>0</v>
      </c>
      <c r="F111" s="138"/>
    </row>
    <row r="112" spans="1:6" ht="14.25" customHeight="1" x14ac:dyDescent="0.2">
      <c r="A112" s="132">
        <v>39</v>
      </c>
      <c r="B112" s="133" t="s">
        <v>90</v>
      </c>
      <c r="C112" s="134">
        <v>500</v>
      </c>
      <c r="D112" s="175"/>
      <c r="E112" s="102">
        <f t="shared" si="3"/>
        <v>0</v>
      </c>
      <c r="F112" s="138"/>
    </row>
    <row r="113" spans="1:8" ht="14.25" customHeight="1" x14ac:dyDescent="0.2">
      <c r="A113" s="132">
        <v>40</v>
      </c>
      <c r="B113" s="133" t="s">
        <v>91</v>
      </c>
      <c r="C113" s="134">
        <v>500</v>
      </c>
      <c r="D113" s="175"/>
      <c r="E113" s="102">
        <f t="shared" si="3"/>
        <v>0</v>
      </c>
      <c r="F113" s="138"/>
    </row>
    <row r="114" spans="1:8" ht="14.25" customHeight="1" x14ac:dyDescent="0.2">
      <c r="A114" s="132">
        <v>41</v>
      </c>
      <c r="B114" s="133" t="s">
        <v>107</v>
      </c>
      <c r="C114" s="134">
        <v>450</v>
      </c>
      <c r="D114" s="175"/>
      <c r="E114" s="102">
        <f t="shared" si="3"/>
        <v>0</v>
      </c>
      <c r="F114" s="138"/>
    </row>
    <row r="115" spans="1:8" ht="14.25" customHeight="1" x14ac:dyDescent="0.2">
      <c r="A115" s="132">
        <v>42</v>
      </c>
      <c r="B115" s="133" t="s">
        <v>157</v>
      </c>
      <c r="C115" s="134">
        <v>600</v>
      </c>
      <c r="D115" s="175"/>
      <c r="E115" s="102">
        <f t="shared" si="3"/>
        <v>0</v>
      </c>
      <c r="F115" s="138"/>
    </row>
    <row r="116" spans="1:8" ht="14.25" customHeight="1" x14ac:dyDescent="0.2">
      <c r="A116" s="132">
        <v>43</v>
      </c>
      <c r="B116" s="133" t="s">
        <v>92</v>
      </c>
      <c r="C116" s="134">
        <v>500</v>
      </c>
      <c r="D116" s="175"/>
      <c r="E116" s="102">
        <f t="shared" si="3"/>
        <v>0</v>
      </c>
      <c r="F116" s="138"/>
    </row>
    <row r="117" spans="1:8" ht="14.25" customHeight="1" x14ac:dyDescent="0.2">
      <c r="A117" s="132">
        <v>44</v>
      </c>
      <c r="B117" s="133" t="s">
        <v>98</v>
      </c>
      <c r="C117" s="134">
        <v>2500</v>
      </c>
      <c r="D117" s="175"/>
      <c r="E117" s="102">
        <f t="shared" si="3"/>
        <v>0</v>
      </c>
      <c r="F117" s="138"/>
    </row>
    <row r="118" spans="1:8" ht="14.25" customHeight="1" x14ac:dyDescent="0.2">
      <c r="A118" s="132">
        <v>45</v>
      </c>
      <c r="B118" s="133" t="s">
        <v>97</v>
      </c>
      <c r="C118" s="134">
        <v>2500</v>
      </c>
      <c r="D118" s="175"/>
      <c r="E118" s="102">
        <f t="shared" si="3"/>
        <v>0</v>
      </c>
      <c r="F118" s="138"/>
    </row>
    <row r="119" spans="1:8" ht="14.25" customHeight="1" x14ac:dyDescent="0.2">
      <c r="A119" s="132">
        <v>46</v>
      </c>
      <c r="B119" s="133" t="s">
        <v>196</v>
      </c>
      <c r="C119" s="134">
        <v>5000</v>
      </c>
      <c r="D119" s="175"/>
      <c r="E119" s="102">
        <f t="shared" si="3"/>
        <v>0</v>
      </c>
      <c r="F119" s="138"/>
    </row>
    <row r="120" spans="1:8" ht="14.25" customHeight="1" x14ac:dyDescent="0.2">
      <c r="A120" s="139"/>
      <c r="B120" s="133"/>
      <c r="C120" s="134"/>
      <c r="D120" s="135"/>
      <c r="E120" s="102"/>
      <c r="F120" s="138"/>
    </row>
    <row r="121" spans="1:8" ht="15" customHeight="1" x14ac:dyDescent="0.2">
      <c r="A121" s="140" t="s">
        <v>69</v>
      </c>
      <c r="B121" s="106" t="s">
        <v>132</v>
      </c>
      <c r="C121" s="141"/>
      <c r="D121" s="141">
        <f>SUM(D74:D120)</f>
        <v>0</v>
      </c>
      <c r="E121" s="142"/>
      <c r="F121" s="143"/>
    </row>
    <row r="122" spans="1:8" ht="15.75" customHeight="1" x14ac:dyDescent="0.2">
      <c r="A122" s="140" t="s">
        <v>69</v>
      </c>
      <c r="B122" s="110" t="s">
        <v>131</v>
      </c>
      <c r="C122" s="144"/>
      <c r="D122" s="144"/>
      <c r="E122" s="145">
        <f>SUM(E74:E121)</f>
        <v>0</v>
      </c>
      <c r="F122" s="146"/>
    </row>
    <row r="123" spans="1:8" s="151" customFormat="1" ht="3" customHeight="1" x14ac:dyDescent="0.2">
      <c r="A123" s="147"/>
      <c r="B123" s="79"/>
      <c r="C123" s="148"/>
      <c r="D123" s="149"/>
      <c r="E123" s="150"/>
      <c r="F123" s="150"/>
      <c r="G123" s="79"/>
      <c r="H123" s="79"/>
    </row>
    <row r="124" spans="1:8" s="151" customFormat="1" ht="14.25" customHeight="1" x14ac:dyDescent="0.2">
      <c r="A124" s="79"/>
      <c r="B124" s="119"/>
      <c r="C124" s="82"/>
      <c r="D124" s="149"/>
      <c r="E124" s="79"/>
      <c r="F124" s="152"/>
      <c r="G124" s="79"/>
      <c r="H124" s="79"/>
    </row>
    <row r="126" spans="1:8" ht="14.25" customHeight="1" x14ac:dyDescent="0.2">
      <c r="B126" s="153" t="s">
        <v>73</v>
      </c>
      <c r="D126" s="154" t="s">
        <v>134</v>
      </c>
      <c r="E126" s="155"/>
      <c r="F126" s="156"/>
    </row>
    <row r="127" spans="1:8" ht="14.25" customHeight="1" x14ac:dyDescent="0.2">
      <c r="B127" s="79" t="s">
        <v>176</v>
      </c>
      <c r="C127" s="157"/>
      <c r="D127" s="158"/>
      <c r="E127" s="119"/>
      <c r="F127" s="159"/>
    </row>
    <row r="128" spans="1:8" ht="14.25" customHeight="1" x14ac:dyDescent="0.2">
      <c r="B128" s="79" t="s">
        <v>177</v>
      </c>
      <c r="C128" s="157"/>
      <c r="D128" s="160" t="s">
        <v>135</v>
      </c>
      <c r="E128" s="119"/>
      <c r="F128" s="161">
        <f>F67+D121</f>
        <v>0</v>
      </c>
    </row>
    <row r="129" spans="2:6" ht="14.25" customHeight="1" x14ac:dyDescent="0.2">
      <c r="C129" s="162"/>
      <c r="D129" s="160" t="s">
        <v>190</v>
      </c>
      <c r="E129" s="119"/>
      <c r="F129" s="163">
        <f>C68</f>
        <v>0</v>
      </c>
    </row>
    <row r="130" spans="2:6" ht="14.25" customHeight="1" x14ac:dyDescent="0.2">
      <c r="B130" s="79" t="s">
        <v>167</v>
      </c>
      <c r="C130" s="157"/>
      <c r="D130" s="160" t="s">
        <v>191</v>
      </c>
      <c r="E130" s="119"/>
      <c r="F130" s="163">
        <f>D68</f>
        <v>0</v>
      </c>
    </row>
    <row r="131" spans="2:6" ht="14.25" customHeight="1" x14ac:dyDescent="0.2">
      <c r="B131" s="79" t="s">
        <v>100</v>
      </c>
      <c r="C131" s="157"/>
      <c r="D131" s="160" t="s">
        <v>192</v>
      </c>
      <c r="E131" s="119"/>
      <c r="F131" s="163">
        <f>E68</f>
        <v>0</v>
      </c>
    </row>
    <row r="132" spans="2:6" ht="14.25" customHeight="1" x14ac:dyDescent="0.2">
      <c r="B132" s="79" t="s">
        <v>168</v>
      </c>
      <c r="C132" s="157"/>
      <c r="D132" s="160" t="s">
        <v>193</v>
      </c>
      <c r="E132" s="119"/>
      <c r="F132" s="163">
        <f>E122</f>
        <v>0</v>
      </c>
    </row>
    <row r="133" spans="2:6" ht="14.25" customHeight="1" x14ac:dyDescent="0.2">
      <c r="C133" s="157"/>
      <c r="D133" s="160" t="s">
        <v>71</v>
      </c>
      <c r="E133" s="119"/>
      <c r="F133" s="163">
        <v>0</v>
      </c>
    </row>
    <row r="134" spans="2:6" ht="14.25" customHeight="1" thickBot="1" x14ac:dyDescent="0.25">
      <c r="B134" s="79" t="s">
        <v>169</v>
      </c>
      <c r="C134" s="157"/>
      <c r="D134" s="164" t="s">
        <v>33</v>
      </c>
      <c r="E134" s="165"/>
      <c r="F134" s="166">
        <v>0</v>
      </c>
    </row>
    <row r="135" spans="2:6" ht="14.25" customHeight="1" thickTop="1" x14ac:dyDescent="0.2">
      <c r="B135" s="79" t="s">
        <v>170</v>
      </c>
      <c r="C135" s="157"/>
      <c r="D135" s="167" t="s">
        <v>32</v>
      </c>
      <c r="E135" s="119"/>
      <c r="F135" s="163">
        <f>F129+F130+F131+F132+F133-F134</f>
        <v>0</v>
      </c>
    </row>
    <row r="136" spans="2:6" ht="14.25" customHeight="1" x14ac:dyDescent="0.2">
      <c r="B136" s="79" t="s">
        <v>173</v>
      </c>
      <c r="C136" s="157"/>
      <c r="D136" s="160" t="s">
        <v>19</v>
      </c>
      <c r="E136" s="119"/>
      <c r="F136" s="163">
        <f>F135*19%</f>
        <v>0</v>
      </c>
    </row>
    <row r="137" spans="2:6" ht="14.25" customHeight="1" x14ac:dyDescent="0.2">
      <c r="C137" s="157"/>
      <c r="D137" s="160" t="s">
        <v>20</v>
      </c>
      <c r="E137" s="119"/>
      <c r="F137" s="163">
        <f>F135+F136</f>
        <v>0</v>
      </c>
    </row>
    <row r="138" spans="2:6" ht="14.25" customHeight="1" x14ac:dyDescent="0.2">
      <c r="B138" s="79" t="s">
        <v>171</v>
      </c>
      <c r="C138" s="157"/>
      <c r="D138" s="160" t="s">
        <v>189</v>
      </c>
      <c r="E138" s="178"/>
      <c r="F138" s="163">
        <v>0</v>
      </c>
    </row>
    <row r="139" spans="2:6" ht="18" customHeight="1" x14ac:dyDescent="0.2">
      <c r="B139" s="79" t="s">
        <v>172</v>
      </c>
      <c r="C139" s="157"/>
      <c r="D139" s="168" t="s">
        <v>72</v>
      </c>
      <c r="E139" s="169"/>
      <c r="F139" s="145">
        <f>F137-F138</f>
        <v>0</v>
      </c>
    </row>
    <row r="140" spans="2:6" ht="14.25" customHeight="1" x14ac:dyDescent="0.2">
      <c r="B140" s="79"/>
      <c r="C140" s="157"/>
    </row>
    <row r="141" spans="2:6" ht="14.25" customHeight="1" x14ac:dyDescent="0.2">
      <c r="B141" s="79" t="s">
        <v>174</v>
      </c>
      <c r="C141" s="170"/>
    </row>
    <row r="142" spans="2:6" ht="14.25" customHeight="1" x14ac:dyDescent="0.2">
      <c r="B142" s="79"/>
      <c r="C142" s="170"/>
    </row>
    <row r="143" spans="2:6" ht="14.25" customHeight="1" x14ac:dyDescent="0.2">
      <c r="B143" s="79" t="s">
        <v>175</v>
      </c>
      <c r="C143" s="170"/>
    </row>
    <row r="144" spans="2:6" ht="14.25" customHeight="1" x14ac:dyDescent="0.2">
      <c r="B144" s="79" t="s">
        <v>178</v>
      </c>
      <c r="C144" s="170"/>
    </row>
    <row r="145" spans="2:2" ht="14.25" customHeight="1" x14ac:dyDescent="0.2">
      <c r="B145" s="79" t="s">
        <v>166</v>
      </c>
    </row>
    <row r="146" spans="2:2" ht="14.25" customHeight="1" x14ac:dyDescent="0.2">
      <c r="B146" s="79" t="s">
        <v>140</v>
      </c>
    </row>
    <row r="147" spans="2:2" ht="14.25" customHeight="1" x14ac:dyDescent="0.2">
      <c r="B147" s="79" t="s">
        <v>101</v>
      </c>
    </row>
    <row r="148" spans="2:2" ht="14.25" customHeight="1" x14ac:dyDescent="0.2">
      <c r="B148" s="171" t="s">
        <v>102</v>
      </c>
    </row>
    <row r="149" spans="2:2" ht="14.25" customHeight="1" x14ac:dyDescent="0.2">
      <c r="B149" s="119" t="s">
        <v>159</v>
      </c>
    </row>
    <row r="150" spans="2:2" ht="14.25" customHeight="1" x14ac:dyDescent="0.2">
      <c r="B150" s="79"/>
    </row>
    <row r="154" spans="2:2" ht="14.25" customHeight="1" x14ac:dyDescent="0.2">
      <c r="B154" s="79"/>
    </row>
    <row r="155" spans="2:2" ht="14.25" customHeight="1" x14ac:dyDescent="0.2">
      <c r="B155" s="79"/>
    </row>
  </sheetData>
  <sheetProtection algorithmName="SHA-512" hashValue="1HqRnfRI0+qQKFAIBkybEmraksuBhDaWJDUmh1epkjEVZmunI1ej8VpksG1eQ32SIRQJCZbHd4HGJgz9ryTMSQ==" saltValue="XD5DrJpOdBoPngo8ESvKXQ==" spinCount="100000" sheet="1" objects="1" scenarios="1"/>
  <sortState ref="B72:E125">
    <sortCondition ref="B72"/>
  </sortState>
  <mergeCells count="1">
    <mergeCell ref="D2:E2"/>
  </mergeCells>
  <phoneticPr fontId="0" type="noConversion"/>
  <hyperlinks>
    <hyperlink ref="B148" r:id="rId1"/>
  </hyperlinks>
  <printOptions horizontalCentered="1" verticalCentered="1"/>
  <pageMargins left="0.25" right="0.25" top="0.75" bottom="0.75" header="0.3" footer="0.3"/>
  <pageSetup scale="80" orientation="portrait" horizontalDpi="300" verticalDpi="300" r:id="rId2"/>
  <headerFooter alignWithMargins="0"/>
  <ignoredErrors>
    <ignoredError sqref="E74:E102 E103:E119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46" workbookViewId="0"/>
  </sheetViews>
  <sheetFormatPr baseColWidth="10" defaultRowHeight="12.75" x14ac:dyDescent="0.2"/>
  <cols>
    <col min="1" max="1" width="2.85546875" style="1" customWidth="1"/>
    <col min="2" max="2" width="36.28515625" style="1" customWidth="1"/>
    <col min="3" max="3" width="10.28515625" style="2" bestFit="1" customWidth="1"/>
    <col min="4" max="4" width="7.85546875" style="2" bestFit="1" customWidth="1"/>
    <col min="5" max="5" width="14.7109375" style="2" bestFit="1" customWidth="1"/>
    <col min="6" max="6" width="12.7109375" style="2" customWidth="1"/>
    <col min="7" max="7" width="14.7109375" style="2" bestFit="1" customWidth="1"/>
    <col min="8" max="16384" width="11.42578125" style="1"/>
  </cols>
  <sheetData>
    <row r="1" spans="1:8" ht="6.75" customHeight="1" x14ac:dyDescent="0.2"/>
    <row r="2" spans="1:8" ht="21.75" customHeight="1" x14ac:dyDescent="0.3">
      <c r="B2" s="34" t="s">
        <v>49</v>
      </c>
      <c r="C2" s="35">
        <f>IF(maestra_pedido!C2&lt;&gt;0,maestra_pedido!C2,0)</f>
        <v>0</v>
      </c>
    </row>
    <row r="3" spans="1:8" ht="36.75" customHeight="1" x14ac:dyDescent="0.25">
      <c r="A3" s="56"/>
      <c r="B3" s="183">
        <f>IF(maestra_pedido!C2&lt;&gt;0,maestra_pedido!F2,0)</f>
        <v>0</v>
      </c>
      <c r="C3" s="183"/>
      <c r="D3" s="183"/>
      <c r="E3" s="183"/>
      <c r="F3" s="183"/>
      <c r="G3" s="184"/>
    </row>
    <row r="4" spans="1:8" ht="15" x14ac:dyDescent="0.25">
      <c r="A4" s="3"/>
      <c r="C4" s="4" t="s">
        <v>51</v>
      </c>
      <c r="D4" s="4" t="s">
        <v>53</v>
      </c>
      <c r="E4" s="4" t="s">
        <v>55</v>
      </c>
      <c r="F4" s="4" t="s">
        <v>55</v>
      </c>
      <c r="G4" s="4" t="s">
        <v>53</v>
      </c>
    </row>
    <row r="5" spans="1:8" ht="15.75" thickBot="1" x14ac:dyDescent="0.3">
      <c r="A5" s="6" t="s">
        <v>99</v>
      </c>
      <c r="B5" s="6" t="s">
        <v>50</v>
      </c>
      <c r="C5" s="7" t="s">
        <v>60</v>
      </c>
      <c r="D5" s="7" t="s">
        <v>54</v>
      </c>
      <c r="E5" s="7" t="s">
        <v>58</v>
      </c>
      <c r="F5" s="8" t="s">
        <v>59</v>
      </c>
      <c r="G5" s="8" t="s">
        <v>57</v>
      </c>
    </row>
    <row r="6" spans="1:8" ht="15.75" thickTop="1" x14ac:dyDescent="0.25">
      <c r="A6" s="53">
        <v>1</v>
      </c>
      <c r="B6" s="179">
        <f>IF(maestra_pedido!C67&lt;&gt;0,maestra_pedido!C4&amp;" "&amp;maestra_pedido!C5,0)</f>
        <v>0</v>
      </c>
      <c r="C6" s="11">
        <f>IF(maestra_pedido!C67&lt;&gt;0,maestra_pedido!C67,0)</f>
        <v>0</v>
      </c>
      <c r="D6" s="12">
        <f>IF(maestra_pedido!C67&lt;&gt;0,1300,0)</f>
        <v>0</v>
      </c>
      <c r="E6" s="12">
        <f>IF(maestra_pedido!C67&lt;&gt;0,maestra_pedido!C68,0)</f>
        <v>0</v>
      </c>
      <c r="F6" s="12">
        <f>E6*19%</f>
        <v>0</v>
      </c>
      <c r="G6" s="12">
        <f>E6+F6</f>
        <v>0</v>
      </c>
    </row>
    <row r="7" spans="1:8" ht="15" x14ac:dyDescent="0.25">
      <c r="A7" s="53">
        <v>2</v>
      </c>
      <c r="B7" s="179">
        <f>IF(maestra_pedido!D67&lt;&gt;0,maestra_pedido!D4,0)</f>
        <v>0</v>
      </c>
      <c r="C7" s="11">
        <f>IF(maestra_pedido!D67&lt;&gt;0,maestra_pedido!D67,0)</f>
        <v>0</v>
      </c>
      <c r="D7" s="12">
        <f>IF(maestra_pedido!D67&lt;&gt;0,600,0)</f>
        <v>0</v>
      </c>
      <c r="E7" s="12">
        <f>IF(maestra_pedido!D67&lt;&gt;0,maestra_pedido!D68,0)</f>
        <v>0</v>
      </c>
      <c r="F7" s="12">
        <f>E7*19%</f>
        <v>0</v>
      </c>
      <c r="G7" s="12">
        <f>E7+F7</f>
        <v>0</v>
      </c>
    </row>
    <row r="8" spans="1:8" ht="15" x14ac:dyDescent="0.25">
      <c r="A8" s="53">
        <v>3</v>
      </c>
      <c r="B8" s="179">
        <f>IF(maestra_pedido!E68&lt;&gt;0,maestra_pedido!E4,0)</f>
        <v>0</v>
      </c>
      <c r="C8" s="28">
        <f>IF(maestra_pedido!E67&lt;&gt;0,maestra_pedido!E67,0)</f>
        <v>0</v>
      </c>
      <c r="D8" s="12">
        <f>IF(maestra_pedido!E67&lt;&gt;0,2000,0)</f>
        <v>0</v>
      </c>
      <c r="E8" s="29">
        <f>IF(maestra_pedido!E67&lt;&gt;0,maestra_pedido!E68,0)</f>
        <v>0</v>
      </c>
      <c r="F8" s="29">
        <f t="shared" ref="F8" si="0">E8*19%</f>
        <v>0</v>
      </c>
      <c r="G8" s="29">
        <f t="shared" ref="G8:G54" si="1">E8+F8</f>
        <v>0</v>
      </c>
      <c r="H8" s="36"/>
    </row>
    <row r="9" spans="1:8" ht="15" x14ac:dyDescent="0.25">
      <c r="A9" s="53">
        <v>4</v>
      </c>
      <c r="B9" s="180">
        <f>IF(maestra_pedido!E74&lt;&gt;0,maestra_pedido!B74,0)</f>
        <v>0</v>
      </c>
      <c r="C9" s="11">
        <f>IF(maestra_pedido!E74&lt;&gt;0,maestra_pedido!D74,0)</f>
        <v>0</v>
      </c>
      <c r="D9" s="12">
        <f>IF(maestra_pedido!E74&lt;&gt;0,maestra_pedido!C74,0)</f>
        <v>0</v>
      </c>
      <c r="E9" s="12">
        <f>IF(maestra_pedido!E74&lt;&gt;0,maestra_pedido!E74,0)</f>
        <v>0</v>
      </c>
      <c r="F9" s="12">
        <f>E9*19%</f>
        <v>0</v>
      </c>
      <c r="G9" s="29">
        <f t="shared" si="1"/>
        <v>0</v>
      </c>
    </row>
    <row r="10" spans="1:8" ht="15" x14ac:dyDescent="0.25">
      <c r="A10" s="53">
        <v>5</v>
      </c>
      <c r="B10" s="180">
        <f>IF(maestra_pedido!E75&lt;&gt;0,maestra_pedido!B75,0)</f>
        <v>0</v>
      </c>
      <c r="C10" s="11">
        <f>IF(maestra_pedido!E75&lt;&gt;0,maestra_pedido!D75,0)</f>
        <v>0</v>
      </c>
      <c r="D10" s="12">
        <f>IF(maestra_pedido!E75&lt;&gt;0,maestra_pedido!C75,0)</f>
        <v>0</v>
      </c>
      <c r="E10" s="12">
        <f>IF(maestra_pedido!E75&lt;&gt;0,maestra_pedido!E75,0)</f>
        <v>0</v>
      </c>
      <c r="F10" s="12">
        <f t="shared" ref="F10:F54" si="2">E10*19%</f>
        <v>0</v>
      </c>
      <c r="G10" s="29">
        <f t="shared" si="1"/>
        <v>0</v>
      </c>
    </row>
    <row r="11" spans="1:8" ht="15" x14ac:dyDescent="0.25">
      <c r="A11" s="53">
        <v>6</v>
      </c>
      <c r="B11" s="180">
        <f>IF(maestra_pedido!E76&lt;&gt;0,maestra_pedido!B76,0)</f>
        <v>0</v>
      </c>
      <c r="C11" s="11">
        <f>IF(maestra_pedido!E76&lt;&gt;0,maestra_pedido!D76,0)</f>
        <v>0</v>
      </c>
      <c r="D11" s="12">
        <f>IF(maestra_pedido!E76&lt;&gt;0,maestra_pedido!C76,0)</f>
        <v>0</v>
      </c>
      <c r="E11" s="12">
        <f>IF(maestra_pedido!E76&lt;&gt;0,maestra_pedido!E76,0)</f>
        <v>0</v>
      </c>
      <c r="F11" s="12">
        <f t="shared" si="2"/>
        <v>0</v>
      </c>
      <c r="G11" s="29">
        <f t="shared" si="1"/>
        <v>0</v>
      </c>
    </row>
    <row r="12" spans="1:8" ht="15" x14ac:dyDescent="0.25">
      <c r="A12" s="53">
        <v>7</v>
      </c>
      <c r="B12" s="180">
        <f>IF(maestra_pedido!E77&lt;&gt;0,maestra_pedido!B77,0)</f>
        <v>0</v>
      </c>
      <c r="C12" s="11">
        <f>IF(maestra_pedido!E77&lt;&gt;0,maestra_pedido!D77,0)</f>
        <v>0</v>
      </c>
      <c r="D12" s="12">
        <f>IF(maestra_pedido!E77&lt;&gt;0,maestra_pedido!C77,0)</f>
        <v>0</v>
      </c>
      <c r="E12" s="12">
        <f>IF(maestra_pedido!E77&lt;&gt;0,maestra_pedido!E77,0)</f>
        <v>0</v>
      </c>
      <c r="F12" s="12">
        <f t="shared" si="2"/>
        <v>0</v>
      </c>
      <c r="G12" s="29">
        <f t="shared" si="1"/>
        <v>0</v>
      </c>
    </row>
    <row r="13" spans="1:8" ht="15" x14ac:dyDescent="0.25">
      <c r="A13" s="53">
        <v>8</v>
      </c>
      <c r="B13" s="180">
        <f>IF(maestra_pedido!E78&lt;&gt;0,maestra_pedido!B78,0)</f>
        <v>0</v>
      </c>
      <c r="C13" s="11">
        <f>IF(maestra_pedido!E78&lt;&gt;0,maestra_pedido!D78,0)</f>
        <v>0</v>
      </c>
      <c r="D13" s="12">
        <f>IF(maestra_pedido!E78&lt;&gt;0,maestra_pedido!C78,0)</f>
        <v>0</v>
      </c>
      <c r="E13" s="12">
        <f>IF(maestra_pedido!E78&lt;&gt;0,maestra_pedido!E78,0)</f>
        <v>0</v>
      </c>
      <c r="F13" s="12">
        <f t="shared" si="2"/>
        <v>0</v>
      </c>
      <c r="G13" s="29">
        <f t="shared" si="1"/>
        <v>0</v>
      </c>
    </row>
    <row r="14" spans="1:8" ht="15" x14ac:dyDescent="0.25">
      <c r="A14" s="53">
        <v>9</v>
      </c>
      <c r="B14" s="180">
        <f>IF(maestra_pedido!E79&lt;&gt;0,maestra_pedido!B79,0)</f>
        <v>0</v>
      </c>
      <c r="C14" s="11">
        <f>IF(maestra_pedido!E79&lt;&gt;0,maestra_pedido!D79,0)</f>
        <v>0</v>
      </c>
      <c r="D14" s="12">
        <f>IF(maestra_pedido!E79&lt;&gt;0,maestra_pedido!C79,0)</f>
        <v>0</v>
      </c>
      <c r="E14" s="12">
        <f>IF(maestra_pedido!E79&lt;&gt;0,maestra_pedido!E79,0)</f>
        <v>0</v>
      </c>
      <c r="F14" s="12">
        <f t="shared" si="2"/>
        <v>0</v>
      </c>
      <c r="G14" s="29">
        <f t="shared" si="1"/>
        <v>0</v>
      </c>
    </row>
    <row r="15" spans="1:8" ht="15" x14ac:dyDescent="0.25">
      <c r="A15" s="53">
        <v>10</v>
      </c>
      <c r="B15" s="180">
        <f>IF(maestra_pedido!E80&lt;&gt;0,maestra_pedido!B80,0)</f>
        <v>0</v>
      </c>
      <c r="C15" s="11">
        <f>IF(maestra_pedido!E80&lt;&gt;0,maestra_pedido!D80,0)</f>
        <v>0</v>
      </c>
      <c r="D15" s="12">
        <f>IF(maestra_pedido!E80&lt;&gt;0,maestra_pedido!C80,0)</f>
        <v>0</v>
      </c>
      <c r="E15" s="12">
        <f>IF(maestra_pedido!E80&lt;&gt;0,maestra_pedido!E80,0)</f>
        <v>0</v>
      </c>
      <c r="F15" s="12">
        <f t="shared" si="2"/>
        <v>0</v>
      </c>
      <c r="G15" s="29">
        <f t="shared" si="1"/>
        <v>0</v>
      </c>
    </row>
    <row r="16" spans="1:8" ht="15" x14ac:dyDescent="0.25">
      <c r="A16" s="53">
        <v>11</v>
      </c>
      <c r="B16" s="180">
        <f>IF(maestra_pedido!E81&lt;&gt;0,maestra_pedido!B81,0)</f>
        <v>0</v>
      </c>
      <c r="C16" s="11">
        <f>IF(maestra_pedido!E81&lt;&gt;0,maestra_pedido!D81,0)</f>
        <v>0</v>
      </c>
      <c r="D16" s="12">
        <f>IF(maestra_pedido!E81&lt;&gt;0,maestra_pedido!C81,0)</f>
        <v>0</v>
      </c>
      <c r="E16" s="12">
        <f>IF(maestra_pedido!E81&lt;&gt;0,maestra_pedido!E81,0)</f>
        <v>0</v>
      </c>
      <c r="F16" s="12">
        <f t="shared" si="2"/>
        <v>0</v>
      </c>
      <c r="G16" s="29">
        <f t="shared" si="1"/>
        <v>0</v>
      </c>
    </row>
    <row r="17" spans="1:8" ht="15" x14ac:dyDescent="0.25">
      <c r="A17" s="53">
        <v>12</v>
      </c>
      <c r="B17" s="180">
        <f>IF(maestra_pedido!E82&lt;&gt;0,maestra_pedido!B82,0)</f>
        <v>0</v>
      </c>
      <c r="C17" s="11">
        <f>IF(maestra_pedido!E82&lt;&gt;0,maestra_pedido!D82,0)</f>
        <v>0</v>
      </c>
      <c r="D17" s="12">
        <f>IF(maestra_pedido!E82&lt;&gt;0,maestra_pedido!C82,0)</f>
        <v>0</v>
      </c>
      <c r="E17" s="12">
        <f>IF(maestra_pedido!E82&lt;&gt;0,maestra_pedido!E82,0)</f>
        <v>0</v>
      </c>
      <c r="F17" s="12">
        <f t="shared" si="2"/>
        <v>0</v>
      </c>
      <c r="G17" s="29">
        <f t="shared" si="1"/>
        <v>0</v>
      </c>
    </row>
    <row r="18" spans="1:8" ht="15" x14ac:dyDescent="0.25">
      <c r="A18" s="53">
        <v>13</v>
      </c>
      <c r="B18" s="180">
        <f>IF(maestra_pedido!E83&lt;&gt;0,maestra_pedido!B83,0)</f>
        <v>0</v>
      </c>
      <c r="C18" s="11">
        <f>IF(maestra_pedido!E83&lt;&gt;0,maestra_pedido!D83,0)</f>
        <v>0</v>
      </c>
      <c r="D18" s="12">
        <f>IF(maestra_pedido!E83&lt;&gt;0,maestra_pedido!C83,0)</f>
        <v>0</v>
      </c>
      <c r="E18" s="12">
        <f>IF(maestra_pedido!E83&lt;&gt;0,maestra_pedido!E83,0)</f>
        <v>0</v>
      </c>
      <c r="F18" s="12">
        <f t="shared" si="2"/>
        <v>0</v>
      </c>
      <c r="G18" s="29">
        <f t="shared" si="1"/>
        <v>0</v>
      </c>
    </row>
    <row r="19" spans="1:8" ht="15" x14ac:dyDescent="0.25">
      <c r="A19" s="53">
        <v>14</v>
      </c>
      <c r="B19" s="180">
        <f>IF(maestra_pedido!E84&lt;&gt;0,maestra_pedido!B84,0)</f>
        <v>0</v>
      </c>
      <c r="C19" s="11">
        <f>IF(maestra_pedido!E84&lt;&gt;0,maestra_pedido!D84,0)</f>
        <v>0</v>
      </c>
      <c r="D19" s="12">
        <f>IF(maestra_pedido!E84&lt;&gt;0,maestra_pedido!C84,0)</f>
        <v>0</v>
      </c>
      <c r="E19" s="12">
        <f>IF(maestra_pedido!E84&lt;&gt;0,maestra_pedido!E84,0)</f>
        <v>0</v>
      </c>
      <c r="F19" s="12">
        <f t="shared" si="2"/>
        <v>0</v>
      </c>
      <c r="G19" s="29">
        <f t="shared" si="1"/>
        <v>0</v>
      </c>
    </row>
    <row r="20" spans="1:8" ht="15" x14ac:dyDescent="0.25">
      <c r="A20" s="53">
        <v>15</v>
      </c>
      <c r="B20" s="180">
        <f>IF(maestra_pedido!E85&lt;&gt;0,maestra_pedido!B85,0)</f>
        <v>0</v>
      </c>
      <c r="C20" s="11">
        <f>IF(maestra_pedido!E85&lt;&gt;0,maestra_pedido!D85,0)</f>
        <v>0</v>
      </c>
      <c r="D20" s="12">
        <f>IF(maestra_pedido!E85&lt;&gt;0,maestra_pedido!C85,0)</f>
        <v>0</v>
      </c>
      <c r="E20" s="12">
        <f>IF(maestra_pedido!E85&lt;&gt;0,maestra_pedido!E85,0)</f>
        <v>0</v>
      </c>
      <c r="F20" s="12">
        <f t="shared" si="2"/>
        <v>0</v>
      </c>
      <c r="G20" s="29">
        <f t="shared" si="1"/>
        <v>0</v>
      </c>
    </row>
    <row r="21" spans="1:8" ht="15" x14ac:dyDescent="0.25">
      <c r="A21" s="53">
        <v>16</v>
      </c>
      <c r="B21" s="180">
        <f>IF(maestra_pedido!E86&lt;&gt;0,maestra_pedido!B86,0)</f>
        <v>0</v>
      </c>
      <c r="C21" s="11">
        <f>IF(maestra_pedido!E86&lt;&gt;0,maestra_pedido!D86,0)</f>
        <v>0</v>
      </c>
      <c r="D21" s="12">
        <f>IF(maestra_pedido!E86&lt;&gt;0,maestra_pedido!C86,0)</f>
        <v>0</v>
      </c>
      <c r="E21" s="12">
        <f>IF(maestra_pedido!E86&lt;&gt;0,maestra_pedido!E86,0)</f>
        <v>0</v>
      </c>
      <c r="F21" s="12">
        <f t="shared" si="2"/>
        <v>0</v>
      </c>
      <c r="G21" s="29">
        <f t="shared" si="1"/>
        <v>0</v>
      </c>
    </row>
    <row r="22" spans="1:8" ht="15" x14ac:dyDescent="0.25">
      <c r="A22" s="53">
        <v>17</v>
      </c>
      <c r="B22" s="180">
        <f>IF(maestra_pedido!E87&lt;&gt;0,maestra_pedido!B87,0)</f>
        <v>0</v>
      </c>
      <c r="C22" s="11">
        <f>IF(maestra_pedido!E87&lt;&gt;0,maestra_pedido!D87,0)</f>
        <v>0</v>
      </c>
      <c r="D22" s="12">
        <f>IF(maestra_pedido!E87&lt;&gt;0,maestra_pedido!C87,0)</f>
        <v>0</v>
      </c>
      <c r="E22" s="12">
        <f>IF(maestra_pedido!E87&lt;&gt;0,maestra_pedido!E87,0)</f>
        <v>0</v>
      </c>
      <c r="F22" s="12">
        <f t="shared" si="2"/>
        <v>0</v>
      </c>
      <c r="G22" s="29">
        <f t="shared" si="1"/>
        <v>0</v>
      </c>
    </row>
    <row r="23" spans="1:8" ht="15" x14ac:dyDescent="0.25">
      <c r="A23" s="53">
        <v>18</v>
      </c>
      <c r="B23" s="180">
        <f>IF(maestra_pedido!E88&lt;&gt;0,maestra_pedido!B88,0)</f>
        <v>0</v>
      </c>
      <c r="C23" s="11">
        <f>IF(maestra_pedido!E88&lt;&gt;0,maestra_pedido!D88,0)</f>
        <v>0</v>
      </c>
      <c r="D23" s="12">
        <f>IF(maestra_pedido!E88&lt;&gt;0,maestra_pedido!C88,0)</f>
        <v>0</v>
      </c>
      <c r="E23" s="12">
        <f>IF(maestra_pedido!E88&lt;&gt;0,maestra_pedido!E88,0)</f>
        <v>0</v>
      </c>
      <c r="F23" s="12">
        <f t="shared" si="2"/>
        <v>0</v>
      </c>
      <c r="G23" s="29">
        <f t="shared" si="1"/>
        <v>0</v>
      </c>
    </row>
    <row r="24" spans="1:8" ht="15" x14ac:dyDescent="0.25">
      <c r="A24" s="53">
        <v>19</v>
      </c>
      <c r="B24" s="180">
        <f>IF(maestra_pedido!E89&lt;&gt;0,maestra_pedido!B89,0)</f>
        <v>0</v>
      </c>
      <c r="C24" s="11">
        <f>IF(maestra_pedido!E89&lt;&gt;0,maestra_pedido!D89,0)</f>
        <v>0</v>
      </c>
      <c r="D24" s="12">
        <f>IF(maestra_pedido!E89&lt;&gt;0,maestra_pedido!C89,0)</f>
        <v>0</v>
      </c>
      <c r="E24" s="12">
        <f>IF(maestra_pedido!E89&lt;&gt;0,maestra_pedido!E89,0)</f>
        <v>0</v>
      </c>
      <c r="F24" s="12">
        <f t="shared" si="2"/>
        <v>0</v>
      </c>
      <c r="G24" s="29">
        <f t="shared" si="1"/>
        <v>0</v>
      </c>
    </row>
    <row r="25" spans="1:8" ht="15" x14ac:dyDescent="0.25">
      <c r="A25" s="53">
        <v>20</v>
      </c>
      <c r="B25" s="180">
        <f>IF(maestra_pedido!E90&lt;&gt;0,maestra_pedido!B90,0)</f>
        <v>0</v>
      </c>
      <c r="C25" s="11">
        <f>IF(maestra_pedido!E90&lt;&gt;0,maestra_pedido!D90,0)</f>
        <v>0</v>
      </c>
      <c r="D25" s="12">
        <f>IF(maestra_pedido!E90&lt;&gt;0,maestra_pedido!C90,0)</f>
        <v>0</v>
      </c>
      <c r="E25" s="12">
        <f>IF(maestra_pedido!E90&lt;&gt;0,maestra_pedido!E90,0)</f>
        <v>0</v>
      </c>
      <c r="F25" s="12">
        <f t="shared" si="2"/>
        <v>0</v>
      </c>
      <c r="G25" s="29">
        <f t="shared" si="1"/>
        <v>0</v>
      </c>
    </row>
    <row r="26" spans="1:8" ht="15" x14ac:dyDescent="0.25">
      <c r="A26" s="53">
        <v>21</v>
      </c>
      <c r="B26" s="180">
        <f>IF(maestra_pedido!E91&lt;&gt;0,maestra_pedido!B91,0)</f>
        <v>0</v>
      </c>
      <c r="C26" s="11">
        <f>IF(maestra_pedido!E91&lt;&gt;0,maestra_pedido!D91,0)</f>
        <v>0</v>
      </c>
      <c r="D26" s="12">
        <f>IF(maestra_pedido!E91&lt;&gt;0,maestra_pedido!C91,0)</f>
        <v>0</v>
      </c>
      <c r="E26" s="12">
        <f>IF(maestra_pedido!E91&lt;&gt;0,maestra_pedido!E91,0)</f>
        <v>0</v>
      </c>
      <c r="F26" s="12">
        <f t="shared" si="2"/>
        <v>0</v>
      </c>
      <c r="G26" s="29">
        <f t="shared" si="1"/>
        <v>0</v>
      </c>
    </row>
    <row r="27" spans="1:8" ht="15" x14ac:dyDescent="0.25">
      <c r="A27" s="53">
        <v>22</v>
      </c>
      <c r="B27" s="180">
        <f>IF(maestra_pedido!E92&lt;&gt;0,maestra_pedido!B92,0)</f>
        <v>0</v>
      </c>
      <c r="C27" s="11">
        <f>IF(maestra_pedido!E92&lt;&gt;0,maestra_pedido!D92,0)</f>
        <v>0</v>
      </c>
      <c r="D27" s="12">
        <f>IF(maestra_pedido!E92&lt;&gt;0,maestra_pedido!C92,0)</f>
        <v>0</v>
      </c>
      <c r="E27" s="12">
        <f>IF(maestra_pedido!E92&lt;&gt;0,maestra_pedido!E92,0)</f>
        <v>0</v>
      </c>
      <c r="F27" s="12">
        <f t="shared" si="2"/>
        <v>0</v>
      </c>
      <c r="G27" s="29">
        <f t="shared" si="1"/>
        <v>0</v>
      </c>
    </row>
    <row r="28" spans="1:8" ht="15" x14ac:dyDescent="0.25">
      <c r="A28" s="53">
        <v>23</v>
      </c>
      <c r="B28" s="180">
        <f>IF(maestra_pedido!E93&lt;&gt;0,maestra_pedido!B93,0)</f>
        <v>0</v>
      </c>
      <c r="C28" s="11">
        <f>IF(maestra_pedido!E93&lt;&gt;0,maestra_pedido!D93,0)</f>
        <v>0</v>
      </c>
      <c r="D28" s="12">
        <f>IF(maestra_pedido!E93&lt;&gt;0,maestra_pedido!C93,0)</f>
        <v>0</v>
      </c>
      <c r="E28" s="12">
        <f>IF(maestra_pedido!E93&lt;&gt;0,maestra_pedido!E93,0)</f>
        <v>0</v>
      </c>
      <c r="F28" s="12">
        <f t="shared" si="2"/>
        <v>0</v>
      </c>
      <c r="G28" s="29">
        <f t="shared" si="1"/>
        <v>0</v>
      </c>
    </row>
    <row r="29" spans="1:8" ht="15" x14ac:dyDescent="0.25">
      <c r="A29" s="53">
        <v>24</v>
      </c>
      <c r="B29" s="180">
        <f>IF(maestra_pedido!E94&lt;&gt;0,maestra_pedido!B94,0)</f>
        <v>0</v>
      </c>
      <c r="C29" s="11">
        <f>IF(maestra_pedido!E94&lt;&gt;0,maestra_pedido!D94,0)</f>
        <v>0</v>
      </c>
      <c r="D29" s="12">
        <f>IF(maestra_pedido!E94&lt;&gt;0,maestra_pedido!C94,0)</f>
        <v>0</v>
      </c>
      <c r="E29" s="12">
        <f>IF(maestra_pedido!E94&lt;&gt;0,maestra_pedido!E94,0)</f>
        <v>0</v>
      </c>
      <c r="F29" s="12">
        <f t="shared" si="2"/>
        <v>0</v>
      </c>
      <c r="G29" s="29">
        <f t="shared" si="1"/>
        <v>0</v>
      </c>
    </row>
    <row r="30" spans="1:8" ht="15" x14ac:dyDescent="0.25">
      <c r="A30" s="53">
        <v>25</v>
      </c>
      <c r="B30" s="180">
        <f>IF(maestra_pedido!E95&lt;&gt;0,maestra_pedido!B95,0)</f>
        <v>0</v>
      </c>
      <c r="C30" s="11">
        <f>IF(maestra_pedido!E95&lt;&gt;0,maestra_pedido!D95,0)</f>
        <v>0</v>
      </c>
      <c r="D30" s="12">
        <f>IF(maestra_pedido!E95&lt;&gt;0,maestra_pedido!C95,0)</f>
        <v>0</v>
      </c>
      <c r="E30" s="12">
        <f>IF(maestra_pedido!E95&lt;&gt;0,maestra_pedido!E95,0)</f>
        <v>0</v>
      </c>
      <c r="F30" s="12">
        <f t="shared" si="2"/>
        <v>0</v>
      </c>
      <c r="G30" s="29">
        <f t="shared" si="1"/>
        <v>0</v>
      </c>
    </row>
    <row r="31" spans="1:8" ht="15" x14ac:dyDescent="0.25">
      <c r="A31" s="53">
        <v>26</v>
      </c>
      <c r="B31" s="180">
        <f>IF(maestra_pedido!E96&lt;&gt;0,maestra_pedido!B96,0)</f>
        <v>0</v>
      </c>
      <c r="C31" s="11">
        <f>IF(maestra_pedido!E96&lt;&gt;0,maestra_pedido!D96,0)</f>
        <v>0</v>
      </c>
      <c r="D31" s="12">
        <f>IF(maestra_pedido!E96&lt;&gt;0,maestra_pedido!C96,0)</f>
        <v>0</v>
      </c>
      <c r="E31" s="12">
        <f>IF(maestra_pedido!E96&lt;&gt;0,maestra_pedido!E96,0)</f>
        <v>0</v>
      </c>
      <c r="F31" s="12">
        <f t="shared" si="2"/>
        <v>0</v>
      </c>
      <c r="G31" s="29">
        <f t="shared" si="1"/>
        <v>0</v>
      </c>
      <c r="H31" s="36"/>
    </row>
    <row r="32" spans="1:8" ht="15" x14ac:dyDescent="0.25">
      <c r="A32" s="53">
        <v>27</v>
      </c>
      <c r="B32" s="180">
        <f>IF(maestra_pedido!E97&lt;&gt;0,maestra_pedido!B97,0)</f>
        <v>0</v>
      </c>
      <c r="C32" s="11">
        <f>IF(maestra_pedido!E97&lt;&gt;0,maestra_pedido!D97,0)</f>
        <v>0</v>
      </c>
      <c r="D32" s="12">
        <f>IF(maestra_pedido!E97&lt;&gt;0,maestra_pedido!C97,0)</f>
        <v>0</v>
      </c>
      <c r="E32" s="12">
        <f>IF(maestra_pedido!E97&lt;&gt;0,maestra_pedido!E97,0)</f>
        <v>0</v>
      </c>
      <c r="F32" s="12">
        <f t="shared" si="2"/>
        <v>0</v>
      </c>
      <c r="G32" s="29">
        <f t="shared" si="1"/>
        <v>0</v>
      </c>
    </row>
    <row r="33" spans="1:7" ht="15" x14ac:dyDescent="0.25">
      <c r="A33" s="53">
        <v>28</v>
      </c>
      <c r="B33" s="180">
        <f>IF(maestra_pedido!E98&lt;&gt;0,maestra_pedido!B98,0)</f>
        <v>0</v>
      </c>
      <c r="C33" s="11">
        <f>IF(maestra_pedido!E98&lt;&gt;0,maestra_pedido!D98,0)</f>
        <v>0</v>
      </c>
      <c r="D33" s="12">
        <f>IF(maestra_pedido!E98&lt;&gt;0,maestra_pedido!C98,0)</f>
        <v>0</v>
      </c>
      <c r="E33" s="12">
        <f>IF(maestra_pedido!E98&lt;&gt;0,maestra_pedido!E98,0)</f>
        <v>0</v>
      </c>
      <c r="F33" s="12">
        <f t="shared" si="2"/>
        <v>0</v>
      </c>
      <c r="G33" s="29">
        <f t="shared" si="1"/>
        <v>0</v>
      </c>
    </row>
    <row r="34" spans="1:7" ht="15" x14ac:dyDescent="0.25">
      <c r="A34" s="53">
        <v>29</v>
      </c>
      <c r="B34" s="180">
        <f>IF(maestra_pedido!E99&lt;&gt;0,maestra_pedido!B99,0)</f>
        <v>0</v>
      </c>
      <c r="C34" s="11">
        <f>IF(maestra_pedido!E99&lt;&gt;0,maestra_pedido!D99,0)</f>
        <v>0</v>
      </c>
      <c r="D34" s="12">
        <f>IF(maestra_pedido!E99&lt;&gt;0,maestra_pedido!C99,0)</f>
        <v>0</v>
      </c>
      <c r="E34" s="12">
        <f>IF(maestra_pedido!E99&lt;&gt;0,maestra_pedido!E99,0)</f>
        <v>0</v>
      </c>
      <c r="F34" s="12">
        <f t="shared" si="2"/>
        <v>0</v>
      </c>
      <c r="G34" s="29">
        <f t="shared" si="1"/>
        <v>0</v>
      </c>
    </row>
    <row r="35" spans="1:7" ht="15" x14ac:dyDescent="0.25">
      <c r="A35" s="53">
        <v>30</v>
      </c>
      <c r="B35" s="180">
        <f>IF(maestra_pedido!E100&lt;&gt;0,maestra_pedido!B100,0)</f>
        <v>0</v>
      </c>
      <c r="C35" s="11">
        <f>IF(maestra_pedido!E100&lt;&gt;0,maestra_pedido!D100,0)</f>
        <v>0</v>
      </c>
      <c r="D35" s="12">
        <f>IF(maestra_pedido!E100&lt;&gt;0,maestra_pedido!C100,0)</f>
        <v>0</v>
      </c>
      <c r="E35" s="12">
        <f>IF(maestra_pedido!E100&lt;&gt;0,maestra_pedido!E100,0)</f>
        <v>0</v>
      </c>
      <c r="F35" s="12">
        <f t="shared" si="2"/>
        <v>0</v>
      </c>
      <c r="G35" s="29">
        <f t="shared" si="1"/>
        <v>0</v>
      </c>
    </row>
    <row r="36" spans="1:7" ht="15" x14ac:dyDescent="0.25">
      <c r="A36" s="53">
        <v>31</v>
      </c>
      <c r="B36" s="180">
        <f>IF(maestra_pedido!E101&lt;&gt;0,maestra_pedido!B101,0)</f>
        <v>0</v>
      </c>
      <c r="C36" s="11">
        <f>IF(maestra_pedido!E101&lt;&gt;0,maestra_pedido!D101,0)</f>
        <v>0</v>
      </c>
      <c r="D36" s="12">
        <f>IF(maestra_pedido!E101&lt;&gt;0,maestra_pedido!C101,0)</f>
        <v>0</v>
      </c>
      <c r="E36" s="12">
        <f>IF(maestra_pedido!E101&lt;&gt;0,maestra_pedido!E101,0)</f>
        <v>0</v>
      </c>
      <c r="F36" s="12">
        <f t="shared" si="2"/>
        <v>0</v>
      </c>
      <c r="G36" s="29">
        <f t="shared" si="1"/>
        <v>0</v>
      </c>
    </row>
    <row r="37" spans="1:7" ht="15" x14ac:dyDescent="0.25">
      <c r="A37" s="53">
        <v>32</v>
      </c>
      <c r="B37" s="180">
        <f>IF(maestra_pedido!E102&lt;&gt;0,maestra_pedido!B102,0)</f>
        <v>0</v>
      </c>
      <c r="C37" s="11">
        <f>IF(maestra_pedido!E102&lt;&gt;0,maestra_pedido!D102,0)</f>
        <v>0</v>
      </c>
      <c r="D37" s="12">
        <f>IF(maestra_pedido!E102&lt;&gt;0,maestra_pedido!C102,0)</f>
        <v>0</v>
      </c>
      <c r="E37" s="12">
        <f>IF(maestra_pedido!E102&lt;&gt;0,maestra_pedido!E102,0)</f>
        <v>0</v>
      </c>
      <c r="F37" s="12">
        <f t="shared" si="2"/>
        <v>0</v>
      </c>
      <c r="G37" s="29">
        <f t="shared" si="1"/>
        <v>0</v>
      </c>
    </row>
    <row r="38" spans="1:7" ht="15" x14ac:dyDescent="0.25">
      <c r="A38" s="53">
        <v>33</v>
      </c>
      <c r="B38" s="180">
        <f>IF(maestra_pedido!E103&lt;&gt;0,maestra_pedido!B103,0)</f>
        <v>0</v>
      </c>
      <c r="C38" s="11">
        <f>IF(maestra_pedido!E103&lt;&gt;0,maestra_pedido!D103,0)</f>
        <v>0</v>
      </c>
      <c r="D38" s="12">
        <f>IF(maestra_pedido!E103&lt;&gt;0,maestra_pedido!C103,0)</f>
        <v>0</v>
      </c>
      <c r="E38" s="12">
        <f>IF(maestra_pedido!E103&lt;&gt;0,maestra_pedido!E103,0)</f>
        <v>0</v>
      </c>
      <c r="F38" s="12">
        <f t="shared" si="2"/>
        <v>0</v>
      </c>
      <c r="G38" s="29">
        <f t="shared" si="1"/>
        <v>0</v>
      </c>
    </row>
    <row r="39" spans="1:7" ht="15" x14ac:dyDescent="0.25">
      <c r="A39" s="53">
        <v>34</v>
      </c>
      <c r="B39" s="180">
        <f>IF(maestra_pedido!E104&lt;&gt;0,maestra_pedido!B104,0)</f>
        <v>0</v>
      </c>
      <c r="C39" s="11">
        <f>IF(maestra_pedido!E104&lt;&gt;0,maestra_pedido!D104,0)</f>
        <v>0</v>
      </c>
      <c r="D39" s="12">
        <f>IF(maestra_pedido!E104&lt;&gt;0,maestra_pedido!C104,0)</f>
        <v>0</v>
      </c>
      <c r="E39" s="12">
        <f>IF(maestra_pedido!E104&lt;&gt;0,maestra_pedido!E104,0)</f>
        <v>0</v>
      </c>
      <c r="F39" s="12">
        <f t="shared" si="2"/>
        <v>0</v>
      </c>
      <c r="G39" s="29">
        <f t="shared" si="1"/>
        <v>0</v>
      </c>
    </row>
    <row r="40" spans="1:7" ht="15" x14ac:dyDescent="0.25">
      <c r="A40" s="53">
        <v>35</v>
      </c>
      <c r="B40" s="180">
        <f>IF(maestra_pedido!E105&lt;&gt;0,maestra_pedido!B105,0)</f>
        <v>0</v>
      </c>
      <c r="C40" s="11">
        <f>IF(maestra_pedido!E105&lt;&gt;0,maestra_pedido!D105,0)</f>
        <v>0</v>
      </c>
      <c r="D40" s="12">
        <f>IF(maestra_pedido!E105&lt;&gt;0,maestra_pedido!C105,0)</f>
        <v>0</v>
      </c>
      <c r="E40" s="12">
        <f>IF(maestra_pedido!E105&lt;&gt;0,maestra_pedido!E105,0)</f>
        <v>0</v>
      </c>
      <c r="F40" s="12">
        <f t="shared" si="2"/>
        <v>0</v>
      </c>
      <c r="G40" s="29">
        <f t="shared" si="1"/>
        <v>0</v>
      </c>
    </row>
    <row r="41" spans="1:7" ht="15" x14ac:dyDescent="0.25">
      <c r="A41" s="53">
        <v>36</v>
      </c>
      <c r="B41" s="180">
        <f>IF(maestra_pedido!E106&lt;&gt;0,maestra_pedido!B106,0)</f>
        <v>0</v>
      </c>
      <c r="C41" s="11">
        <f>IF(maestra_pedido!E106&lt;&gt;0,maestra_pedido!D106,0)</f>
        <v>0</v>
      </c>
      <c r="D41" s="12">
        <f>IF(maestra_pedido!E106&lt;&gt;0,maestra_pedido!C106,0)</f>
        <v>0</v>
      </c>
      <c r="E41" s="12">
        <f>IF(maestra_pedido!E106&lt;&gt;0,maestra_pedido!E106,0)</f>
        <v>0</v>
      </c>
      <c r="F41" s="12">
        <f t="shared" si="2"/>
        <v>0</v>
      </c>
      <c r="G41" s="29">
        <f t="shared" si="1"/>
        <v>0</v>
      </c>
    </row>
    <row r="42" spans="1:7" ht="15" x14ac:dyDescent="0.25">
      <c r="A42" s="53">
        <v>37</v>
      </c>
      <c r="B42" s="180">
        <f>IF(maestra_pedido!E107&lt;&gt;0,maestra_pedido!B107,0)</f>
        <v>0</v>
      </c>
      <c r="C42" s="11">
        <f>IF(maestra_pedido!E107&lt;&gt;0,maestra_pedido!D107,0)</f>
        <v>0</v>
      </c>
      <c r="D42" s="12">
        <f>IF(maestra_pedido!E107&lt;&gt;0,maestra_pedido!C107,0)</f>
        <v>0</v>
      </c>
      <c r="E42" s="12">
        <f>IF(maestra_pedido!E107&lt;&gt;0,maestra_pedido!E107,0)</f>
        <v>0</v>
      </c>
      <c r="F42" s="12">
        <f t="shared" si="2"/>
        <v>0</v>
      </c>
      <c r="G42" s="29">
        <f t="shared" si="1"/>
        <v>0</v>
      </c>
    </row>
    <row r="43" spans="1:7" ht="15" x14ac:dyDescent="0.25">
      <c r="A43" s="53">
        <v>38</v>
      </c>
      <c r="B43" s="180">
        <f>IF(maestra_pedido!E108&lt;&gt;0,maestra_pedido!B108,0)</f>
        <v>0</v>
      </c>
      <c r="C43" s="11">
        <f>IF(maestra_pedido!E108&lt;&gt;0,maestra_pedido!D108,0)</f>
        <v>0</v>
      </c>
      <c r="D43" s="12">
        <f>IF(maestra_pedido!E108&lt;&gt;0,maestra_pedido!C108,0)</f>
        <v>0</v>
      </c>
      <c r="E43" s="12">
        <f>IF(maestra_pedido!E108&lt;&gt;0,maestra_pedido!E108,0)</f>
        <v>0</v>
      </c>
      <c r="F43" s="12">
        <f t="shared" si="2"/>
        <v>0</v>
      </c>
      <c r="G43" s="29">
        <f t="shared" si="1"/>
        <v>0</v>
      </c>
    </row>
    <row r="44" spans="1:7" ht="15" x14ac:dyDescent="0.25">
      <c r="A44" s="53">
        <v>39</v>
      </c>
      <c r="B44" s="180">
        <f>IF(maestra_pedido!E109&lt;&gt;0,maestra_pedido!B109,0)</f>
        <v>0</v>
      </c>
      <c r="C44" s="11">
        <f>IF(maestra_pedido!E109&lt;&gt;0,maestra_pedido!D109,0)</f>
        <v>0</v>
      </c>
      <c r="D44" s="12">
        <f>IF(maestra_pedido!E109&lt;&gt;0,maestra_pedido!C109,0)</f>
        <v>0</v>
      </c>
      <c r="E44" s="12">
        <f>IF(maestra_pedido!E109&lt;&gt;0,maestra_pedido!E109,0)</f>
        <v>0</v>
      </c>
      <c r="F44" s="12">
        <f t="shared" si="2"/>
        <v>0</v>
      </c>
      <c r="G44" s="29">
        <f t="shared" si="1"/>
        <v>0</v>
      </c>
    </row>
    <row r="45" spans="1:7" ht="15" x14ac:dyDescent="0.25">
      <c r="A45" s="53">
        <v>40</v>
      </c>
      <c r="B45" s="180">
        <f>IF(maestra_pedido!E110&lt;&gt;0,maestra_pedido!B110,0)</f>
        <v>0</v>
      </c>
      <c r="C45" s="11">
        <f>IF(maestra_pedido!E110&lt;&gt;0,maestra_pedido!D110,0)</f>
        <v>0</v>
      </c>
      <c r="D45" s="12">
        <f>IF(maestra_pedido!E110&lt;&gt;0,maestra_pedido!C110,0)</f>
        <v>0</v>
      </c>
      <c r="E45" s="12">
        <f>IF(maestra_pedido!E110&lt;&gt;0,maestra_pedido!E110,0)</f>
        <v>0</v>
      </c>
      <c r="F45" s="12">
        <f t="shared" si="2"/>
        <v>0</v>
      </c>
      <c r="G45" s="29">
        <f t="shared" si="1"/>
        <v>0</v>
      </c>
    </row>
    <row r="46" spans="1:7" ht="15" x14ac:dyDescent="0.25">
      <c r="A46" s="53">
        <v>41</v>
      </c>
      <c r="B46" s="180">
        <f>IF(maestra_pedido!E111&lt;&gt;0,maestra_pedido!B111,0)</f>
        <v>0</v>
      </c>
      <c r="C46" s="11">
        <f>IF(maestra_pedido!E111&lt;&gt;0,maestra_pedido!D111,0)</f>
        <v>0</v>
      </c>
      <c r="D46" s="12">
        <f>IF(maestra_pedido!E111&lt;&gt;0,maestra_pedido!C111,0)</f>
        <v>0</v>
      </c>
      <c r="E46" s="12">
        <f>IF(maestra_pedido!E111&lt;&gt;0,maestra_pedido!E111,0)</f>
        <v>0</v>
      </c>
      <c r="F46" s="12">
        <f t="shared" si="2"/>
        <v>0</v>
      </c>
      <c r="G46" s="29">
        <f t="shared" si="1"/>
        <v>0</v>
      </c>
    </row>
    <row r="47" spans="1:7" ht="15" x14ac:dyDescent="0.25">
      <c r="A47" s="53">
        <v>42</v>
      </c>
      <c r="B47" s="180">
        <f>IF(maestra_pedido!E112&lt;&gt;0,maestra_pedido!B112,0)</f>
        <v>0</v>
      </c>
      <c r="C47" s="11">
        <f>IF(maestra_pedido!E112&lt;&gt;0,maestra_pedido!D112,0)</f>
        <v>0</v>
      </c>
      <c r="D47" s="12">
        <f>IF(maestra_pedido!E112&lt;&gt;0,maestra_pedido!C112,0)</f>
        <v>0</v>
      </c>
      <c r="E47" s="12">
        <f>IF(maestra_pedido!E112&lt;&gt;0,maestra_pedido!E112,0)</f>
        <v>0</v>
      </c>
      <c r="F47" s="12">
        <f t="shared" si="2"/>
        <v>0</v>
      </c>
      <c r="G47" s="29">
        <f t="shared" si="1"/>
        <v>0</v>
      </c>
    </row>
    <row r="48" spans="1:7" ht="15" x14ac:dyDescent="0.25">
      <c r="A48" s="53">
        <v>43</v>
      </c>
      <c r="B48" s="180">
        <f>IF(maestra_pedido!E113&lt;&gt;0,maestra_pedido!B113,0)</f>
        <v>0</v>
      </c>
      <c r="C48" s="11">
        <f>IF(maestra_pedido!E113&lt;&gt;0,maestra_pedido!D113,0)</f>
        <v>0</v>
      </c>
      <c r="D48" s="12">
        <f>IF(maestra_pedido!E113&lt;&gt;0,maestra_pedido!C113,0)</f>
        <v>0</v>
      </c>
      <c r="E48" s="12">
        <f>IF(maestra_pedido!E113&lt;&gt;0,maestra_pedido!E113,0)</f>
        <v>0</v>
      </c>
      <c r="F48" s="12">
        <f t="shared" si="2"/>
        <v>0</v>
      </c>
      <c r="G48" s="29">
        <f t="shared" si="1"/>
        <v>0</v>
      </c>
    </row>
    <row r="49" spans="1:7" ht="15" x14ac:dyDescent="0.25">
      <c r="A49" s="53">
        <v>44</v>
      </c>
      <c r="B49" s="180">
        <f>IF(maestra_pedido!E114&lt;&gt;0,maestra_pedido!B114,0)</f>
        <v>0</v>
      </c>
      <c r="C49" s="11">
        <f>IF(maestra_pedido!E114&lt;&gt;0,maestra_pedido!D114,0)</f>
        <v>0</v>
      </c>
      <c r="D49" s="12">
        <f>IF(maestra_pedido!E114&lt;&gt;0,maestra_pedido!C114,0)</f>
        <v>0</v>
      </c>
      <c r="E49" s="12">
        <f>IF(maestra_pedido!E114&lt;&gt;0,maestra_pedido!E114,0)</f>
        <v>0</v>
      </c>
      <c r="F49" s="12">
        <f t="shared" si="2"/>
        <v>0</v>
      </c>
      <c r="G49" s="29">
        <f t="shared" si="1"/>
        <v>0</v>
      </c>
    </row>
    <row r="50" spans="1:7" ht="15" x14ac:dyDescent="0.25">
      <c r="A50" s="53">
        <v>45</v>
      </c>
      <c r="B50" s="180">
        <f>IF(maestra_pedido!E115&lt;&gt;0,maestra_pedido!B115,0)</f>
        <v>0</v>
      </c>
      <c r="C50" s="11">
        <f>IF(maestra_pedido!E115&lt;&gt;0,maestra_pedido!D115,0)</f>
        <v>0</v>
      </c>
      <c r="D50" s="12">
        <f>IF(maestra_pedido!E115&lt;&gt;0,maestra_pedido!C115,0)</f>
        <v>0</v>
      </c>
      <c r="E50" s="12">
        <f>IF(maestra_pedido!E115&lt;&gt;0,maestra_pedido!E115,0)</f>
        <v>0</v>
      </c>
      <c r="F50" s="12">
        <f t="shared" si="2"/>
        <v>0</v>
      </c>
      <c r="G50" s="29">
        <f t="shared" si="1"/>
        <v>0</v>
      </c>
    </row>
    <row r="51" spans="1:7" ht="15" x14ac:dyDescent="0.25">
      <c r="A51" s="53">
        <v>46</v>
      </c>
      <c r="B51" s="180">
        <f>IF(maestra_pedido!E116&lt;&gt;0,maestra_pedido!B116,0)</f>
        <v>0</v>
      </c>
      <c r="C51" s="11">
        <f>IF(maestra_pedido!E116&lt;&gt;0,maestra_pedido!D116,0)</f>
        <v>0</v>
      </c>
      <c r="D51" s="12">
        <f>IF(maestra_pedido!E116&lt;&gt;0,maestra_pedido!C116,0)</f>
        <v>0</v>
      </c>
      <c r="E51" s="12">
        <f>IF(maestra_pedido!E116&lt;&gt;0,maestra_pedido!E116,0)</f>
        <v>0</v>
      </c>
      <c r="F51" s="12">
        <f t="shared" si="2"/>
        <v>0</v>
      </c>
      <c r="G51" s="29">
        <f t="shared" si="1"/>
        <v>0</v>
      </c>
    </row>
    <row r="52" spans="1:7" ht="15" x14ac:dyDescent="0.25">
      <c r="A52" s="53">
        <v>47</v>
      </c>
      <c r="B52" s="180">
        <f>IF(maestra_pedido!E117&lt;&gt;0,maestra_pedido!B117,0)</f>
        <v>0</v>
      </c>
      <c r="C52" s="11">
        <f>IF(maestra_pedido!E117&lt;&gt;0,maestra_pedido!D117,0)</f>
        <v>0</v>
      </c>
      <c r="D52" s="12">
        <f>IF(maestra_pedido!E117&lt;&gt;0,maestra_pedido!C117,0)</f>
        <v>0</v>
      </c>
      <c r="E52" s="12">
        <f>IF(maestra_pedido!E117&lt;&gt;0,maestra_pedido!E117,0)</f>
        <v>0</v>
      </c>
      <c r="F52" s="12">
        <f t="shared" si="2"/>
        <v>0</v>
      </c>
      <c r="G52" s="29">
        <f t="shared" si="1"/>
        <v>0</v>
      </c>
    </row>
    <row r="53" spans="1:7" ht="15" x14ac:dyDescent="0.25">
      <c r="A53" s="53">
        <v>48</v>
      </c>
      <c r="B53" s="180">
        <f>IF(maestra_pedido!E118&lt;&gt;0,maestra_pedido!B118,0)</f>
        <v>0</v>
      </c>
      <c r="C53" s="11">
        <f>IF(maestra_pedido!E118&lt;&gt;0,maestra_pedido!D118,0)</f>
        <v>0</v>
      </c>
      <c r="D53" s="12">
        <f>IF(maestra_pedido!E118&lt;&gt;0,maestra_pedido!C118,0)</f>
        <v>0</v>
      </c>
      <c r="E53" s="12">
        <f>IF(maestra_pedido!E118&lt;&gt;0,maestra_pedido!E118,0)</f>
        <v>0</v>
      </c>
      <c r="F53" s="12">
        <f t="shared" si="2"/>
        <v>0</v>
      </c>
      <c r="G53" s="29">
        <f t="shared" si="1"/>
        <v>0</v>
      </c>
    </row>
    <row r="54" spans="1:7" ht="15" x14ac:dyDescent="0.25">
      <c r="A54" s="53">
        <v>49</v>
      </c>
      <c r="B54" s="180">
        <f>IF(maestra_pedido!E119&lt;&gt;0,maestra_pedido!B119,0)</f>
        <v>0</v>
      </c>
      <c r="C54" s="11">
        <f>IF(maestra_pedido!E119&lt;&gt;0,maestra_pedido!D119,0)</f>
        <v>0</v>
      </c>
      <c r="D54" s="12">
        <f>IF(maestra_pedido!E119&lt;&gt;0,maestra_pedido!C119,0)</f>
        <v>0</v>
      </c>
      <c r="E54" s="12">
        <f>IF(maestra_pedido!E119&lt;&gt;0,maestra_pedido!E119,0)</f>
        <v>0</v>
      </c>
      <c r="F54" s="12">
        <f t="shared" si="2"/>
        <v>0</v>
      </c>
      <c r="G54" s="29">
        <f t="shared" si="1"/>
        <v>0</v>
      </c>
    </row>
    <row r="55" spans="1:7" ht="15" x14ac:dyDescent="0.25">
      <c r="A55" s="54"/>
      <c r="B55" s="27">
        <f>IF(maestra_pedido!E120&lt;&gt;0,maestra_pedido!B120,0)</f>
        <v>0</v>
      </c>
      <c r="C55" s="11"/>
      <c r="D55" s="12"/>
      <c r="E55" s="12"/>
      <c r="F55" s="12"/>
      <c r="G55" s="12"/>
    </row>
    <row r="56" spans="1:7" ht="16.5" thickBot="1" x14ac:dyDescent="0.3">
      <c r="A56" s="55"/>
      <c r="B56" s="14"/>
      <c r="C56" s="15"/>
      <c r="D56" s="15"/>
      <c r="E56" s="16" t="s">
        <v>66</v>
      </c>
      <c r="F56" s="17">
        <v>0</v>
      </c>
      <c r="G56" s="18">
        <v>0</v>
      </c>
    </row>
    <row r="57" spans="1:7" ht="18.75" customHeight="1" thickTop="1" x14ac:dyDescent="0.25">
      <c r="B57" s="1" t="s">
        <v>74</v>
      </c>
      <c r="C57" s="30">
        <f>SUM(C6:C56)</f>
        <v>0</v>
      </c>
      <c r="D57" s="19"/>
      <c r="E57" s="37">
        <f>SUM(E6:E54)</f>
        <v>0</v>
      </c>
      <c r="F57" s="38">
        <f>SUM(F6:F54)</f>
        <v>0</v>
      </c>
      <c r="G57" s="39">
        <f>SUM(G6:G54)+G56+F56</f>
        <v>0</v>
      </c>
    </row>
    <row r="58" spans="1:7" ht="17.25" customHeight="1" thickBot="1" x14ac:dyDescent="0.3">
      <c r="A58" s="20" t="s">
        <v>61</v>
      </c>
      <c r="B58" s="21"/>
      <c r="D58" s="19"/>
      <c r="E58" s="40" t="s">
        <v>54</v>
      </c>
      <c r="F58" s="41" t="s">
        <v>56</v>
      </c>
      <c r="G58" s="42" t="s">
        <v>57</v>
      </c>
    </row>
    <row r="59" spans="1:7" ht="16.5" thickTop="1" thickBot="1" x14ac:dyDescent="0.3">
      <c r="A59" s="9" t="s">
        <v>47</v>
      </c>
      <c r="D59" s="19"/>
    </row>
    <row r="60" spans="1:7" ht="18.75" x14ac:dyDescent="0.3">
      <c r="A60" s="9" t="s">
        <v>63</v>
      </c>
      <c r="D60" s="19"/>
      <c r="E60" s="44" t="s">
        <v>75</v>
      </c>
      <c r="F60" s="177" t="str">
        <f>IF(maestra_pedido!E138&lt;&gt;0,maestra_pedido!E138,"----")</f>
        <v>----</v>
      </c>
      <c r="G60" s="47">
        <f>maestra_pedido!F138</f>
        <v>0</v>
      </c>
    </row>
    <row r="61" spans="1:7" ht="19.5" thickBot="1" x14ac:dyDescent="0.35">
      <c r="A61" s="22">
        <v>1</v>
      </c>
      <c r="B61" s="52" t="s">
        <v>62</v>
      </c>
      <c r="D61" s="19"/>
      <c r="E61" s="48" t="s">
        <v>76</v>
      </c>
      <c r="F61" s="57"/>
      <c r="G61" s="50">
        <f>maestra_pedido!F139</f>
        <v>0</v>
      </c>
    </row>
    <row r="62" spans="1:7" ht="18.75" x14ac:dyDescent="0.3">
      <c r="A62" s="22">
        <v>2</v>
      </c>
      <c r="B62" s="22" t="s">
        <v>65</v>
      </c>
      <c r="D62" s="19"/>
      <c r="E62" s="45"/>
      <c r="F62" s="45"/>
      <c r="G62" s="43"/>
    </row>
    <row r="63" spans="1:7" ht="15" x14ac:dyDescent="0.25">
      <c r="A63" s="1">
        <v>3</v>
      </c>
      <c r="B63" s="23" t="s">
        <v>80</v>
      </c>
      <c r="D63" s="19"/>
    </row>
    <row r="64" spans="1:7" x14ac:dyDescent="0.2">
      <c r="D64" s="19"/>
    </row>
    <row r="65" spans="4:4" x14ac:dyDescent="0.2">
      <c r="D65" s="19"/>
    </row>
    <row r="66" spans="4:4" x14ac:dyDescent="0.2">
      <c r="D66" s="19"/>
    </row>
    <row r="67" spans="4:4" x14ac:dyDescent="0.2">
      <c r="D67" s="19"/>
    </row>
    <row r="68" spans="4:4" x14ac:dyDescent="0.2">
      <c r="D68" s="19"/>
    </row>
    <row r="69" spans="4:4" x14ac:dyDescent="0.2">
      <c r="D69" s="19"/>
    </row>
    <row r="70" spans="4:4" x14ac:dyDescent="0.2">
      <c r="D70" s="19"/>
    </row>
    <row r="71" spans="4:4" x14ac:dyDescent="0.2">
      <c r="D71" s="19"/>
    </row>
    <row r="72" spans="4:4" x14ac:dyDescent="0.2">
      <c r="D72" s="19"/>
    </row>
    <row r="73" spans="4:4" x14ac:dyDescent="0.2">
      <c r="D73" s="19"/>
    </row>
    <row r="74" spans="4:4" x14ac:dyDescent="0.2">
      <c r="D74" s="19"/>
    </row>
    <row r="75" spans="4:4" x14ac:dyDescent="0.2">
      <c r="D75" s="19"/>
    </row>
    <row r="76" spans="4:4" x14ac:dyDescent="0.2">
      <c r="D76" s="19"/>
    </row>
    <row r="77" spans="4:4" x14ac:dyDescent="0.2">
      <c r="D77" s="19"/>
    </row>
    <row r="78" spans="4:4" x14ac:dyDescent="0.2">
      <c r="D78" s="19"/>
    </row>
    <row r="79" spans="4:4" x14ac:dyDescent="0.2">
      <c r="D79" s="19"/>
    </row>
    <row r="80" spans="4:4" x14ac:dyDescent="0.2">
      <c r="D80" s="19"/>
    </row>
    <row r="81" spans="4:4" x14ac:dyDescent="0.2">
      <c r="D81" s="19"/>
    </row>
    <row r="82" spans="4:4" x14ac:dyDescent="0.2">
      <c r="D82" s="19"/>
    </row>
  </sheetData>
  <sheetProtection algorithmName="SHA-512" hashValue="3CkhUBGuwOpVPUQu7dgX1pW53Sr1sg0z59x0LAnH13i/VUnnrkRUghttUItRmbfIqqC77O0meXoKAVAP9YYAJg==" saltValue="Yyx8gqrdazfP9z7KimlSCA==" spinCount="100000" sheet="1" objects="1" scenarios="1"/>
  <mergeCells count="1">
    <mergeCell ref="B3:G3"/>
  </mergeCells>
  <phoneticPr fontId="0" type="noConversion"/>
  <pageMargins left="0.23622047244094491" right="0.23622047244094491" top="0.19685039370078741" bottom="0.19685039370078741" header="0.31496062992125984" footer="0.31496062992125984"/>
  <pageSetup orientation="portrait" horizontalDpi="4294967292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I35" sqref="I35"/>
    </sheetView>
  </sheetViews>
  <sheetFormatPr baseColWidth="10" defaultRowHeight="12.75" x14ac:dyDescent="0.2"/>
  <cols>
    <col min="1" max="1" width="3.5703125" style="24" customWidth="1"/>
    <col min="2" max="2" width="37" style="24" customWidth="1"/>
    <col min="3" max="3" width="10.28515625" style="25" bestFit="1" customWidth="1"/>
    <col min="4" max="4" width="7.85546875" style="25" bestFit="1" customWidth="1"/>
    <col min="5" max="5" width="14.140625" style="25" customWidth="1"/>
    <col min="6" max="6" width="12" style="25" customWidth="1"/>
    <col min="7" max="7" width="14" style="25" customWidth="1"/>
    <col min="8" max="16384" width="11.42578125" style="24"/>
  </cols>
  <sheetData>
    <row r="1" spans="1:8" ht="6.75" customHeight="1" x14ac:dyDescent="0.2">
      <c r="A1" s="1"/>
      <c r="B1" s="1"/>
      <c r="C1" s="2"/>
      <c r="D1" s="2"/>
      <c r="E1" s="2"/>
      <c r="F1" s="2"/>
      <c r="G1" s="2"/>
      <c r="H1" s="1"/>
    </row>
    <row r="2" spans="1:8" ht="21.75" customHeight="1" x14ac:dyDescent="0.3">
      <c r="A2" s="1"/>
      <c r="B2" s="74" t="s">
        <v>49</v>
      </c>
      <c r="C2" s="35">
        <f>maestra_pedido!C2</f>
        <v>0</v>
      </c>
      <c r="D2" s="2"/>
      <c r="E2" s="2"/>
      <c r="F2" s="2"/>
      <c r="G2" s="2"/>
      <c r="H2" s="1"/>
    </row>
    <row r="3" spans="1:8" ht="21" x14ac:dyDescent="0.35">
      <c r="A3" s="31"/>
      <c r="B3" s="68">
        <f>maestra_pedido!F2</f>
        <v>0</v>
      </c>
      <c r="C3" s="32"/>
      <c r="D3" s="33"/>
      <c r="E3" s="33"/>
      <c r="F3" s="33"/>
      <c r="G3" s="33"/>
      <c r="H3" s="1"/>
    </row>
    <row r="4" spans="1:8" ht="15" x14ac:dyDescent="0.25">
      <c r="A4" s="3"/>
      <c r="B4" s="69" t="s">
        <v>52</v>
      </c>
      <c r="C4" s="70" t="s">
        <v>51</v>
      </c>
      <c r="D4" s="70" t="s">
        <v>53</v>
      </c>
      <c r="E4" s="70" t="s">
        <v>55</v>
      </c>
      <c r="F4" s="70" t="s">
        <v>55</v>
      </c>
      <c r="G4" s="70" t="s">
        <v>53</v>
      </c>
      <c r="H4" s="1"/>
    </row>
    <row r="5" spans="1:8" ht="15.75" thickBot="1" x14ac:dyDescent="0.3">
      <c r="A5" s="5"/>
      <c r="B5" s="71" t="s">
        <v>50</v>
      </c>
      <c r="C5" s="72" t="s">
        <v>60</v>
      </c>
      <c r="D5" s="72" t="s">
        <v>54</v>
      </c>
      <c r="E5" s="72" t="s">
        <v>58</v>
      </c>
      <c r="F5" s="73" t="s">
        <v>59</v>
      </c>
      <c r="G5" s="73" t="s">
        <v>57</v>
      </c>
      <c r="H5" s="1"/>
    </row>
    <row r="6" spans="1:8" ht="15.75" hidden="1" thickTop="1" x14ac:dyDescent="0.25">
      <c r="A6" s="9"/>
      <c r="B6" s="10" t="str">
        <f>maestra_pedido!C4 &amp; maestra_pedido!C5</f>
        <v>PLACA 15 CMPAPEL ARROZ CON</v>
      </c>
      <c r="C6" s="11">
        <f>IF(maestra_pedido!C67&lt;&gt;0,maestra_pedido!C67,0)</f>
        <v>0</v>
      </c>
      <c r="D6" s="12">
        <f>IF(maestra_pedido!C68&lt;&gt;0,1300,0)</f>
        <v>0</v>
      </c>
      <c r="E6" s="12">
        <f>IF(maestra_pedido!C68&lt;&gt;0,maestra_pedido!C68,0)</f>
        <v>0</v>
      </c>
      <c r="F6" s="12">
        <f>E6*19%</f>
        <v>0</v>
      </c>
      <c r="G6" s="12">
        <f>E6+F6</f>
        <v>0</v>
      </c>
      <c r="H6" s="1"/>
    </row>
    <row r="7" spans="1:8" ht="15" hidden="1" x14ac:dyDescent="0.25">
      <c r="A7" s="9"/>
      <c r="B7" s="10" t="str">
        <f>maestra_pedido!D4&amp; maestra_pedido!D5</f>
        <v>PLACA 5 CMPAPEL ARROZ CON</v>
      </c>
      <c r="C7" s="11">
        <f>IF(maestra_pedido!D67&lt;&gt;0,maestra_pedido!D67,0)</f>
        <v>0</v>
      </c>
      <c r="D7" s="12">
        <f>IF(maestra_pedido!D68&lt;&gt;0,600,0)</f>
        <v>0</v>
      </c>
      <c r="E7" s="12">
        <f>IF(maestra_pedido!D68&lt;&gt;0,maestra_pedido!D68,0)</f>
        <v>0</v>
      </c>
      <c r="F7" s="12">
        <f>E7*19%</f>
        <v>0</v>
      </c>
      <c r="G7" s="12">
        <f>E7+F7</f>
        <v>0</v>
      </c>
      <c r="H7" s="1"/>
    </row>
    <row r="8" spans="1:8" ht="15" hidden="1" x14ac:dyDescent="0.25">
      <c r="A8" s="9"/>
      <c r="B8" s="27" t="str">
        <f>maestra_pedido!E4&amp;""&amp;""&amp; maestra_pedido!E5</f>
        <v>CAKE TOPPERPAPEL FOTOGRAFICO</v>
      </c>
      <c r="C8" s="28">
        <f>IF(maestra_pedido!E67&lt;&gt;0,maestra_pedido!E67,0)</f>
        <v>0</v>
      </c>
      <c r="D8" s="29">
        <f>IF(maestra_pedido!E68&lt;&gt;0,2000,0)</f>
        <v>0</v>
      </c>
      <c r="E8" s="29">
        <f>IF(maestra_pedido!E68&lt;&gt;0,maestra_pedido!E68,0)</f>
        <v>0</v>
      </c>
      <c r="F8" s="29">
        <f t="shared" ref="F8" si="0">E8*19%</f>
        <v>0</v>
      </c>
      <c r="G8" s="29">
        <f t="shared" ref="G8:G54" si="1">E8+F8</f>
        <v>0</v>
      </c>
      <c r="H8" s="36"/>
    </row>
    <row r="9" spans="1:8" ht="15" hidden="1" x14ac:dyDescent="0.25">
      <c r="A9" s="9"/>
      <c r="B9" s="10" t="str">
        <f>maestra_pedido!B74</f>
        <v>ANIMALITOS 3D ( GRANJA 3 / SAFARI 3 UNID.)</v>
      </c>
      <c r="C9" s="11">
        <f>IF(maestra_pedido!D74&lt;&gt;0,maestra_pedido!D74,0)</f>
        <v>0</v>
      </c>
      <c r="D9" s="29">
        <f>IF(maestra_pedido!D74&lt;&gt;0,maestra_pedido!C74,0)</f>
        <v>0</v>
      </c>
      <c r="E9" s="12">
        <f>IF(maestra_pedido!D74&lt;&gt;0,maestra_pedido!E74,0)</f>
        <v>0</v>
      </c>
      <c r="F9" s="12">
        <f>E9*19%</f>
        <v>0</v>
      </c>
      <c r="G9" s="12">
        <f t="shared" si="1"/>
        <v>0</v>
      </c>
      <c r="H9" s="1"/>
    </row>
    <row r="10" spans="1:8" ht="15.75" thickTop="1" x14ac:dyDescent="0.25">
      <c r="A10" s="9"/>
      <c r="B10" s="10" t="str">
        <f>maestra_pedido!B75</f>
        <v>BEBE DOMO CELESTE (UNIDAD)</v>
      </c>
      <c r="C10" s="11">
        <f>IF(maestra_pedido!D75&lt;&gt;0,maestra_pedido!D75,0)</f>
        <v>0</v>
      </c>
      <c r="D10" s="29">
        <f>IF(maestra_pedido!D75&lt;&gt;0,maestra_pedido!C75,0)</f>
        <v>0</v>
      </c>
      <c r="E10" s="12">
        <f>IF(maestra_pedido!D75&lt;&gt;0,maestra_pedido!E75,0)</f>
        <v>0</v>
      </c>
      <c r="F10" s="12">
        <f t="shared" ref="F10:F54" si="2">E10*19%</f>
        <v>0</v>
      </c>
      <c r="G10" s="12">
        <f t="shared" si="1"/>
        <v>0</v>
      </c>
      <c r="H10" s="1"/>
    </row>
    <row r="11" spans="1:8" ht="15" x14ac:dyDescent="0.25">
      <c r="A11" s="9"/>
      <c r="B11" s="10" t="str">
        <f>maestra_pedido!B76</f>
        <v>BEBE DOMO ROSADO (UNIDAD)</v>
      </c>
      <c r="C11" s="11">
        <f>IF(maestra_pedido!D76&lt;&gt;0,maestra_pedido!D76,0)</f>
        <v>0</v>
      </c>
      <c r="D11" s="29">
        <f>IF(maestra_pedido!D76&lt;&gt;0,maestra_pedido!C76,0)</f>
        <v>0</v>
      </c>
      <c r="E11" s="12">
        <f>IF(maestra_pedido!D76&lt;&gt;0,maestra_pedido!E76,0)</f>
        <v>0</v>
      </c>
      <c r="F11" s="12">
        <f t="shared" si="2"/>
        <v>0</v>
      </c>
      <c r="G11" s="12">
        <f t="shared" si="1"/>
        <v>0</v>
      </c>
      <c r="H11" s="1"/>
    </row>
    <row r="12" spans="1:8" ht="15" hidden="1" x14ac:dyDescent="0.25">
      <c r="A12" s="9"/>
      <c r="B12" s="10" t="str">
        <f>maestra_pedido!B77</f>
        <v xml:space="preserve">CALA FINA BLANCA (UNIDAD) </v>
      </c>
      <c r="C12" s="11">
        <f>IF(maestra_pedido!D77&lt;&gt;0,maestra_pedido!D77,0)</f>
        <v>0</v>
      </c>
      <c r="D12" s="29">
        <f>IF(maestra_pedido!D77&lt;&gt;0,maestra_pedido!C77,0)</f>
        <v>0</v>
      </c>
      <c r="E12" s="12">
        <f>IF(maestra_pedido!D77&lt;&gt;0,maestra_pedido!E77,0)</f>
        <v>0</v>
      </c>
      <c r="F12" s="12">
        <f t="shared" si="2"/>
        <v>0</v>
      </c>
      <c r="G12" s="12">
        <f t="shared" si="1"/>
        <v>0</v>
      </c>
      <c r="H12" s="1"/>
    </row>
    <row r="13" spans="1:8" ht="15" hidden="1" x14ac:dyDescent="0.25">
      <c r="A13" s="9"/>
      <c r="B13" s="10" t="str">
        <f>maestra_pedido!B78</f>
        <v xml:space="preserve">CALA FINA ROJA ( UNIDAD) </v>
      </c>
      <c r="C13" s="11">
        <f>IF(maestra_pedido!D78&lt;&gt;0,maestra_pedido!D78,0)</f>
        <v>0</v>
      </c>
      <c r="D13" s="29">
        <f>IF(maestra_pedido!D78&lt;&gt;0,maestra_pedido!C78,0)</f>
        <v>0</v>
      </c>
      <c r="E13" s="12">
        <f>IF(maestra_pedido!D78&lt;&gt;0,maestra_pedido!E78,0)</f>
        <v>0</v>
      </c>
      <c r="F13" s="12">
        <f t="shared" si="2"/>
        <v>0</v>
      </c>
      <c r="G13" s="12">
        <f t="shared" si="1"/>
        <v>0</v>
      </c>
      <c r="H13" s="1"/>
    </row>
    <row r="14" spans="1:8" ht="15" hidden="1" x14ac:dyDescent="0.25">
      <c r="A14" s="9"/>
      <c r="B14" s="10" t="str">
        <f>maestra_pedido!B79</f>
        <v xml:space="preserve">CALA FINA ROSADA ( UNIDAD) </v>
      </c>
      <c r="C14" s="11">
        <f>IF(maestra_pedido!D79&lt;&gt;0,maestra_pedido!D79,0)</f>
        <v>0</v>
      </c>
      <c r="D14" s="29">
        <f>IF(maestra_pedido!D79&lt;&gt;0,maestra_pedido!C79,0)</f>
        <v>0</v>
      </c>
      <c r="E14" s="12">
        <f>IF(maestra_pedido!D79&lt;&gt;0,maestra_pedido!E79,0)</f>
        <v>0</v>
      </c>
      <c r="F14" s="12">
        <f t="shared" si="2"/>
        <v>0</v>
      </c>
      <c r="G14" s="12">
        <f t="shared" si="1"/>
        <v>0</v>
      </c>
      <c r="H14" s="1"/>
    </row>
    <row r="15" spans="1:8" ht="15" hidden="1" x14ac:dyDescent="0.25">
      <c r="A15" s="9"/>
      <c r="B15" s="10" t="str">
        <f>maestra_pedido!B80</f>
        <v>CASITA GRANJA ANIMAL 2D (UNIDAD)</v>
      </c>
      <c r="C15" s="11">
        <f>IF(maestra_pedido!D80&lt;&gt;0,maestra_pedido!D80,0)</f>
        <v>0</v>
      </c>
      <c r="D15" s="29">
        <f>IF(maestra_pedido!D80&lt;&gt;0,maestra_pedido!C80,0)</f>
        <v>0</v>
      </c>
      <c r="E15" s="12">
        <f>IF(maestra_pedido!D80&lt;&gt;0,maestra_pedido!E80,0)</f>
        <v>0</v>
      </c>
      <c r="F15" s="12">
        <f t="shared" si="2"/>
        <v>0</v>
      </c>
      <c r="G15" s="12">
        <f t="shared" si="1"/>
        <v>0</v>
      </c>
      <c r="H15" s="1"/>
    </row>
    <row r="16" spans="1:8" ht="15" x14ac:dyDescent="0.25">
      <c r="A16" s="9"/>
      <c r="B16" s="10" t="str">
        <f>maestra_pedido!B81</f>
        <v>COLA SIRENA CHICA (UNIDAD)</v>
      </c>
      <c r="C16" s="11">
        <f>IF(maestra_pedido!D81&lt;&gt;0,maestra_pedido!D81,0)</f>
        <v>0</v>
      </c>
      <c r="D16" s="29">
        <f>IF(maestra_pedido!D81&lt;&gt;0,maestra_pedido!C81,0)</f>
        <v>0</v>
      </c>
      <c r="E16" s="12">
        <f>IF(maestra_pedido!D81&lt;&gt;0,maestra_pedido!E81,0)</f>
        <v>0</v>
      </c>
      <c r="F16" s="12">
        <f t="shared" si="2"/>
        <v>0</v>
      </c>
      <c r="G16" s="12">
        <f t="shared" si="1"/>
        <v>0</v>
      </c>
      <c r="H16" s="1"/>
    </row>
    <row r="17" spans="1:8" ht="15" x14ac:dyDescent="0.25">
      <c r="A17" s="9"/>
      <c r="B17" s="10" t="str">
        <f>maestra_pedido!B82</f>
        <v>COLA SIRENA GRANDE (UNIDAD)</v>
      </c>
      <c r="C17" s="11">
        <f>IF(maestra_pedido!D82&lt;&gt;0,maestra_pedido!D82,0)</f>
        <v>0</v>
      </c>
      <c r="D17" s="29">
        <f>IF(maestra_pedido!D82&lt;&gt;0,maestra_pedido!C82,0)</f>
        <v>0</v>
      </c>
      <c r="E17" s="12">
        <f>IF(maestra_pedido!D82&lt;&gt;0,maestra_pedido!E82,0)</f>
        <v>0</v>
      </c>
      <c r="F17" s="12">
        <f t="shared" si="2"/>
        <v>0</v>
      </c>
      <c r="G17" s="12">
        <f t="shared" si="1"/>
        <v>0</v>
      </c>
      <c r="H17" s="1"/>
    </row>
    <row r="18" spans="1:8" ht="15" x14ac:dyDescent="0.25">
      <c r="A18" s="9"/>
      <c r="B18" s="10" t="str">
        <f>maestra_pedido!B83</f>
        <v>CORAZON 01  CHICO  ROJO(PACK 10x1)</v>
      </c>
      <c r="C18" s="11">
        <f>IF(maestra_pedido!D83&lt;&gt;0,maestra_pedido!D83,0)</f>
        <v>0</v>
      </c>
      <c r="D18" s="29">
        <f>IF(maestra_pedido!D83&lt;&gt;0,maestra_pedido!C83,0)</f>
        <v>0</v>
      </c>
      <c r="E18" s="12">
        <f>IF(maestra_pedido!D83&lt;&gt;0,maestra_pedido!E83,0)</f>
        <v>0</v>
      </c>
      <c r="F18" s="12">
        <f t="shared" si="2"/>
        <v>0</v>
      </c>
      <c r="G18" s="12">
        <f t="shared" si="1"/>
        <v>0</v>
      </c>
      <c r="H18" s="1"/>
    </row>
    <row r="19" spans="1:8" ht="15" hidden="1" x14ac:dyDescent="0.25">
      <c r="A19" s="9"/>
      <c r="B19" s="10" t="str">
        <f>maestra_pedido!B84</f>
        <v>CORAZON 01  CHICO ROSADO (PACK 10x1)</v>
      </c>
      <c r="C19" s="11">
        <f>IF(maestra_pedido!D84&lt;&gt;0,maestra_pedido!D84,0)</f>
        <v>0</v>
      </c>
      <c r="D19" s="29">
        <f>IF(maestra_pedido!D84&lt;&gt;0,maestra_pedido!C84,0)</f>
        <v>0</v>
      </c>
      <c r="E19" s="12">
        <f>IF(maestra_pedido!D84&lt;&gt;0,maestra_pedido!E84,0)</f>
        <v>0</v>
      </c>
      <c r="F19" s="12">
        <f t="shared" si="2"/>
        <v>0</v>
      </c>
      <c r="G19" s="12">
        <f t="shared" si="1"/>
        <v>0</v>
      </c>
      <c r="H19" s="1"/>
    </row>
    <row r="20" spans="1:8" ht="15" hidden="1" x14ac:dyDescent="0.25">
      <c r="A20" s="9"/>
      <c r="B20" s="10" t="str">
        <f>maestra_pedido!B85</f>
        <v>CORAZON 02 MED  ROJO (PACK 10x1)</v>
      </c>
      <c r="C20" s="11">
        <f>IF(maestra_pedido!D85&lt;&gt;0,maestra_pedido!D85,0)</f>
        <v>0</v>
      </c>
      <c r="D20" s="29">
        <f>IF(maestra_pedido!D85&lt;&gt;0,maestra_pedido!C85,0)</f>
        <v>0</v>
      </c>
      <c r="E20" s="12">
        <f>IF(maestra_pedido!D85&lt;&gt;0,maestra_pedido!E85,0)</f>
        <v>0</v>
      </c>
      <c r="F20" s="12">
        <f t="shared" si="2"/>
        <v>0</v>
      </c>
      <c r="G20" s="12">
        <f t="shared" si="1"/>
        <v>0</v>
      </c>
      <c r="H20" s="1"/>
    </row>
    <row r="21" spans="1:8" ht="15" hidden="1" x14ac:dyDescent="0.25">
      <c r="A21" s="9"/>
      <c r="B21" s="10" t="str">
        <f>maestra_pedido!B86</f>
        <v>CORAZON 02 MED  ROSADO (PACK 10x1)</v>
      </c>
      <c r="C21" s="11">
        <f>IF(maestra_pedido!D86&lt;&gt;0,maestra_pedido!D86,0)</f>
        <v>0</v>
      </c>
      <c r="D21" s="29">
        <f>IF(maestra_pedido!D86&lt;&gt;0,maestra_pedido!C86,0)</f>
        <v>0</v>
      </c>
      <c r="E21" s="12">
        <f>IF(maestra_pedido!D86&lt;&gt;0,maestra_pedido!E86,0)</f>
        <v>0</v>
      </c>
      <c r="F21" s="12">
        <f t="shared" si="2"/>
        <v>0</v>
      </c>
      <c r="G21" s="12">
        <f t="shared" si="1"/>
        <v>0</v>
      </c>
      <c r="H21" s="1"/>
    </row>
    <row r="22" spans="1:8" ht="15" hidden="1" x14ac:dyDescent="0.25">
      <c r="A22" s="9"/>
      <c r="B22" s="10" t="str">
        <f>maestra_pedido!B87</f>
        <v>CORAZON 03  GRA ROJO (PACK 10x1)</v>
      </c>
      <c r="C22" s="11">
        <f>IF(maestra_pedido!D87&lt;&gt;0,maestra_pedido!D87,0)</f>
        <v>0</v>
      </c>
      <c r="D22" s="29">
        <f>IF(maestra_pedido!D87&lt;&gt;0,maestra_pedido!C87,0)</f>
        <v>0</v>
      </c>
      <c r="E22" s="12">
        <f>IF(maestra_pedido!D87&lt;&gt;0,maestra_pedido!E87,0)</f>
        <v>0</v>
      </c>
      <c r="F22" s="12">
        <f t="shared" si="2"/>
        <v>0</v>
      </c>
      <c r="G22" s="12">
        <f t="shared" si="1"/>
        <v>0</v>
      </c>
      <c r="H22" s="1"/>
    </row>
    <row r="23" spans="1:8" ht="15" hidden="1" x14ac:dyDescent="0.25">
      <c r="A23" s="9"/>
      <c r="B23" s="10" t="str">
        <f>maestra_pedido!B88</f>
        <v>CORAZON 03  GRA ROSADO (PACK 10x1)</v>
      </c>
      <c r="C23" s="11">
        <f>IF(maestra_pedido!D88&lt;&gt;0,maestra_pedido!D88,0)</f>
        <v>0</v>
      </c>
      <c r="D23" s="29">
        <f>IF(maestra_pedido!D88&lt;&gt;0,maestra_pedido!C88,0)</f>
        <v>0</v>
      </c>
      <c r="E23" s="12">
        <f>IF(maestra_pedido!D88&lt;&gt;0,maestra_pedido!E88,0)</f>
        <v>0</v>
      </c>
      <c r="F23" s="12">
        <f t="shared" si="2"/>
        <v>0</v>
      </c>
      <c r="G23" s="12">
        <f t="shared" si="1"/>
        <v>0</v>
      </c>
      <c r="H23" s="1"/>
    </row>
    <row r="24" spans="1:8" ht="15" x14ac:dyDescent="0.25">
      <c r="A24" s="9"/>
      <c r="B24" s="10" t="str">
        <f>maestra_pedido!B89</f>
        <v>CRUZ PRIMERA COMUNION (UNIDAD)</v>
      </c>
      <c r="C24" s="11">
        <f>IF(maestra_pedido!D89&lt;&gt;0,maestra_pedido!D89,0)</f>
        <v>0</v>
      </c>
      <c r="D24" s="29">
        <f>IF(maestra_pedido!D89&lt;&gt;0,maestra_pedido!C89,0)</f>
        <v>0</v>
      </c>
      <c r="E24" s="12">
        <f>IF(maestra_pedido!D89&lt;&gt;0,maestra_pedido!E89,0)</f>
        <v>0</v>
      </c>
      <c r="F24" s="12">
        <f t="shared" si="2"/>
        <v>0</v>
      </c>
      <c r="G24" s="12">
        <f t="shared" si="1"/>
        <v>0</v>
      </c>
      <c r="H24" s="1"/>
    </row>
    <row r="25" spans="1:8" ht="15" hidden="1" x14ac:dyDescent="0.25">
      <c r="A25" s="9"/>
      <c r="B25" s="10" t="str">
        <f>maestra_pedido!B90</f>
        <v>CUPULA CAMISETA/ LICOR  (UNID)</v>
      </c>
      <c r="C25" s="11">
        <f>IF(maestra_pedido!D90&lt;&gt;0,maestra_pedido!D90,0)</f>
        <v>0</v>
      </c>
      <c r="D25" s="29">
        <f>IF(maestra_pedido!D90&lt;&gt;0,maestra_pedido!C90,0)</f>
        <v>0</v>
      </c>
      <c r="E25" s="12">
        <f>IF(maestra_pedido!D90&lt;&gt;0,maestra_pedido!E90,0)</f>
        <v>0</v>
      </c>
      <c r="F25" s="12">
        <f t="shared" si="2"/>
        <v>0</v>
      </c>
      <c r="G25" s="12">
        <f t="shared" si="1"/>
        <v>0</v>
      </c>
      <c r="H25" s="1"/>
    </row>
    <row r="26" spans="1:8" ht="15" x14ac:dyDescent="0.25">
      <c r="A26" s="9"/>
      <c r="B26" s="10" t="str">
        <f>maestra_pedido!B91</f>
        <v>CUPULAS 2D TORTAS (UNIDAD) a pedido</v>
      </c>
      <c r="C26" s="11">
        <f>IF(maestra_pedido!D91&lt;&gt;0,maestra_pedido!D91,0)</f>
        <v>0</v>
      </c>
      <c r="D26" s="29">
        <f>IF(maestra_pedido!D91&lt;&gt;0,maestra_pedido!C91,0)</f>
        <v>0</v>
      </c>
      <c r="E26" s="12">
        <f>IF(maestra_pedido!D91&lt;&gt;0,maestra_pedido!E91,0)</f>
        <v>0</v>
      </c>
      <c r="F26" s="12">
        <f t="shared" si="2"/>
        <v>0</v>
      </c>
      <c r="G26" s="12">
        <f t="shared" si="1"/>
        <v>0</v>
      </c>
      <c r="H26" s="1"/>
    </row>
    <row r="27" spans="1:8" ht="15" x14ac:dyDescent="0.25">
      <c r="A27" s="9"/>
      <c r="B27" s="10" t="str">
        <f>maestra_pedido!B92</f>
        <v>DINOSAURIOS - UNICORNIO 3D (UNIDAD)</v>
      </c>
      <c r="C27" s="11">
        <f>IF(maestra_pedido!D92&lt;&gt;0,maestra_pedido!D92,0)</f>
        <v>0</v>
      </c>
      <c r="D27" s="29">
        <f>IF(maestra_pedido!D92&lt;&gt;0,maestra_pedido!C92,0)</f>
        <v>0</v>
      </c>
      <c r="E27" s="12">
        <f>IF(maestra_pedido!D92&lt;&gt;0,maestra_pedido!E92,0)</f>
        <v>0</v>
      </c>
      <c r="F27" s="12">
        <f t="shared" si="2"/>
        <v>0</v>
      </c>
      <c r="G27" s="12">
        <f t="shared" si="1"/>
        <v>0</v>
      </c>
      <c r="H27" s="1"/>
    </row>
    <row r="28" spans="1:8" ht="15" hidden="1" x14ac:dyDescent="0.25">
      <c r="A28" s="9"/>
      <c r="B28" s="10" t="str">
        <f>maestra_pedido!B93</f>
        <v>ESTRELLITAS SURT.COLORES  ( PACK 10X1 )</v>
      </c>
      <c r="C28" s="11">
        <f>IF(maestra_pedido!D93&lt;&gt;0,maestra_pedido!D93,0)</f>
        <v>0</v>
      </c>
      <c r="D28" s="29">
        <f>IF(maestra_pedido!D93&lt;&gt;0,maestra_pedido!C93,0)</f>
        <v>0</v>
      </c>
      <c r="E28" s="12">
        <f>IF(maestra_pedido!D93&lt;&gt;0,maestra_pedido!E93,0)</f>
        <v>0</v>
      </c>
      <c r="F28" s="12">
        <f t="shared" si="2"/>
        <v>0</v>
      </c>
      <c r="G28" s="12">
        <f t="shared" si="1"/>
        <v>0</v>
      </c>
      <c r="H28" s="1"/>
    </row>
    <row r="29" spans="1:8" ht="15" x14ac:dyDescent="0.25">
      <c r="A29" s="9"/>
      <c r="B29" s="10" t="str">
        <f>maestra_pedido!B94</f>
        <v>FLOR NOMEOLVIDES 01 CHICA (PACK 10x1)</v>
      </c>
      <c r="C29" s="11">
        <f>IF(maestra_pedido!D94&lt;&gt;0,maestra_pedido!D94,0)</f>
        <v>0</v>
      </c>
      <c r="D29" s="29">
        <f>IF(maestra_pedido!D94&lt;&gt;0,maestra_pedido!C94,0)</f>
        <v>0</v>
      </c>
      <c r="E29" s="12">
        <f>IF(maestra_pedido!D94&lt;&gt;0,maestra_pedido!E94,0)</f>
        <v>0</v>
      </c>
      <c r="F29" s="12">
        <f t="shared" si="2"/>
        <v>0</v>
      </c>
      <c r="G29" s="12">
        <f t="shared" si="1"/>
        <v>0</v>
      </c>
      <c r="H29" s="1"/>
    </row>
    <row r="30" spans="1:8" ht="15" x14ac:dyDescent="0.25">
      <c r="A30" s="9"/>
      <c r="B30" s="10" t="str">
        <f>maestra_pedido!B95</f>
        <v>FLOR NOMEOLVIDES 02 MED (PACK10x1)</v>
      </c>
      <c r="C30" s="11">
        <f>IF(maestra_pedido!D95&lt;&gt;0,maestra_pedido!D95,0)</f>
        <v>0</v>
      </c>
      <c r="D30" s="29">
        <f>IF(maestra_pedido!D95&lt;&gt;0,maestra_pedido!C95,0)</f>
        <v>0</v>
      </c>
      <c r="E30" s="12">
        <f>IF(maestra_pedido!D95&lt;&gt;0,maestra_pedido!E95,0)</f>
        <v>0</v>
      </c>
      <c r="F30" s="12">
        <f t="shared" si="2"/>
        <v>0</v>
      </c>
      <c r="G30" s="12">
        <f t="shared" si="1"/>
        <v>0</v>
      </c>
      <c r="H30" s="1"/>
    </row>
    <row r="31" spans="1:8" ht="15" x14ac:dyDescent="0.25">
      <c r="A31" s="9"/>
      <c r="B31" s="10" t="str">
        <f>maestra_pedido!B96</f>
        <v>FLOR NOMEOLVIDES 03 GRA (PACK 10x1)</v>
      </c>
      <c r="C31" s="11">
        <f>IF(maestra_pedido!D96&lt;&gt;0,maestra_pedido!D96,0)</f>
        <v>0</v>
      </c>
      <c r="D31" s="29">
        <f>IF(maestra_pedido!D96&lt;&gt;0,maestra_pedido!C96,0)</f>
        <v>0</v>
      </c>
      <c r="E31" s="12">
        <f>IF(maestra_pedido!D96&lt;&gt;0,maestra_pedido!E96,0)</f>
        <v>0</v>
      </c>
      <c r="F31" s="12">
        <f t="shared" si="2"/>
        <v>0</v>
      </c>
      <c r="G31" s="12">
        <f t="shared" si="1"/>
        <v>0</v>
      </c>
      <c r="H31" s="36"/>
    </row>
    <row r="32" spans="1:8" ht="15" hidden="1" x14ac:dyDescent="0.25">
      <c r="A32" s="9"/>
      <c r="B32" s="10" t="str">
        <f>maestra_pedido!B97</f>
        <v>GIRASOL  CHICOS (PACK 10x1)</v>
      </c>
      <c r="C32" s="11">
        <f>IF(maestra_pedido!D97&lt;&gt;0,maestra_pedido!D97,0)</f>
        <v>0</v>
      </c>
      <c r="D32" s="29">
        <f>IF(maestra_pedido!D97&lt;&gt;0,maestra_pedido!C97,0)</f>
        <v>0</v>
      </c>
      <c r="E32" s="12">
        <f>IF(maestra_pedido!D97&lt;&gt;0,maestra_pedido!E97,0)</f>
        <v>0</v>
      </c>
      <c r="F32" s="12">
        <f t="shared" si="2"/>
        <v>0</v>
      </c>
      <c r="G32" s="12">
        <f t="shared" si="1"/>
        <v>0</v>
      </c>
      <c r="H32" s="1"/>
    </row>
    <row r="33" spans="1:8" ht="15" hidden="1" x14ac:dyDescent="0.25">
      <c r="A33" s="9"/>
      <c r="B33" s="10" t="str">
        <f>maestra_pedido!B98</f>
        <v>HOJA OTOÑAL 01 GRANDE (PACK 3x1 )</v>
      </c>
      <c r="C33" s="11">
        <f>IF(maestra_pedido!D98&lt;&gt;0,maestra_pedido!D98,0)</f>
        <v>0</v>
      </c>
      <c r="D33" s="29">
        <f>IF(maestra_pedido!D98&lt;&gt;0,maestra_pedido!C98,0)</f>
        <v>0</v>
      </c>
      <c r="E33" s="12">
        <f>IF(maestra_pedido!D98&lt;&gt;0,maestra_pedido!E98,0)</f>
        <v>0</v>
      </c>
      <c r="F33" s="12">
        <f t="shared" si="2"/>
        <v>0</v>
      </c>
      <c r="G33" s="12">
        <f t="shared" si="1"/>
        <v>0</v>
      </c>
      <c r="H33" s="1"/>
    </row>
    <row r="34" spans="1:8" ht="15" hidden="1" x14ac:dyDescent="0.25">
      <c r="A34" s="9"/>
      <c r="B34" s="10" t="str">
        <f>maestra_pedido!B99</f>
        <v>HOJA OTOÑAL 02 CHICA  (PACK 3x1)</v>
      </c>
      <c r="C34" s="11">
        <f>IF(maestra_pedido!D99&lt;&gt;0,maestra_pedido!D99,0)</f>
        <v>0</v>
      </c>
      <c r="D34" s="29">
        <f>IF(maestra_pedido!D99&lt;&gt;0,maestra_pedido!C99,0)</f>
        <v>0</v>
      </c>
      <c r="E34" s="12">
        <f>IF(maestra_pedido!D99&lt;&gt;0,maestra_pedido!E99,0)</f>
        <v>0</v>
      </c>
      <c r="F34" s="12">
        <f t="shared" si="2"/>
        <v>0</v>
      </c>
      <c r="G34" s="12">
        <f t="shared" si="1"/>
        <v>0</v>
      </c>
      <c r="H34" s="1"/>
    </row>
    <row r="35" spans="1:8" ht="15" x14ac:dyDescent="0.25">
      <c r="A35" s="9"/>
      <c r="B35" s="10" t="str">
        <f>maestra_pedido!B100</f>
        <v>HOJA VERDE 01 CHICA (PACK 10X1)</v>
      </c>
      <c r="C35" s="11">
        <f>IF(maestra_pedido!D100&lt;&gt;0,maestra_pedido!D100,0)</f>
        <v>0</v>
      </c>
      <c r="D35" s="29">
        <f>IF(maestra_pedido!D100&lt;&gt;0,maestra_pedido!C100,0)</f>
        <v>0</v>
      </c>
      <c r="E35" s="12">
        <f>IF(maestra_pedido!D100&lt;&gt;0,maestra_pedido!E100,0)</f>
        <v>0</v>
      </c>
      <c r="F35" s="12">
        <f t="shared" si="2"/>
        <v>0</v>
      </c>
      <c r="G35" s="12">
        <f t="shared" si="1"/>
        <v>0</v>
      </c>
      <c r="H35" s="1"/>
    </row>
    <row r="36" spans="1:8" ht="15" hidden="1" x14ac:dyDescent="0.25">
      <c r="A36" s="9"/>
      <c r="B36" s="10" t="str">
        <f>maestra_pedido!B101</f>
        <v>HOJA VERDE 02 MEDIANA (PACK 10X1)</v>
      </c>
      <c r="C36" s="11">
        <f>IF(maestra_pedido!D101&lt;&gt;0,maestra_pedido!D101,0)</f>
        <v>0</v>
      </c>
      <c r="D36" s="29">
        <f>IF(maestra_pedido!D101&lt;&gt;0,maestra_pedido!C101,0)</f>
        <v>0</v>
      </c>
      <c r="E36" s="12">
        <f>IF(maestra_pedido!D101&lt;&gt;0,maestra_pedido!E101,0)</f>
        <v>0</v>
      </c>
      <c r="F36" s="12">
        <f t="shared" si="2"/>
        <v>0</v>
      </c>
      <c r="G36" s="12">
        <f t="shared" si="1"/>
        <v>0</v>
      </c>
      <c r="H36" s="1"/>
    </row>
    <row r="37" spans="1:8" ht="15" hidden="1" x14ac:dyDescent="0.25">
      <c r="A37" s="9"/>
      <c r="B37" s="10" t="str">
        <f>maestra_pedido!B102</f>
        <v>HOJA VERDE 03 GRANDE (PACK 10X1)</v>
      </c>
      <c r="C37" s="11">
        <f>IF(maestra_pedido!D102&lt;&gt;0,maestra_pedido!D102,0)</f>
        <v>0</v>
      </c>
      <c r="D37" s="29">
        <f>IF(maestra_pedido!D102&lt;&gt;0,maestra_pedido!C102,0)</f>
        <v>0</v>
      </c>
      <c r="E37" s="12">
        <f>IF(maestra_pedido!D102&lt;&gt;0,maestra_pedido!E102,0)</f>
        <v>0</v>
      </c>
      <c r="F37" s="12">
        <f t="shared" si="2"/>
        <v>0</v>
      </c>
      <c r="G37" s="12">
        <f t="shared" si="1"/>
        <v>0</v>
      </c>
      <c r="H37" s="1"/>
    </row>
    <row r="38" spans="1:8" ht="15" hidden="1" x14ac:dyDescent="0.25">
      <c r="A38" s="9"/>
      <c r="B38" s="10" t="str">
        <f>maestra_pedido!B103</f>
        <v>LAMINA ARROZ 20CM REDONDA/impresa UNID</v>
      </c>
      <c r="C38" s="11">
        <f>IF(maestra_pedido!D103&lt;&gt;0,maestra_pedido!D103,0)</f>
        <v>0</v>
      </c>
      <c r="D38" s="29">
        <f>IF(maestra_pedido!D103&lt;&gt;0,maestra_pedido!C103,0)</f>
        <v>0</v>
      </c>
      <c r="E38" s="12">
        <f>IF(maestra_pedido!D103&lt;&gt;0,maestra_pedido!E103,0)</f>
        <v>0</v>
      </c>
      <c r="F38" s="12">
        <f t="shared" si="2"/>
        <v>0</v>
      </c>
      <c r="G38" s="12">
        <f t="shared" si="1"/>
        <v>0</v>
      </c>
      <c r="H38" s="1"/>
    </row>
    <row r="39" spans="1:8" ht="15" hidden="1" x14ac:dyDescent="0.25">
      <c r="A39" s="9"/>
      <c r="B39" s="10" t="str">
        <f>maestra_pedido!B104</f>
        <v>LAMINA ARROZ RECTANGULAR /impresa UNID</v>
      </c>
      <c r="C39" s="11">
        <f>IF(maestra_pedido!D104&lt;&gt;0,maestra_pedido!D104,0)</f>
        <v>0</v>
      </c>
      <c r="D39" s="29">
        <f>IF(maestra_pedido!D104&lt;&gt;0,maestra_pedido!C104,0)</f>
        <v>0</v>
      </c>
      <c r="E39" s="12">
        <f>IF(maestra_pedido!D104&lt;&gt;0,maestra_pedido!E104,0)</f>
        <v>0</v>
      </c>
      <c r="F39" s="12">
        <f t="shared" si="2"/>
        <v>0</v>
      </c>
      <c r="G39" s="12">
        <f t="shared" si="1"/>
        <v>0</v>
      </c>
      <c r="H39" s="1"/>
    </row>
    <row r="40" spans="1:8" ht="15" hidden="1" x14ac:dyDescent="0.25">
      <c r="A40" s="9"/>
      <c r="B40" s="10" t="str">
        <f>maestra_pedido!B105</f>
        <v>MARIPOSAS COLORES (UNIDAD)</v>
      </c>
      <c r="C40" s="11">
        <f>IF(maestra_pedido!D105&lt;&gt;0,maestra_pedido!D105,0)</f>
        <v>0</v>
      </c>
      <c r="D40" s="29">
        <f>IF(maestra_pedido!D105&lt;&gt;0,maestra_pedido!C105,0)</f>
        <v>0</v>
      </c>
      <c r="E40" s="12">
        <f>IF(maestra_pedido!D105&lt;&gt;0,maestra_pedido!E105,0)</f>
        <v>0</v>
      </c>
      <c r="F40" s="12">
        <f t="shared" si="2"/>
        <v>0</v>
      </c>
      <c r="G40" s="12">
        <f t="shared" si="1"/>
        <v>0</v>
      </c>
      <c r="H40" s="1"/>
    </row>
    <row r="41" spans="1:8" ht="15" x14ac:dyDescent="0.25">
      <c r="A41" s="9"/>
      <c r="B41" s="10" t="str">
        <f>maestra_pedido!B106</f>
        <v>PALOMITAS BLANCAS (PACK 6 x1)</v>
      </c>
      <c r="C41" s="11">
        <f>IF(maestra_pedido!D106&lt;&gt;0,maestra_pedido!D106,0)</f>
        <v>0</v>
      </c>
      <c r="D41" s="29">
        <f>IF(maestra_pedido!D106&lt;&gt;0,maestra_pedido!C106,0)</f>
        <v>0</v>
      </c>
      <c r="E41" s="12">
        <f>IF(maestra_pedido!D106&lt;&gt;0,maestra_pedido!E106,0)</f>
        <v>0</v>
      </c>
      <c r="F41" s="12">
        <f t="shared" si="2"/>
        <v>0</v>
      </c>
      <c r="G41" s="12">
        <f t="shared" si="1"/>
        <v>0</v>
      </c>
      <c r="H41" s="1"/>
    </row>
    <row r="42" spans="1:8" ht="15" x14ac:dyDescent="0.25">
      <c r="A42" s="9"/>
      <c r="B42" s="10" t="str">
        <f>maestra_pedido!B107</f>
        <v xml:space="preserve">PALOMITAS CELESTES (PACK  6 x1) </v>
      </c>
      <c r="C42" s="11">
        <f>IF(maestra_pedido!D107&lt;&gt;0,maestra_pedido!D107,0)</f>
        <v>0</v>
      </c>
      <c r="D42" s="29">
        <f>IF(maestra_pedido!D107&lt;&gt;0,maestra_pedido!C107,0)</f>
        <v>0</v>
      </c>
      <c r="E42" s="12">
        <f>IF(maestra_pedido!D107&lt;&gt;0,maestra_pedido!E107,0)</f>
        <v>0</v>
      </c>
      <c r="F42" s="12">
        <f t="shared" si="2"/>
        <v>0</v>
      </c>
      <c r="G42" s="12">
        <f t="shared" si="1"/>
        <v>0</v>
      </c>
      <c r="H42" s="1"/>
    </row>
    <row r="43" spans="1:8" ht="15" x14ac:dyDescent="0.25">
      <c r="A43" s="9"/>
      <c r="B43" s="10" t="str">
        <f>maestra_pedido!B108</f>
        <v>PALOMITAS ROSADAS (PACK 6 x1)</v>
      </c>
      <c r="C43" s="11">
        <f>IF(maestra_pedido!D108&lt;&gt;0,maestra_pedido!D108,0)</f>
        <v>0</v>
      </c>
      <c r="D43" s="29">
        <f>IF(maestra_pedido!D108&lt;&gt;0,maestra_pedido!C108,0)</f>
        <v>0</v>
      </c>
      <c r="E43" s="12">
        <f>IF(maestra_pedido!D108&lt;&gt;0,maestra_pedido!E108,0)</f>
        <v>0</v>
      </c>
      <c r="F43" s="12">
        <f t="shared" si="2"/>
        <v>0</v>
      </c>
      <c r="G43" s="12">
        <f t="shared" si="1"/>
        <v>0</v>
      </c>
      <c r="H43" s="1"/>
    </row>
    <row r="44" spans="1:8" ht="15" hidden="1" x14ac:dyDescent="0.25">
      <c r="A44" s="9"/>
      <c r="B44" s="10" t="str">
        <f>maestra_pedido!B109</f>
        <v xml:space="preserve">PETUNIA CHICA DORADA (UNIDAD) </v>
      </c>
      <c r="C44" s="11">
        <f>IF(maestra_pedido!D109&lt;&gt;0,maestra_pedido!D109,0)</f>
        <v>0</v>
      </c>
      <c r="D44" s="29">
        <f>IF(maestra_pedido!D109&lt;&gt;0,maestra_pedido!C109,0)</f>
        <v>0</v>
      </c>
      <c r="E44" s="12">
        <f>IF(maestra_pedido!D109&lt;&gt;0,maestra_pedido!E109,0)</f>
        <v>0</v>
      </c>
      <c r="F44" s="12">
        <f t="shared" si="2"/>
        <v>0</v>
      </c>
      <c r="G44" s="12">
        <f t="shared" si="1"/>
        <v>0</v>
      </c>
      <c r="H44" s="1"/>
    </row>
    <row r="45" spans="1:8" ht="15" hidden="1" x14ac:dyDescent="0.25">
      <c r="A45" s="9"/>
      <c r="B45" s="10" t="str">
        <f>maestra_pedido!B110</f>
        <v>PETUNIA CHICA PLATEADA (UNIDAD)</v>
      </c>
      <c r="C45" s="11">
        <f>IF(maestra_pedido!D110&lt;&gt;0,maestra_pedido!D110,0)</f>
        <v>0</v>
      </c>
      <c r="D45" s="29">
        <f>IF(maestra_pedido!D110&lt;&gt;0,maestra_pedido!C110,0)</f>
        <v>0</v>
      </c>
      <c r="E45" s="12">
        <f>IF(maestra_pedido!D110&lt;&gt;0,maestra_pedido!E110,0)</f>
        <v>0</v>
      </c>
      <c r="F45" s="12">
        <f t="shared" si="2"/>
        <v>0</v>
      </c>
      <c r="G45" s="12">
        <f t="shared" si="1"/>
        <v>0</v>
      </c>
      <c r="H45" s="1"/>
    </row>
    <row r="46" spans="1:8" ht="15" hidden="1" x14ac:dyDescent="0.25">
      <c r="A46" s="9"/>
      <c r="B46" s="10" t="str">
        <f>maestra_pedido!B111</f>
        <v>PETUNIA CHICA SURT. COLORES ( UNIDAD)</v>
      </c>
      <c r="C46" s="11">
        <f>IF(maestra_pedido!D111&lt;&gt;0,maestra_pedido!D111,0)</f>
        <v>0</v>
      </c>
      <c r="D46" s="29">
        <f>IF(maestra_pedido!D111&lt;&gt;0,maestra_pedido!C111,0)</f>
        <v>0</v>
      </c>
      <c r="E46" s="12">
        <f>IF(maestra_pedido!D111&lt;&gt;0,maestra_pedido!E111,0)</f>
        <v>0</v>
      </c>
      <c r="F46" s="12">
        <f t="shared" si="2"/>
        <v>0</v>
      </c>
      <c r="G46" s="12">
        <f t="shared" si="1"/>
        <v>0</v>
      </c>
      <c r="H46" s="1"/>
    </row>
    <row r="47" spans="1:8" ht="15" hidden="1" x14ac:dyDescent="0.25">
      <c r="A47" s="9"/>
      <c r="B47" s="10" t="str">
        <f>maestra_pedido!B112</f>
        <v>PETUNIA GRANDE DORADA (UNIDAD)</v>
      </c>
      <c r="C47" s="11">
        <f>IF(maestra_pedido!D112&lt;&gt;0,maestra_pedido!D112,0)</f>
        <v>0</v>
      </c>
      <c r="D47" s="29">
        <f>IF(maestra_pedido!D112&lt;&gt;0,maestra_pedido!C112,0)</f>
        <v>0</v>
      </c>
      <c r="E47" s="12">
        <f>IF(maestra_pedido!D112&lt;&gt;0,maestra_pedido!E112,0)</f>
        <v>0</v>
      </c>
      <c r="F47" s="12">
        <f t="shared" si="2"/>
        <v>0</v>
      </c>
      <c r="G47" s="12">
        <f t="shared" si="1"/>
        <v>0</v>
      </c>
      <c r="H47" s="1"/>
    </row>
    <row r="48" spans="1:8" ht="15" hidden="1" x14ac:dyDescent="0.25">
      <c r="A48" s="9"/>
      <c r="B48" s="10" t="str">
        <f>maestra_pedido!B113</f>
        <v>PETUNIA GRANDE PLATEADA (UNIDAD)</v>
      </c>
      <c r="C48" s="11">
        <f>IF(maestra_pedido!D113&lt;&gt;0,maestra_pedido!D113,0)</f>
        <v>0</v>
      </c>
      <c r="D48" s="29">
        <f>IF(maestra_pedido!D113&lt;&gt;0,maestra_pedido!C113,0)</f>
        <v>0</v>
      </c>
      <c r="E48" s="12">
        <f>IF(maestra_pedido!D113&lt;&gt;0,maestra_pedido!E113,0)</f>
        <v>0</v>
      </c>
      <c r="F48" s="12">
        <f t="shared" si="2"/>
        <v>0</v>
      </c>
      <c r="G48" s="12">
        <f t="shared" si="1"/>
        <v>0</v>
      </c>
      <c r="H48" s="1"/>
    </row>
    <row r="49" spans="1:8" ht="15" hidden="1" x14ac:dyDescent="0.25">
      <c r="A49" s="9"/>
      <c r="B49" s="10" t="str">
        <f>maestra_pedido!B114</f>
        <v>PETUNIA GRANDE SURT. COLORES ( UNIDAD)</v>
      </c>
      <c r="C49" s="11">
        <f>IF(maestra_pedido!D114&lt;&gt;0,maestra_pedido!D114,0)</f>
        <v>0</v>
      </c>
      <c r="D49" s="29">
        <f>IF(maestra_pedido!D114&lt;&gt;0,maestra_pedido!C114,0)</f>
        <v>0</v>
      </c>
      <c r="E49" s="12">
        <f>IF(maestra_pedido!D114&lt;&gt;0,maestra_pedido!E114,0)</f>
        <v>0</v>
      </c>
      <c r="F49" s="12">
        <f t="shared" si="2"/>
        <v>0</v>
      </c>
      <c r="G49" s="12">
        <f t="shared" si="1"/>
        <v>0</v>
      </c>
      <c r="H49" s="1"/>
    </row>
    <row r="50" spans="1:8" ht="15" hidden="1" x14ac:dyDescent="0.25">
      <c r="A50" s="9"/>
      <c r="B50" s="10" t="str">
        <f>maestra_pedido!B115</f>
        <v>PLACA TEXTO (UNID textos como "Feliz Día Mamá o Feliz Cumpleaños- etc")</v>
      </c>
      <c r="C50" s="11">
        <f>IF(maestra_pedido!D115&lt;&gt;0,maestra_pedido!D115,0)</f>
        <v>0</v>
      </c>
      <c r="D50" s="29">
        <f>IF(maestra_pedido!D115&lt;&gt;0,maestra_pedido!C115,0)</f>
        <v>0</v>
      </c>
      <c r="E50" s="12">
        <f>IF(maestra_pedido!D115&lt;&gt;0,maestra_pedido!E115,0)</f>
        <v>0</v>
      </c>
      <c r="F50" s="12">
        <f t="shared" si="2"/>
        <v>0</v>
      </c>
      <c r="G50" s="12">
        <f t="shared" si="1"/>
        <v>0</v>
      </c>
      <c r="H50" s="1"/>
    </row>
    <row r="51" spans="1:8" ht="15" x14ac:dyDescent="0.25">
      <c r="A51" s="9"/>
      <c r="B51" s="10" t="str">
        <f>maestra_pedido!B116</f>
        <v xml:space="preserve">SET BABYSHOWER (PACK 4X1) </v>
      </c>
      <c r="C51" s="11">
        <f>IF(maestra_pedido!D116&lt;&gt;0,maestra_pedido!D116,0)</f>
        <v>0</v>
      </c>
      <c r="D51" s="29">
        <f>IF(maestra_pedido!D116&lt;&gt;0,maestra_pedido!C116,0)</f>
        <v>0</v>
      </c>
      <c r="E51" s="12">
        <f>IF(maestra_pedido!D116&lt;&gt;0,maestra_pedido!E116,0)</f>
        <v>0</v>
      </c>
      <c r="F51" s="12">
        <f t="shared" si="2"/>
        <v>0</v>
      </c>
      <c r="G51" s="12">
        <f t="shared" si="1"/>
        <v>0</v>
      </c>
      <c r="H51" s="1"/>
    </row>
    <row r="52" spans="1:8" ht="15" hidden="1" x14ac:dyDescent="0.25">
      <c r="A52" s="9"/>
      <c r="B52" s="10" t="str">
        <f>maestra_pedido!B119</f>
        <v>ZAPATO TACO MUJER COLORES SURT (uno sòlo)</v>
      </c>
      <c r="C52" s="11">
        <f>IF(maestra_pedido!D117&lt;&gt;0,maestra_pedido!D117,0)</f>
        <v>0</v>
      </c>
      <c r="D52" s="29">
        <f>IF(maestra_pedido!D117&lt;&gt;0,maestra_pedido!C117,0)</f>
        <v>0</v>
      </c>
      <c r="E52" s="12">
        <f>IF(maestra_pedido!D117&lt;&gt;0,maestra_pedido!E117,0)</f>
        <v>0</v>
      </c>
      <c r="F52" s="12">
        <f t="shared" si="2"/>
        <v>0</v>
      </c>
      <c r="G52" s="12">
        <f t="shared" si="1"/>
        <v>0</v>
      </c>
      <c r="H52" s="1"/>
    </row>
    <row r="53" spans="1:8" ht="15" x14ac:dyDescent="0.25">
      <c r="A53" s="9"/>
      <c r="B53" s="10" t="str">
        <f>maestra_pedido!B118</f>
        <v>ZAPATO BABYSHOWER CELESTE (PAR)</v>
      </c>
      <c r="C53" s="11">
        <f>IF(maestra_pedido!D118&lt;&gt;0,maestra_pedido!D118,0)</f>
        <v>0</v>
      </c>
      <c r="D53" s="29">
        <f>IF(maestra_pedido!D118&lt;&gt;0,maestra_pedido!C118,0)</f>
        <v>0</v>
      </c>
      <c r="E53" s="12">
        <f>IF(maestra_pedido!D118&lt;&gt;0,maestra_pedido!E118,0)</f>
        <v>0</v>
      </c>
      <c r="F53" s="12">
        <f t="shared" si="2"/>
        <v>0</v>
      </c>
      <c r="G53" s="12">
        <f t="shared" si="1"/>
        <v>0</v>
      </c>
      <c r="H53" s="1"/>
    </row>
    <row r="54" spans="1:8" ht="15" x14ac:dyDescent="0.25">
      <c r="A54" s="9"/>
      <c r="B54" s="10" t="str">
        <f>maestra_pedido!B117</f>
        <v>ZAPATO BABYSHOWER ROSADO (PAR)</v>
      </c>
      <c r="C54" s="11">
        <f>IF(maestra_pedido!D119&lt;&gt;0,maestra_pedido!D119,0)</f>
        <v>0</v>
      </c>
      <c r="D54" s="29">
        <f>IF(maestra_pedido!D119&lt;&gt;0,maestra_pedido!C119,0)</f>
        <v>0</v>
      </c>
      <c r="E54" s="12">
        <f>IF(maestra_pedido!D119&lt;&gt;0,maestra_pedido!E119,0)</f>
        <v>0</v>
      </c>
      <c r="F54" s="12">
        <f t="shared" si="2"/>
        <v>0</v>
      </c>
      <c r="G54" s="12">
        <f t="shared" si="1"/>
        <v>0</v>
      </c>
      <c r="H54" s="1"/>
    </row>
    <row r="55" spans="1:8" ht="15" x14ac:dyDescent="0.25">
      <c r="A55" s="9"/>
      <c r="B55" s="10"/>
      <c r="C55" s="11"/>
      <c r="D55" s="29"/>
      <c r="E55" s="12"/>
      <c r="F55" s="12"/>
      <c r="G55" s="12"/>
      <c r="H55" s="1"/>
    </row>
    <row r="56" spans="1:8" ht="15" x14ac:dyDescent="0.25">
      <c r="A56" s="9"/>
      <c r="B56" s="10"/>
      <c r="C56" s="11"/>
      <c r="D56" s="29"/>
      <c r="E56" s="63" t="s">
        <v>183</v>
      </c>
      <c r="F56" s="64">
        <f>IF(maestra_pedido!F134&lt;&gt;0,maestra_pedido!F134,0)</f>
        <v>0</v>
      </c>
      <c r="G56" s="65"/>
      <c r="H56" s="1"/>
    </row>
    <row r="57" spans="1:8" ht="15.75" thickBot="1" x14ac:dyDescent="0.3">
      <c r="A57" s="13"/>
      <c r="B57" s="14"/>
      <c r="C57" s="15"/>
      <c r="D57" s="15"/>
      <c r="E57" s="66" t="s">
        <v>185</v>
      </c>
      <c r="F57" s="66">
        <f>IF(maestra_pedido!F133&lt;&gt;0,maestra_pedido!F133,0)</f>
        <v>0</v>
      </c>
      <c r="G57" s="67">
        <f>(F57*19%)+(F57)</f>
        <v>0</v>
      </c>
      <c r="H57" s="1"/>
    </row>
    <row r="58" spans="1:8" ht="18.75" customHeight="1" thickTop="1" x14ac:dyDescent="0.25">
      <c r="A58" s="1"/>
      <c r="B58" s="51" t="s">
        <v>74</v>
      </c>
      <c r="C58" s="30">
        <f>SUM(C6:C57)</f>
        <v>0</v>
      </c>
      <c r="D58" s="19"/>
      <c r="E58" s="37">
        <f>SUM(E6:E54)-F56+F57</f>
        <v>0</v>
      </c>
      <c r="F58" s="38">
        <f>E58*19%</f>
        <v>0</v>
      </c>
      <c r="G58" s="39">
        <f>E58+F58</f>
        <v>0</v>
      </c>
      <c r="H58" s="1"/>
    </row>
    <row r="59" spans="1:8" ht="17.25" customHeight="1" thickBot="1" x14ac:dyDescent="0.3">
      <c r="A59" s="20" t="s">
        <v>182</v>
      </c>
      <c r="B59" s="21"/>
      <c r="C59" s="2"/>
      <c r="D59" s="19"/>
      <c r="E59" s="40" t="s">
        <v>54</v>
      </c>
      <c r="F59" s="41" t="s">
        <v>56</v>
      </c>
      <c r="G59" s="42" t="s">
        <v>184</v>
      </c>
      <c r="H59" s="1"/>
    </row>
    <row r="60" spans="1:8" ht="16.5" thickTop="1" thickBot="1" x14ac:dyDescent="0.3">
      <c r="A60" s="9" t="s">
        <v>47</v>
      </c>
      <c r="B60" s="1"/>
      <c r="C60" s="2"/>
      <c r="D60" s="19"/>
      <c r="E60" s="2"/>
      <c r="F60" s="2"/>
      <c r="G60" s="2"/>
      <c r="H60" s="1"/>
    </row>
    <row r="61" spans="1:8" ht="18.75" x14ac:dyDescent="0.3">
      <c r="A61" s="9" t="s">
        <v>188</v>
      </c>
      <c r="B61" s="1"/>
      <c r="C61" s="2"/>
      <c r="D61" s="19"/>
      <c r="E61" s="58" t="s">
        <v>180</v>
      </c>
      <c r="F61" s="46"/>
      <c r="G61" s="47">
        <f>IF(maestra_pedido!F138&lt;&gt;0,maestra_pedido!F138,0)</f>
        <v>0</v>
      </c>
      <c r="H61" s="1"/>
    </row>
    <row r="62" spans="1:8" ht="19.5" thickBot="1" x14ac:dyDescent="0.35">
      <c r="A62" s="60">
        <v>1</v>
      </c>
      <c r="B62" s="22" t="s">
        <v>62</v>
      </c>
      <c r="C62" s="2"/>
      <c r="D62" s="19"/>
      <c r="E62" s="59" t="s">
        <v>181</v>
      </c>
      <c r="F62" s="49"/>
      <c r="G62" s="50">
        <f>G58-G61</f>
        <v>0</v>
      </c>
      <c r="H62" s="1"/>
    </row>
    <row r="63" spans="1:8" ht="18.75" x14ac:dyDescent="0.3">
      <c r="A63" s="60">
        <v>2</v>
      </c>
      <c r="B63" s="22" t="s">
        <v>65</v>
      </c>
      <c r="C63" s="2"/>
      <c r="D63" s="19"/>
      <c r="E63" s="61"/>
      <c r="F63" s="61"/>
      <c r="G63" s="62"/>
      <c r="H63" s="1"/>
    </row>
    <row r="64" spans="1:8" ht="18.75" x14ac:dyDescent="0.3">
      <c r="A64" s="60">
        <v>3</v>
      </c>
      <c r="B64" s="22" t="s">
        <v>179</v>
      </c>
      <c r="C64" s="2"/>
      <c r="D64" s="19"/>
      <c r="E64" s="43"/>
      <c r="F64" s="43"/>
      <c r="G64" s="43"/>
      <c r="H64" s="1"/>
    </row>
    <row r="65" spans="1:8" ht="15" x14ac:dyDescent="0.25">
      <c r="A65" s="1"/>
      <c r="B65" s="23"/>
      <c r="C65" s="2"/>
      <c r="D65" s="19"/>
      <c r="E65" s="2"/>
      <c r="F65" s="2"/>
      <c r="G65" s="2"/>
      <c r="H65" s="1"/>
    </row>
    <row r="66" spans="1:8" x14ac:dyDescent="0.2">
      <c r="A66" s="1"/>
      <c r="B66" s="1"/>
      <c r="C66" s="2"/>
      <c r="D66" s="19"/>
      <c r="E66" s="2"/>
      <c r="F66" s="2"/>
      <c r="G66" s="2"/>
      <c r="H66" s="1"/>
    </row>
    <row r="67" spans="1:8" x14ac:dyDescent="0.2">
      <c r="A67" s="1"/>
      <c r="B67" s="1"/>
      <c r="C67" s="2"/>
      <c r="D67" s="19"/>
      <c r="E67" s="2"/>
      <c r="F67" s="2"/>
      <c r="G67" s="2"/>
      <c r="H67" s="1"/>
    </row>
    <row r="68" spans="1:8" x14ac:dyDescent="0.2">
      <c r="D68" s="26"/>
    </row>
    <row r="69" spans="1:8" x14ac:dyDescent="0.2">
      <c r="D69" s="26"/>
    </row>
    <row r="70" spans="1:8" x14ac:dyDescent="0.2">
      <c r="D70" s="26"/>
    </row>
    <row r="71" spans="1:8" x14ac:dyDescent="0.2">
      <c r="D71" s="26"/>
    </row>
    <row r="72" spans="1:8" x14ac:dyDescent="0.2">
      <c r="D72" s="26"/>
    </row>
    <row r="73" spans="1:8" x14ac:dyDescent="0.2">
      <c r="D73" s="26"/>
    </row>
    <row r="74" spans="1:8" x14ac:dyDescent="0.2">
      <c r="D74" s="26"/>
    </row>
    <row r="75" spans="1:8" x14ac:dyDescent="0.2">
      <c r="D75" s="26"/>
    </row>
    <row r="76" spans="1:8" x14ac:dyDescent="0.2">
      <c r="D76" s="26"/>
    </row>
    <row r="77" spans="1:8" x14ac:dyDescent="0.2">
      <c r="D77" s="26"/>
    </row>
    <row r="78" spans="1:8" x14ac:dyDescent="0.2">
      <c r="D78" s="26"/>
    </row>
    <row r="79" spans="1:8" x14ac:dyDescent="0.2">
      <c r="D79" s="26"/>
    </row>
    <row r="80" spans="1:8" x14ac:dyDescent="0.2">
      <c r="D80" s="26"/>
    </row>
    <row r="81" spans="4:4" x14ac:dyDescent="0.2">
      <c r="D81" s="26"/>
    </row>
    <row r="82" spans="4:4" x14ac:dyDescent="0.2">
      <c r="D82" s="26"/>
    </row>
    <row r="83" spans="4:4" x14ac:dyDescent="0.2">
      <c r="D83" s="26"/>
    </row>
    <row r="84" spans="4:4" x14ac:dyDescent="0.2">
      <c r="D84" s="26"/>
    </row>
    <row r="85" spans="4:4" ht="15" customHeight="1" x14ac:dyDescent="0.2"/>
    <row r="86" spans="4:4" ht="15" customHeight="1" x14ac:dyDescent="0.2"/>
  </sheetData>
  <sheetProtection algorithmName="SHA-512" hashValue="j7a1y3WmGQAAs9m5Vkg29eVrE2tA+BTqSPgZiSpZtV69o/pQ7+LWpVLjwB/ApQG66p0vU8c+f5MK1C1vKuks8g==" saltValue="TNWHRyJHj01wQYI8L60lNQ==" spinCount="100000" sheet="1" objects="1" scenarios="1"/>
  <pageMargins left="0.70866141732283472" right="0.70866141732283472" top="0.19685039370078741" bottom="0.19685039370078741" header="0.31496062992125984" footer="0.31496062992125984"/>
  <pageSetup scale="9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maestra_pedido</vt:lpstr>
      <vt:lpstr>resume</vt:lpstr>
      <vt:lpstr>odc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Mitce</dc:creator>
  <cp:lastModifiedBy>MAMB Mitce</cp:lastModifiedBy>
  <cp:lastPrinted>2024-08-16T00:01:47Z</cp:lastPrinted>
  <dcterms:created xsi:type="dcterms:W3CDTF">2009-12-12T19:49:33Z</dcterms:created>
  <dcterms:modified xsi:type="dcterms:W3CDTF">2025-02-11T00:53:52Z</dcterms:modified>
</cp:coreProperties>
</file>