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d.docs.live.net/aee4edcf88aad5d2/1. Triple 8/"/>
    </mc:Choice>
  </mc:AlternateContent>
  <xr:revisionPtr revIDLastSave="108" documentId="8_{E45A2399-394A-48B0-9D3E-336BC64794F6}" xr6:coauthVersionLast="47" xr6:coauthVersionMax="47" xr10:uidLastSave="{A1859CEB-8D5F-4AFC-9C02-EBF185B9517E}"/>
  <workbookProtection workbookAlgorithmName="SHA-512" workbookHashValue="Gen+s/MHMz5Q/dj20kJb7K4n5IGyGXTButM67VLWe2olfzQILUTe8CrTkXzOT7ikKMJqYBYoB4e1kbK1J9jb7g==" workbookSaltValue="zIF+hKW3vnSX+4gRufkMbA==" workbookSpinCount="100000" lockStructure="1"/>
  <bookViews>
    <workbookView xWindow="-28920" yWindow="-270" windowWidth="29040" windowHeight="15840" xr2:uid="{1FE94C63-82ED-4B03-8514-392ED7DA1949}"/>
  </bookViews>
  <sheets>
    <sheet name="ROI Calculator" sheetId="1" r:id="rId1"/>
    <sheet name="Output" sheetId="4" state="hidden" r:id="rId2"/>
  </sheets>
  <definedNames>
    <definedName name="_xlnm.Print_Area" localSheetId="0">'ROI Calculator'!$B$2:$N$29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G17" i="4" l="1"/>
  <c r="G16" i="4"/>
  <c r="G15" i="4"/>
  <c r="G14" i="4"/>
  <c r="G13" i="4"/>
  <c r="I13" i="4" s="1"/>
  <c r="B26" i="4"/>
  <c r="B27" i="4" s="1"/>
  <c r="H24" i="1" s="1"/>
  <c r="B25" i="4"/>
  <c r="B19" i="4"/>
  <c r="B17" i="4"/>
  <c r="B8" i="4"/>
  <c r="B6" i="4"/>
  <c r="B5" i="4"/>
  <c r="G2" i="4"/>
  <c r="G3" i="4" s="1"/>
  <c r="G4" i="4" s="1"/>
  <c r="B18" i="4" s="1"/>
  <c r="I15" i="4" l="1"/>
  <c r="I16" i="4"/>
  <c r="I17" i="4"/>
  <c r="I14" i="4"/>
  <c r="B28" i="4"/>
  <c r="L23" i="1" s="1"/>
  <c r="B20" i="4"/>
  <c r="C20" i="4" s="1"/>
  <c r="H23" i="1" s="1"/>
  <c r="B34" i="4"/>
  <c r="B35" i="4"/>
  <c r="H26" i="1" s="1"/>
  <c r="G6" i="4"/>
  <c r="B7" i="4"/>
  <c r="C34" i="4" l="1"/>
  <c r="H25" i="1" s="1"/>
  <c r="G7" i="4"/>
  <c r="B21" i="4" s="1"/>
  <c r="C21" i="4" s="1"/>
  <c r="D27" i="1" s="1"/>
  <c r="D23" i="1"/>
  <c r="B10" i="4"/>
  <c r="B11" i="4" s="1"/>
  <c r="C11" i="4" s="1"/>
  <c r="D24" i="1" s="1"/>
  <c r="I18" i="4"/>
  <c r="J18" i="4" s="1"/>
  <c r="L20" i="1" s="1"/>
  <c r="B29" i="4" l="1"/>
  <c r="B30" i="4" s="1"/>
  <c r="C30" i="4" s="1"/>
  <c r="L24" i="1" s="1"/>
  <c r="B36" i="4"/>
  <c r="B12" i="4"/>
  <c r="C12" i="4" s="1"/>
  <c r="D25" i="1" s="1"/>
  <c r="C29" i="4" l="1"/>
  <c r="B40" i="4"/>
  <c r="C40" i="4" s="1"/>
  <c r="L25" i="1" s="1"/>
  <c r="C36" i="4"/>
  <c r="H27" i="1" s="1"/>
  <c r="B13" i="4"/>
  <c r="C13" i="4" s="1"/>
  <c r="D26" i="1" s="1"/>
  <c r="B42" i="4" l="1"/>
  <c r="C42" i="4" s="1"/>
  <c r="L27" i="1" s="1"/>
  <c r="B41" i="4"/>
  <c r="C41" i="4" s="1"/>
  <c r="L26" i="1" s="1"/>
  <c r="B43" i="4" l="1"/>
  <c r="C43" i="4" l="1"/>
  <c r="L28" i="1" s="1"/>
  <c r="M14" i="1" l="1"/>
  <c r="M18" i="1" l="1"/>
  <c r="M16" i="1"/>
  <c r="M12" i="1"/>
  <c r="M10" i="1"/>
  <c r="M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H10" authorId="0" shapeId="0" xr:uid="{EBE0DABD-A753-436A-BEBE-8A1466564C85}">
      <text>
        <r>
          <rPr>
            <sz val="9"/>
            <color indexed="81"/>
            <rFont val="Tahoma"/>
            <family val="2"/>
          </rPr>
          <t xml:space="preserve">The machines' year of manufacture
</t>
        </r>
      </text>
    </comment>
    <comment ref="H12" authorId="0" shapeId="0" xr:uid="{6CD739D4-480C-45B7-88CA-D5FD56502EF8}">
      <text>
        <r>
          <rPr>
            <sz val="9"/>
            <color indexed="81"/>
            <rFont val="Tahoma"/>
            <family val="2"/>
          </rPr>
          <t xml:space="preserve">Number of hours on the machine at time of purchase. Leave blank if unknown.
</t>
        </r>
      </text>
    </comment>
    <comment ref="H14" authorId="0" shapeId="0" xr:uid="{25DA2881-8901-4364-9BF1-BC805939E293}">
      <text>
        <r>
          <rPr>
            <sz val="9"/>
            <color indexed="81"/>
            <rFont val="Tahoma"/>
            <family val="2"/>
          </rPr>
          <t xml:space="preserve">Enter the total useful life of the machine from year of manufacture. 
(Guide: Approximately 8 - 10 yrs for excavators depending on usage and maintenance. Refer to ATO's 'Effective Life of a Depreciating Asset').
</t>
        </r>
      </text>
    </comment>
    <comment ref="H16" authorId="0" shapeId="0" xr:uid="{AB737A39-8A9E-4E00-BAD2-A461B56FC56E}">
      <text>
        <r>
          <rPr>
            <sz val="9"/>
            <color indexed="81"/>
            <rFont val="Tahoma"/>
            <family val="2"/>
          </rPr>
          <t xml:space="preserve">Estimate the number of hours per week the machine will be used or hired out for.
</t>
        </r>
      </text>
    </comment>
    <comment ref="D18" authorId="0" shapeId="0" xr:uid="{508728E1-1C0A-4974-9C39-002D580488DF}">
      <text>
        <r>
          <rPr>
            <sz val="9"/>
            <color indexed="81"/>
            <rFont val="Tahoma"/>
            <family val="2"/>
          </rPr>
          <t xml:space="preserve">% of loan amount to be paid as a lump sum
 at the end of the loan term. Note: Lender restrictions may apply to the maximum balloon value allowed.
</t>
        </r>
      </text>
    </comment>
    <comment ref="H18" authorId="0" shapeId="0" xr:uid="{F8B56BE1-F03E-4F4F-8485-22A94F5FA4D9}">
      <text>
        <r>
          <rPr>
            <sz val="9"/>
            <color indexed="81"/>
            <rFont val="Tahoma"/>
            <family val="2"/>
          </rPr>
          <t xml:space="preserve">The average rate of income you anticipate the machine earning per hour of use.  
Adjust the rate to see the effect on potential  income earned and Return on Investment </t>
        </r>
        <r>
          <rPr>
            <sz val="9"/>
            <color indexed="81"/>
            <rFont val="Tahoma"/>
            <family val="2"/>
          </rPr>
          <t xml:space="preserve">
</t>
        </r>
      </text>
    </comment>
    <comment ref="C24" authorId="0" shapeId="0" xr:uid="{4BBD5099-736A-47AB-83B8-AE5B97E34681}">
      <text>
        <r>
          <rPr>
            <sz val="9"/>
            <color indexed="81"/>
            <rFont val="Tahoma"/>
            <family val="2"/>
          </rPr>
          <t>Provided as a guide only. Monthly repayments may vary depending on your circumstances, age of equipment, lender fees and additional finance charges.
Contact Triple 8 Equipment Finance for an accurate finance estimate tailored to your personal requirements.</t>
        </r>
      </text>
    </comment>
    <comment ref="G24" authorId="0" shapeId="0" xr:uid="{DE73CE47-281D-46BF-B3A7-568C036C30BB}">
      <text>
        <r>
          <rPr>
            <sz val="9"/>
            <color indexed="81"/>
            <rFont val="Tahoma"/>
            <family val="2"/>
          </rPr>
          <t xml:space="preserve">Based on a 6 day/50 hour working week
</t>
        </r>
      </text>
    </comment>
    <comment ref="K26" authorId="0" shapeId="0" xr:uid="{B8357B36-6461-4CB8-AD84-FF26E3B9A449}">
      <text>
        <r>
          <rPr>
            <sz val="9"/>
            <color indexed="81"/>
            <rFont val="Tahoma"/>
            <family val="2"/>
          </rPr>
          <t>Includes machine resale value at end of loan term</t>
        </r>
        <r>
          <rPr>
            <sz val="9"/>
            <color indexed="81"/>
            <rFont val="Tahoma"/>
            <family val="2"/>
          </rPr>
          <t xml:space="preserve">
</t>
        </r>
      </text>
    </comment>
    <comment ref="C27" authorId="0" shapeId="0" xr:uid="{2A58F6B6-591D-4599-8DD1-9C8F9585E666}">
      <text>
        <r>
          <rPr>
            <sz val="9"/>
            <color indexed="81"/>
            <rFont val="Tahoma"/>
            <family val="2"/>
          </rPr>
          <t xml:space="preserve">Depreciation value is based on the ATO's 'Prime Cost Depreciation Method'.
</t>
        </r>
      </text>
    </comment>
    <comment ref="G27" authorId="0" shapeId="0" xr:uid="{60C81922-2EEB-4DF5-A8D7-18436FDDA827}">
      <text>
        <r>
          <rPr>
            <sz val="9"/>
            <color indexed="81"/>
            <rFont val="Tahoma"/>
            <family val="2"/>
          </rPr>
          <t>Resale value is provided as a rough guide only and is calculated by subtracting total depreciation value over the term of the loan from the original purchase price. 
Resale value may be affected by many factors, including the make, size and condition of the machine, number of hours accumulated etc.</t>
        </r>
      </text>
    </comment>
    <comment ref="K27" authorId="0" shapeId="0" xr:uid="{9617E54E-B5FE-4430-A79C-9E63EEBCD4C9}">
      <text>
        <r>
          <rPr>
            <sz val="9"/>
            <color indexed="81"/>
            <rFont val="Tahoma"/>
            <family val="2"/>
          </rPr>
          <t xml:space="preserve">Number of years taken to recover your initial 
investment, including finance charges.
</t>
        </r>
      </text>
    </comment>
  </commentList>
</comments>
</file>

<file path=xl/sharedStrings.xml><?xml version="1.0" encoding="utf-8"?>
<sst xmlns="http://schemas.openxmlformats.org/spreadsheetml/2006/main" count="120" uniqueCount="107">
  <si>
    <t>Return On Investment Calculator</t>
  </si>
  <si>
    <t>© 2023 Triple 8 Equipment Finance</t>
  </si>
  <si>
    <t>Finance Details</t>
  </si>
  <si>
    <t>Asset Details</t>
  </si>
  <si>
    <t>Operating Costs</t>
  </si>
  <si>
    <t>Purchase Price</t>
  </si>
  <si>
    <t>Year Model</t>
  </si>
  <si>
    <t>Fuel &amp; Lubricants</t>
  </si>
  <si>
    <t>per hour</t>
  </si>
  <si>
    <t>Annual Maintenance</t>
  </si>
  <si>
    <t>per year</t>
  </si>
  <si>
    <t>per month</t>
  </si>
  <si>
    <t>Annual Interest Rate</t>
  </si>
  <si>
    <t>Average Weekly Operating Hours</t>
  </si>
  <si>
    <t>Transport</t>
  </si>
  <si>
    <t>Average Hourly Charge-out Rate</t>
  </si>
  <si>
    <t>Insurance</t>
  </si>
  <si>
    <t>Total Average Operating Costs</t>
  </si>
  <si>
    <t>Loan Amount Required</t>
  </si>
  <si>
    <r>
      <t>Remaining Useful Life of Machine at Purchase</t>
    </r>
    <r>
      <rPr>
        <sz val="8"/>
        <color theme="1"/>
        <rFont val="Arial"/>
        <family val="2"/>
      </rPr>
      <t xml:space="preserve"> (years)</t>
    </r>
  </si>
  <si>
    <t>Gross Annual Income Generated</t>
  </si>
  <si>
    <t>Estimated Monthly Repayments</t>
  </si>
  <si>
    <t>Machine Utilisation Rate</t>
  </si>
  <si>
    <t>Net Annual Income Generated</t>
  </si>
  <si>
    <t>Total Interest Paid</t>
  </si>
  <si>
    <r>
      <t xml:space="preserve">Age of Machine at End of Loan Term </t>
    </r>
    <r>
      <rPr>
        <sz val="8"/>
        <color theme="1"/>
        <rFont val="Arial"/>
        <family val="2"/>
      </rPr>
      <t>(years)</t>
    </r>
  </si>
  <si>
    <t>Total Net Income Generated Over Loan Term</t>
  </si>
  <si>
    <t>Total Paid Over Life of Loan</t>
  </si>
  <si>
    <t>Total Machine Hours at End of Loan Term</t>
  </si>
  <si>
    <t>Net Profit at End of Loan Term</t>
  </si>
  <si>
    <t>Monthly Depreciation Value</t>
  </si>
  <si>
    <t>Estimated Resale Value at End of Loan Term</t>
  </si>
  <si>
    <t>Payback Period / Breakeven Point</t>
  </si>
  <si>
    <t>years</t>
  </si>
  <si>
    <t>ROI at End of Loan term</t>
  </si>
  <si>
    <t>Notes:</t>
  </si>
  <si>
    <t>* The life expectancy of equipment can vary depending on several factors, including the type of machine, its usage, and maintenance practices. This range is a general estimate, and the actual lifetime may differ from brand to brand and model to model.</t>
  </si>
  <si>
    <t>Return on investment varies depending on the time scale used. Results may also be affected by additional acquisition costs and/or major repair costs not accounted for in the above calculator</t>
  </si>
  <si>
    <t>Assumptions:</t>
  </si>
  <si>
    <t>Repayments made at end of month</t>
  </si>
  <si>
    <t>No additional repayments made other than monthly scheduled instalments</t>
  </si>
  <si>
    <t>Operating costs remain constant for the duration of the loan term</t>
  </si>
  <si>
    <t>Disclaimer:</t>
  </si>
  <si>
    <t>Whilst every effort has been made to ensure the accuracy of this calculator, the information provided is intended to be general in nature and is not to be construed as financial advice. ROI alone should not be used as a basis for your purchase decision. We highly recommend consulting your accountant or financial advisor when making large capital purchase decisions.</t>
  </si>
  <si>
    <t>Today's date</t>
  </si>
  <si>
    <t>Term Values</t>
  </si>
  <si>
    <t>1. COST OF ACQUISITION</t>
  </si>
  <si>
    <t>IFERROR</t>
  </si>
  <si>
    <t>Current year</t>
  </si>
  <si>
    <t>Asset age at purchase</t>
  </si>
  <si>
    <t>Purchase price</t>
  </si>
  <si>
    <t>Cash deposit (if applicable)</t>
  </si>
  <si>
    <t>No of years held:</t>
  </si>
  <si>
    <t>Balance to be financed</t>
  </si>
  <si>
    <t>Depreciation factor</t>
  </si>
  <si>
    <t>Loan term</t>
  </si>
  <si>
    <t>months</t>
  </si>
  <si>
    <t>Annual interest rate</t>
  </si>
  <si>
    <t>%</t>
  </si>
  <si>
    <t>Balloon payment (if applicable)</t>
  </si>
  <si>
    <t>RUNNING COSTS</t>
  </si>
  <si>
    <t>Guide to running costs</t>
  </si>
  <si>
    <t>Estimated monthly repayments (in arrears)</t>
  </si>
  <si>
    <t>Total interest paid over life of loan</t>
  </si>
  <si>
    <t>Total paid over life of loan</t>
  </si>
  <si>
    <t>Based on manufacturer specs</t>
  </si>
  <si>
    <t>Maintenance</t>
  </si>
  <si>
    <t>Roughly 2% of replacement price per year</t>
  </si>
  <si>
    <t>2. DEPRECIATION CYCLE</t>
  </si>
  <si>
    <t>Storage (if applicable)</t>
  </si>
  <si>
    <t>Roughly .5 - 1% of cost of machine</t>
  </si>
  <si>
    <t>Average useful life of the asset</t>
  </si>
  <si>
    <t>Age at purchase (years)</t>
  </si>
  <si>
    <t>No. of hours at purchase (if known)</t>
  </si>
  <si>
    <t>Remaining useful life (years)</t>
  </si>
  <si>
    <t>Monthly depreciation value*</t>
  </si>
  <si>
    <t>3. INCOME GENERATION</t>
  </si>
  <si>
    <t>Average hourly charge-out rate (ex GST)</t>
  </si>
  <si>
    <t>https://blog.iseekplant.com.au/machine-hire-rates</t>
  </si>
  <si>
    <t>Estimated average operating hours per week</t>
  </si>
  <si>
    <t>https://www.iseekplant.com.au/excavator-hire?hsLang=en-au</t>
  </si>
  <si>
    <t>Utilisation rate (based on a 6 day/50 hour week)</t>
  </si>
  <si>
    <t>Gross annual income generated</t>
  </si>
  <si>
    <t>Hourly operating costs (incl fuel, maintenance, transport, storage &amp; insurance)</t>
  </si>
  <si>
    <t>Net annual income generated</t>
  </si>
  <si>
    <t>4. RESALE VALUE ON EXPIRY OF LOAN TERM</t>
  </si>
  <si>
    <t xml:space="preserve">Does not take tax implications into account </t>
  </si>
  <si>
    <t>Age of asset at end of loan term (years)</t>
  </si>
  <si>
    <t>Total machine hours accumulated</t>
  </si>
  <si>
    <t>Estimated resale value at end of loan term**</t>
  </si>
  <si>
    <t>5. RETURN ON INVESTMENT</t>
  </si>
  <si>
    <t>Total net income generated over loan term</t>
  </si>
  <si>
    <t>Net profit at end of loan term after finance charges &amp; including resale value</t>
  </si>
  <si>
    <t>Payback period (years)</t>
  </si>
  <si>
    <t>ROI</t>
  </si>
  <si>
    <t>* Based on ATO's prime cost depreciation method</t>
  </si>
  <si>
    <t>** Guide to calculating resale value</t>
  </si>
  <si>
    <t xml:space="preserve"> e: pre-approvals@triple8finance.com.au</t>
  </si>
  <si>
    <t>p: 1800 910 888</t>
  </si>
  <si>
    <r>
      <t xml:space="preserve">Deposit </t>
    </r>
    <r>
      <rPr>
        <sz val="8"/>
        <color theme="1" tint="0.249977111117893"/>
        <rFont val="Arial"/>
        <family val="2"/>
      </rPr>
      <t>(if applicable)</t>
    </r>
  </si>
  <si>
    <r>
      <t xml:space="preserve">Preferred Loan Term </t>
    </r>
    <r>
      <rPr>
        <sz val="8"/>
        <color theme="1" tint="0.249977111117893"/>
        <rFont val="Arial"/>
        <family val="2"/>
      </rPr>
      <t>(months)</t>
    </r>
  </si>
  <si>
    <r>
      <t xml:space="preserve">Balloon Payment </t>
    </r>
    <r>
      <rPr>
        <sz val="8"/>
        <color theme="1" tint="0.249977111117893"/>
        <rFont val="Arial"/>
        <family val="2"/>
      </rPr>
      <t>(if applicable)</t>
    </r>
  </si>
  <si>
    <r>
      <t xml:space="preserve">No. of Hours at Purchase </t>
    </r>
    <r>
      <rPr>
        <sz val="8"/>
        <color theme="1" tint="0.249977111117893"/>
        <rFont val="Arial"/>
        <family val="2"/>
      </rPr>
      <t>(If known)</t>
    </r>
  </si>
  <si>
    <r>
      <t xml:space="preserve">Useful Life of Asset </t>
    </r>
    <r>
      <rPr>
        <sz val="8"/>
        <color theme="1" tint="0.249977111117893"/>
        <rFont val="Arial"/>
        <family val="2"/>
      </rPr>
      <t>(years)</t>
    </r>
    <r>
      <rPr>
        <sz val="10"/>
        <color theme="1" tint="0.249977111117893"/>
        <rFont val="Arial"/>
        <family val="2"/>
      </rPr>
      <t>*</t>
    </r>
  </si>
  <si>
    <r>
      <t xml:space="preserve">Storage </t>
    </r>
    <r>
      <rPr>
        <sz val="8"/>
        <color theme="1" tint="0.249977111117893"/>
        <rFont val="Arial"/>
        <family val="2"/>
      </rPr>
      <t>(if applicable)</t>
    </r>
  </si>
  <si>
    <t>INPUTS</t>
  </si>
  <si>
    <t>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</si>
</sst>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_-&quot;$&quot;* #,##0_-;\-&quot;$&quot;* #,##0_-;_-&quot;$&quot;* &quot;-&quot;??_-;_-@_-"/>
    <numFmt numFmtId="165" formatCode="0.0"/>
    <numFmt numFmtId="166" formatCode="0.0%"/>
    <numFmt numFmtId="167" formatCode="&quot;$&quot;#,##0.00"/>
  </numFmts>
  <fonts count="35" x14ac:knownFonts="1">
    <font>
      <sz val="11"/>
      <color theme="1"/>
      <name val="Calibri"/>
      <family val="2"/>
      <scheme val="minor"/>
    </font>
    <font>
      <sz val="11"/>
      <color theme="1"/>
      <name val="Calibri"/>
      <family val="2"/>
      <scheme val="minor"/>
    </font>
    <font>
      <sz val="11"/>
      <color theme="1"/>
      <name val="Arial"/>
      <family val="2"/>
    </font>
    <font>
      <sz val="18"/>
      <color theme="1"/>
      <name val="Arial"/>
      <family val="2"/>
    </font>
    <font>
      <sz val="8"/>
      <color theme="1"/>
      <name val="Arial"/>
      <family val="2"/>
    </font>
    <font>
      <b/>
      <sz val="18"/>
      <color theme="0"/>
      <name val="Arial"/>
      <family val="2"/>
    </font>
    <font>
      <sz val="10"/>
      <color theme="1"/>
      <name val="Arial"/>
      <family val="2"/>
    </font>
    <font>
      <b/>
      <sz val="10"/>
      <color theme="1"/>
      <name val="Arial"/>
      <family val="2"/>
    </font>
    <font>
      <sz val="11"/>
      <color theme="0"/>
      <name val="Calibri"/>
      <family val="2"/>
      <scheme val="minor"/>
    </font>
    <font>
      <sz val="9"/>
      <color indexed="81"/>
      <name val="Tahoma"/>
      <family val="2"/>
    </font>
    <font>
      <sz val="9"/>
      <color theme="1"/>
      <name val="Arial"/>
      <family val="2"/>
    </font>
    <font>
      <sz val="8"/>
      <name val="Arial"/>
      <family val="2"/>
    </font>
    <font>
      <sz val="10"/>
      <color theme="0"/>
      <name val="Arial"/>
      <family val="2"/>
    </font>
    <font>
      <sz val="8"/>
      <color theme="0"/>
      <name val="Arial"/>
      <family val="2"/>
    </font>
    <font>
      <sz val="11"/>
      <color theme="0"/>
      <name val="Arial"/>
      <family val="2"/>
    </font>
    <font>
      <sz val="7"/>
      <color theme="0" tint="-0.14999847407452621"/>
      <name val="Arial"/>
      <family val="2"/>
    </font>
    <font>
      <b/>
      <sz val="16"/>
      <color rgb="FF0070C0"/>
      <name val="Calibri"/>
      <family val="2"/>
    </font>
    <font>
      <sz val="11"/>
      <color theme="1" tint="0.24994659260841701"/>
      <name val="Calibri"/>
      <family val="2"/>
      <scheme val="minor"/>
    </font>
    <font>
      <b/>
      <sz val="12"/>
      <color theme="1" tint="0.249977111117893"/>
      <name val="Calibri"/>
      <family val="2"/>
    </font>
    <font>
      <sz val="9"/>
      <name val="Arial"/>
      <family val="2"/>
    </font>
    <font>
      <b/>
      <sz val="11"/>
      <color theme="1"/>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b/>
      <sz val="11"/>
      <color rgb="FFF9D342"/>
      <name val="Arial"/>
      <family val="2"/>
    </font>
    <font>
      <sz val="12"/>
      <color theme="0"/>
      <name val="Calibri"/>
      <family val="2"/>
      <scheme val="minor"/>
    </font>
    <font>
      <sz val="10"/>
      <color theme="1" tint="0.249977111117893"/>
      <name val="Arial"/>
      <family val="2"/>
    </font>
    <font>
      <sz val="8"/>
      <color theme="1" tint="0.249977111117893"/>
      <name val="Arial"/>
      <family val="2"/>
    </font>
    <font>
      <sz val="11"/>
      <color theme="1" tint="0.249977111117893"/>
      <name val="Arial"/>
      <family val="2"/>
    </font>
    <font>
      <b/>
      <sz val="12"/>
      <color theme="1" tint="0.249977111117893"/>
      <name val="Arial"/>
      <family val="2"/>
    </font>
    <font>
      <b/>
      <sz val="12"/>
      <color theme="1"/>
      <name val="Arial"/>
      <family val="2"/>
    </font>
    <font>
      <sz val="12"/>
      <color theme="1"/>
      <name val="Arial"/>
      <family val="2"/>
    </font>
    <font>
      <b/>
      <sz val="12"/>
      <color rgb="FFF9D342"/>
      <name val="Arial"/>
      <family val="2"/>
    </font>
    <font>
      <b/>
      <sz val="14"/>
      <color rgb="FFF9D342"/>
      <name val="Arial"/>
      <family val="2"/>
    </font>
    <font>
      <sz val="7.5"/>
      <color theme="1" tint="0.249977111117893"/>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DEEB5"/>
        <bgColor indexed="64"/>
      </patternFill>
    </fill>
    <fill>
      <patternFill patternType="solid">
        <fgColor theme="1" tint="0.249977111117893"/>
        <bgColor indexed="64"/>
      </patternFill>
    </fill>
    <fill>
      <patternFill patternType="solid">
        <fgColor theme="4" tint="0.79998168889431442"/>
        <bgColor indexed="65"/>
      </patternFill>
    </fill>
    <fill>
      <patternFill patternType="solid">
        <fgColor rgb="FF0070C0"/>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9D3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rgb="FFF9D342"/>
      </bottom>
      <diagonal/>
    </border>
    <border>
      <left/>
      <right/>
      <top/>
      <bottom style="thin">
        <color rgb="FFF9D342"/>
      </bottom>
      <diagonal/>
    </border>
    <border>
      <left/>
      <right/>
      <top style="medium">
        <color rgb="FFF9D342"/>
      </top>
      <bottom/>
      <diagonal/>
    </border>
    <border>
      <left style="thin">
        <color theme="0"/>
      </left>
      <right/>
      <top style="medium">
        <color rgb="FFF9D342"/>
      </top>
      <bottom/>
      <diagonal/>
    </border>
    <border>
      <left style="thin">
        <color theme="0"/>
      </left>
      <right/>
      <top/>
      <bottom/>
      <diagonal/>
    </border>
    <border>
      <left/>
      <right/>
      <top/>
      <bottom style="thin">
        <color theme="0"/>
      </bottom>
      <diagonal/>
    </border>
    <border>
      <left/>
      <right/>
      <top style="thin">
        <color indexed="64"/>
      </top>
      <bottom style="double">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16" fillId="6" borderId="0" applyFill="0" applyBorder="0" applyProtection="0">
      <alignment horizontal="left" vertical="center" wrapText="1" indent="1"/>
    </xf>
    <xf numFmtId="167" fontId="17" fillId="7" borderId="0" applyFont="0" applyFill="0" applyBorder="0" applyAlignment="0" applyProtection="0"/>
    <xf numFmtId="0" fontId="17" fillId="5" borderId="0" applyNumberFormat="0" applyFont="0" applyAlignment="0">
      <alignment horizontal="center" vertical="center" wrapText="1"/>
    </xf>
    <xf numFmtId="1" fontId="17" fillId="5" borderId="0" applyFont="0" applyFill="0" applyBorder="0" applyAlignment="0"/>
    <xf numFmtId="14" fontId="17" fillId="0" borderId="0" applyFont="0" applyFill="0" applyBorder="0" applyAlignment="0"/>
    <xf numFmtId="0" fontId="18" fillId="8" borderId="0" applyFill="0" applyProtection="0">
      <alignment horizontal="center" vertical="center" wrapText="1"/>
    </xf>
    <xf numFmtId="167" fontId="17" fillId="7" borderId="0" applyFont="0" applyFill="0" applyBorder="0" applyProtection="0">
      <alignment horizontal="right" indent="2"/>
    </xf>
    <xf numFmtId="0" fontId="21" fillId="0" borderId="0" applyNumberFormat="0" applyFill="0" applyBorder="0" applyAlignment="0" applyProtection="0"/>
  </cellStyleXfs>
  <cellXfs count="114">
    <xf numFmtId="0" fontId="0" fillId="0" borderId="0" xfId="0"/>
    <xf numFmtId="0" fontId="10" fillId="0" borderId="0" xfId="0" applyFont="1"/>
    <xf numFmtId="14" fontId="10" fillId="0" borderId="0" xfId="0" applyNumberFormat="1" applyFont="1"/>
    <xf numFmtId="0" fontId="20" fillId="2" borderId="0" xfId="0" applyFont="1" applyFill="1"/>
    <xf numFmtId="0" fontId="0" fillId="2" borderId="0" xfId="0" applyFill="1"/>
    <xf numFmtId="164" fontId="0" fillId="9" borderId="0" xfId="1" applyNumberFormat="1" applyFont="1" applyFill="1"/>
    <xf numFmtId="166" fontId="0" fillId="0" borderId="0" xfId="2" applyNumberFormat="1" applyFont="1"/>
    <xf numFmtId="164" fontId="0" fillId="0" borderId="0" xfId="1" applyNumberFormat="1" applyFont="1"/>
    <xf numFmtId="0" fontId="0" fillId="9" borderId="0" xfId="0" applyFill="1"/>
    <xf numFmtId="0" fontId="21" fillId="2" borderId="0" xfId="10" applyFill="1"/>
    <xf numFmtId="0" fontId="0" fillId="0" borderId="8" xfId="0" applyBorder="1"/>
    <xf numFmtId="164" fontId="0" fillId="0" borderId="8" xfId="1" applyNumberFormat="1" applyFont="1" applyBorder="1"/>
    <xf numFmtId="0" fontId="0" fillId="0" borderId="1" xfId="0" applyBorder="1"/>
    <xf numFmtId="44" fontId="0" fillId="9" borderId="1" xfId="1" applyFont="1" applyFill="1" applyBorder="1"/>
    <xf numFmtId="44" fontId="22" fillId="0" borderId="1" xfId="1" applyFont="1" applyBorder="1"/>
    <xf numFmtId="44" fontId="0" fillId="0" borderId="1" xfId="1" applyFont="1" applyBorder="1"/>
    <xf numFmtId="0" fontId="22" fillId="0" borderId="0" xfId="0" applyFont="1"/>
    <xf numFmtId="164" fontId="0" fillId="9" borderId="1" xfId="0" applyNumberFormat="1" applyFill="1" applyBorder="1"/>
    <xf numFmtId="164" fontId="22" fillId="0" borderId="1" xfId="0" applyNumberFormat="1" applyFont="1" applyBorder="1"/>
    <xf numFmtId="164" fontId="0" fillId="0" borderId="1" xfId="0" applyNumberFormat="1" applyBorder="1"/>
    <xf numFmtId="9" fontId="0" fillId="0" borderId="0" xfId="2" applyFont="1"/>
    <xf numFmtId="44" fontId="0" fillId="0" borderId="1" xfId="0" applyNumberFormat="1" applyBorder="1"/>
    <xf numFmtId="164" fontId="0" fillId="0" borderId="8" xfId="0" applyNumberFormat="1" applyBorder="1"/>
    <xf numFmtId="44" fontId="0" fillId="0" borderId="0" xfId="0" applyNumberFormat="1"/>
    <xf numFmtId="1" fontId="0" fillId="0" borderId="0" xfId="0" applyNumberFormat="1"/>
    <xf numFmtId="1" fontId="0" fillId="2" borderId="0" xfId="0" applyNumberFormat="1" applyFill="1"/>
    <xf numFmtId="0" fontId="21" fillId="0" borderId="0" xfId="10"/>
    <xf numFmtId="1" fontId="0" fillId="9" borderId="0" xfId="0" applyNumberFormat="1" applyFill="1"/>
    <xf numFmtId="164" fontId="0" fillId="0" borderId="0" xfId="1" applyNumberFormat="1" applyFont="1" applyBorder="1"/>
    <xf numFmtId="164" fontId="0" fillId="0" borderId="0" xfId="1" applyNumberFormat="1" applyFont="1" applyFill="1" applyBorder="1"/>
    <xf numFmtId="0" fontId="0" fillId="10" borderId="0" xfId="0" applyFill="1"/>
    <xf numFmtId="164" fontId="0" fillId="10" borderId="0" xfId="1" applyNumberFormat="1" applyFont="1" applyFill="1"/>
    <xf numFmtId="165" fontId="0" fillId="10" borderId="0" xfId="0" applyNumberFormat="1" applyFill="1"/>
    <xf numFmtId="9" fontId="20" fillId="10" borderId="0" xfId="2" applyFont="1" applyFill="1"/>
    <xf numFmtId="0" fontId="0" fillId="0" borderId="0" xfId="0" applyAlignment="1">
      <alignment horizontal="left"/>
    </xf>
    <xf numFmtId="164" fontId="0" fillId="0" borderId="0" xfId="0" applyNumberFormat="1"/>
    <xf numFmtId="0" fontId="0" fillId="2" borderId="0" xfId="0" applyFill="1" applyAlignment="1">
      <alignment horizontal="right"/>
    </xf>
    <xf numFmtId="1" fontId="0" fillId="3" borderId="0" xfId="0" applyNumberFormat="1" applyFill="1"/>
    <xf numFmtId="165" fontId="0" fillId="3" borderId="0" xfId="0" applyNumberFormat="1" applyFill="1"/>
    <xf numFmtId="9" fontId="0" fillId="3" borderId="0" xfId="2" applyFont="1" applyFill="1"/>
    <xf numFmtId="0" fontId="23" fillId="0" borderId="0" xfId="10" applyFont="1"/>
    <xf numFmtId="0" fontId="23" fillId="2" borderId="0" xfId="10" applyFont="1" applyFill="1"/>
    <xf numFmtId="0" fontId="2" fillId="2" borderId="0" xfId="0" applyFont="1" applyFill="1"/>
    <xf numFmtId="0" fontId="2" fillId="0" borderId="0" xfId="0" applyFont="1"/>
    <xf numFmtId="0" fontId="2" fillId="4" borderId="0" xfId="0" applyFont="1" applyFill="1"/>
    <xf numFmtId="0" fontId="5" fillId="4" borderId="0" xfId="0" applyFont="1" applyFill="1"/>
    <xf numFmtId="0" fontId="3" fillId="4" borderId="0" xfId="0" applyFont="1" applyFill="1"/>
    <xf numFmtId="0" fontId="5" fillId="4" borderId="0" xfId="0" applyFont="1" applyFill="1" applyAlignment="1">
      <alignment vertical="center"/>
    </xf>
    <xf numFmtId="0" fontId="2" fillId="2" borderId="0" xfId="0" applyFont="1" applyFill="1" applyAlignment="1">
      <alignment vertical="center"/>
    </xf>
    <xf numFmtId="0" fontId="2" fillId="0" borderId="0" xfId="0" applyFont="1" applyAlignment="1">
      <alignment vertical="center"/>
    </xf>
    <xf numFmtId="0" fontId="7" fillId="2" borderId="3" xfId="0" applyFont="1" applyFill="1" applyBorder="1"/>
    <xf numFmtId="0" fontId="10" fillId="2" borderId="0" xfId="0" applyFont="1" applyFill="1" applyAlignment="1">
      <alignment wrapText="1"/>
    </xf>
    <xf numFmtId="0" fontId="0" fillId="2" borderId="0" xfId="0" applyFill="1" applyAlignment="1">
      <alignment wrapText="1"/>
    </xf>
    <xf numFmtId="0" fontId="10" fillId="2" borderId="0" xfId="0" applyFont="1" applyFill="1"/>
    <xf numFmtId="0" fontId="8" fillId="4" borderId="0" xfId="10" applyFont="1" applyFill="1" applyAlignment="1">
      <alignment horizontal="right" vertical="center"/>
    </xf>
    <xf numFmtId="0" fontId="0" fillId="9" borderId="0" xfId="2" applyNumberFormat="1" applyFont="1" applyFill="1"/>
    <xf numFmtId="1" fontId="2" fillId="0" borderId="0" xfId="0" applyNumberFormat="1" applyFont="1"/>
    <xf numFmtId="0" fontId="2" fillId="0" borderId="0" xfId="0" applyFont="1" applyAlignment="1">
      <alignment horizontal="center"/>
    </xf>
    <xf numFmtId="0" fontId="2" fillId="0" borderId="2" xfId="0" applyFont="1" applyBorder="1"/>
    <xf numFmtId="0" fontId="24" fillId="0" borderId="0" xfId="0" applyFont="1"/>
    <xf numFmtId="164" fontId="6" fillId="0" borderId="0" xfId="1" applyNumberFormat="1" applyFont="1" applyFill="1" applyBorder="1" applyAlignment="1" applyProtection="1">
      <alignment vertical="center"/>
    </xf>
    <xf numFmtId="0" fontId="6" fillId="0" borderId="0" xfId="0" applyFont="1" applyAlignment="1">
      <alignment vertical="center"/>
    </xf>
    <xf numFmtId="0" fontId="6" fillId="0" borderId="0" xfId="0" applyFont="1" applyAlignment="1">
      <alignment horizontal="center" vertical="center"/>
    </xf>
    <xf numFmtId="44" fontId="2" fillId="0" borderId="0" xfId="1" applyFont="1" applyFill="1" applyBorder="1" applyAlignment="1" applyProtection="1">
      <alignment vertical="center"/>
    </xf>
    <xf numFmtId="0" fontId="13" fillId="0" borderId="0" xfId="0" applyFont="1" applyAlignment="1">
      <alignment vertical="center"/>
    </xf>
    <xf numFmtId="164" fontId="6" fillId="0" borderId="0" xfId="0" applyNumberFormat="1" applyFont="1" applyAlignment="1">
      <alignment vertical="center"/>
    </xf>
    <xf numFmtId="1" fontId="6" fillId="0" borderId="0" xfId="0" applyNumberFormat="1" applyFont="1" applyAlignment="1">
      <alignment horizontal="center" vertical="center"/>
    </xf>
    <xf numFmtId="166" fontId="6" fillId="0" borderId="0" xfId="2" applyNumberFormat="1" applyFont="1" applyFill="1" applyBorder="1" applyAlignment="1" applyProtection="1">
      <alignment horizontal="center" vertical="center"/>
    </xf>
    <xf numFmtId="0" fontId="6" fillId="0" borderId="0" xfId="0" applyFont="1"/>
    <xf numFmtId="0" fontId="12" fillId="0" borderId="0" xfId="0" applyFont="1"/>
    <xf numFmtId="0" fontId="6" fillId="0" borderId="3" xfId="0" applyFont="1" applyBorder="1"/>
    <xf numFmtId="0" fontId="14" fillId="0" borderId="3" xfId="0" applyFont="1" applyBorder="1"/>
    <xf numFmtId="44" fontId="2" fillId="0" borderId="0" xfId="0" applyNumberFormat="1" applyFont="1"/>
    <xf numFmtId="0" fontId="13" fillId="0" borderId="0" xfId="0" applyFont="1"/>
    <xf numFmtId="0" fontId="26" fillId="0" borderId="0" xfId="0" applyFont="1" applyAlignment="1">
      <alignment vertical="center"/>
    </xf>
    <xf numFmtId="0" fontId="26" fillId="0" borderId="3" xfId="0" applyFont="1" applyBorder="1"/>
    <xf numFmtId="0" fontId="26" fillId="0" borderId="0" xfId="0" applyFont="1"/>
    <xf numFmtId="0" fontId="28" fillId="0" borderId="0" xfId="0" applyFont="1"/>
    <xf numFmtId="44" fontId="26" fillId="0" borderId="0" xfId="1" applyFont="1" applyFill="1" applyProtection="1"/>
    <xf numFmtId="0" fontId="30" fillId="11" borderId="0" xfId="0" applyFont="1" applyFill="1" applyAlignment="1">
      <alignment vertical="center"/>
    </xf>
    <xf numFmtId="9" fontId="30" fillId="11" borderId="0" xfId="2" applyFont="1" applyFill="1" applyBorder="1" applyAlignment="1" applyProtection="1">
      <alignment vertical="center"/>
    </xf>
    <xf numFmtId="0" fontId="31" fillId="11" borderId="0" xfId="0" applyFont="1" applyFill="1" applyAlignment="1">
      <alignment vertical="center"/>
    </xf>
    <xf numFmtId="164" fontId="6" fillId="12" borderId="1" xfId="1" applyNumberFormat="1" applyFont="1" applyFill="1" applyBorder="1" applyAlignment="1" applyProtection="1">
      <alignment vertical="center"/>
      <protection locked="0"/>
    </xf>
    <xf numFmtId="1" fontId="6" fillId="12" borderId="1" xfId="0" applyNumberFormat="1" applyFont="1" applyFill="1" applyBorder="1" applyAlignment="1" applyProtection="1">
      <alignment horizontal="center" vertical="center"/>
      <protection locked="0"/>
    </xf>
    <xf numFmtId="166" fontId="6" fillId="12" borderId="1" xfId="2" applyNumberFormat="1" applyFont="1" applyFill="1" applyBorder="1" applyAlignment="1" applyProtection="1">
      <alignment horizontal="center" vertical="center"/>
      <protection locked="0"/>
    </xf>
    <xf numFmtId="9" fontId="6" fillId="12" borderId="1" xfId="2"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protection locked="0"/>
    </xf>
    <xf numFmtId="0" fontId="6" fillId="12" borderId="4" xfId="0" applyFont="1" applyFill="1" applyBorder="1" applyAlignment="1">
      <alignment vertical="center"/>
    </xf>
    <xf numFmtId="164" fontId="6" fillId="12" borderId="0" xfId="1" applyNumberFormat="1" applyFont="1" applyFill="1" applyBorder="1" applyAlignment="1" applyProtection="1">
      <alignment vertical="center"/>
    </xf>
    <xf numFmtId="0" fontId="6" fillId="12" borderId="5" xfId="0" applyFont="1" applyFill="1" applyBorder="1" applyAlignment="1">
      <alignment vertical="center"/>
    </xf>
    <xf numFmtId="0" fontId="6" fillId="12" borderId="0" xfId="0" applyFont="1" applyFill="1" applyAlignment="1">
      <alignment vertical="center"/>
    </xf>
    <xf numFmtId="164" fontId="6" fillId="12" borderId="0" xfId="1" applyNumberFormat="1" applyFont="1" applyFill="1" applyAlignment="1" applyProtection="1">
      <alignment vertical="center"/>
    </xf>
    <xf numFmtId="0" fontId="2" fillId="12" borderId="0" xfId="0" applyFont="1" applyFill="1" applyAlignment="1">
      <alignment vertical="center"/>
    </xf>
    <xf numFmtId="0" fontId="11" fillId="12" borderId="0" xfId="0" applyFont="1" applyFill="1" applyAlignment="1">
      <alignment vertical="center"/>
    </xf>
    <xf numFmtId="0" fontId="6" fillId="12" borderId="6" xfId="0" applyFont="1" applyFill="1" applyBorder="1" applyAlignment="1">
      <alignment vertical="center"/>
    </xf>
    <xf numFmtId="9" fontId="6" fillId="12" borderId="0" xfId="0" applyNumberFormat="1" applyFont="1" applyFill="1" applyAlignment="1">
      <alignment vertical="center"/>
    </xf>
    <xf numFmtId="9" fontId="6" fillId="12" borderId="0" xfId="2" applyFont="1" applyFill="1" applyBorder="1" applyAlignment="1" applyProtection="1">
      <alignment vertical="center"/>
    </xf>
    <xf numFmtId="164" fontId="6" fillId="12" borderId="0" xfId="0" applyNumberFormat="1" applyFont="1" applyFill="1" applyAlignment="1">
      <alignment vertical="center"/>
    </xf>
    <xf numFmtId="1" fontId="6" fillId="12" borderId="0" xfId="0" applyNumberFormat="1" applyFont="1" applyFill="1" applyAlignment="1">
      <alignment vertical="center"/>
    </xf>
    <xf numFmtId="0" fontId="4" fillId="12" borderId="0" xfId="0" applyFont="1" applyFill="1" applyAlignment="1">
      <alignment vertical="center"/>
    </xf>
    <xf numFmtId="165" fontId="6" fillId="12" borderId="0" xfId="0" applyNumberFormat="1" applyFont="1" applyFill="1" applyAlignment="1">
      <alignment vertical="center"/>
    </xf>
    <xf numFmtId="0" fontId="2" fillId="12" borderId="7" xfId="0" applyFont="1" applyFill="1" applyBorder="1" applyAlignment="1">
      <alignment vertical="center"/>
    </xf>
    <xf numFmtId="0" fontId="2" fillId="12" borderId="6" xfId="0" applyFont="1" applyFill="1" applyBorder="1" applyAlignment="1">
      <alignment vertical="center"/>
    </xf>
    <xf numFmtId="0" fontId="32" fillId="0" borderId="0" xfId="0" applyFont="1"/>
    <xf numFmtId="0" fontId="33" fillId="0" borderId="0" xfId="0" applyFont="1"/>
    <xf numFmtId="0" fontId="34" fillId="2" borderId="0" xfId="0" applyFont="1" applyFill="1"/>
    <xf numFmtId="0" fontId="15" fillId="0" borderId="0" xfId="0" applyFont="1" applyAlignment="1">
      <alignment horizontal="right"/>
    </xf>
    <xf numFmtId="0" fontId="25" fillId="4" borderId="0" xfId="0" applyFont="1" applyFill="1" applyAlignment="1">
      <alignment horizontal="right" vertical="center"/>
    </xf>
    <xf numFmtId="0" fontId="19" fillId="2" borderId="0" xfId="0" applyFont="1" applyFill="1" applyAlignment="1">
      <alignment horizontal="left" wrapText="1"/>
    </xf>
    <xf numFmtId="0" fontId="10" fillId="2" borderId="0" xfId="0" applyFont="1" applyFill="1" applyAlignment="1">
      <alignment wrapText="1"/>
    </xf>
    <xf numFmtId="0" fontId="0" fillId="2" borderId="0" xfId="0" applyFill="1" applyAlignment="1">
      <alignment wrapText="1"/>
    </xf>
    <xf numFmtId="0" fontId="10" fillId="2" borderId="0" xfId="0" applyFont="1" applyFill="1" applyAlignment="1">
      <alignment horizontal="left" wrapText="1"/>
    </xf>
    <xf numFmtId="0" fontId="7" fillId="12" borderId="0" xfId="0" applyFont="1" applyFill="1" applyAlignment="1">
      <alignment horizontal="right" vertical="center"/>
    </xf>
    <xf numFmtId="0" fontId="29" fillId="0" borderId="2" xfId="0" applyFont="1" applyBorder="1" applyAlignment="1">
      <alignment horizontal="left"/>
    </xf>
  </cellXfs>
  <cellStyles count="11">
    <cellStyle name="Amount" xfId="4" xr:uid="{1D7AD34B-366F-452F-BC06-E5AA42C1A144}"/>
    <cellStyle name="Currency" xfId="1" builtinId="4"/>
    <cellStyle name="Date" xfId="7" xr:uid="{E5D4C5F5-DD37-4AFB-AC7D-B030257D8127}"/>
    <cellStyle name="Heading 4 Right aligned" xfId="3" xr:uid="{7D10EF2B-5842-4C1E-B234-F26E022B3C34}"/>
    <cellStyle name="Hyperlink" xfId="10" builtinId="8"/>
    <cellStyle name="Loan Summary" xfId="5" xr:uid="{B6BE1BB0-24E4-4DCB-9450-E16E144CFFFF}"/>
    <cellStyle name="Normal" xfId="0" builtinId="0"/>
    <cellStyle name="Number" xfId="6" xr:uid="{6E9A8352-FCF0-4D35-A762-0F8EED56C3B9}"/>
    <cellStyle name="Percent" xfId="2" builtinId="5"/>
    <cellStyle name="Style 6" xfId="8" xr:uid="{C317E8F0-8347-47FE-920F-96BD37CA64ED}"/>
    <cellStyle name="Table Amount" xfId="9" xr:uid="{F92B08A5-D369-421C-88C1-20AB95CBDE3E}"/>
  </cellStyles>
  <dxfs count="5">
    <dxf>
      <font>
        <color rgb="FF9C0006"/>
      </font>
      <fill>
        <patternFill>
          <bgColor rgb="FFFFC7CE"/>
        </patternFill>
      </fill>
    </dxf>
    <dxf>
      <font>
        <color rgb="FFC00000"/>
      </font>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Loan Amortization Schedule" pivot="0" count="3" xr9:uid="{BCC61690-C994-4294-9DC1-3CB656AB4621}">
      <tableStyleElement type="wholeTable" dxfId="4"/>
      <tableStyleElement type="headerRow" dxfId="3"/>
      <tableStyleElement type="totalRow" dxfId="2"/>
    </tableStyle>
  </tableStyles>
  <colors>
    <mruColors>
      <color rgb="FFF9D342"/>
      <color rgb="FFFDEE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triple8finance.com.au/equipment-finance-quote-request" TargetMode="External"/><Relationship Id="rId2" Type="http://schemas.openxmlformats.org/officeDocument/2006/relationships/image" Target="../media/image1.png"/><Relationship Id="rId1" Type="http://schemas.openxmlformats.org/officeDocument/2006/relationships/hyperlink" Target="https://triple8finance.com.au"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2702994</xdr:colOff>
      <xdr:row>1</xdr:row>
      <xdr:rowOff>118320</xdr:rowOff>
    </xdr:from>
    <xdr:to>
      <xdr:col>14</xdr:col>
      <xdr:colOff>2614</xdr:colOff>
      <xdr:row>1</xdr:row>
      <xdr:rowOff>573615</xdr:rowOff>
    </xdr:to>
    <xdr:pic>
      <xdr:nvPicPr>
        <xdr:cNvPr id="2" name="Picture 1">
          <a:hlinkClick xmlns:r="http://schemas.openxmlformats.org/officeDocument/2006/relationships" r:id="rId1"/>
          <a:extLst>
            <a:ext uri="{FF2B5EF4-FFF2-40B4-BE49-F238E27FC236}">
              <a16:creationId xmlns:a16="http://schemas.microsoft.com/office/drawing/2014/main" id="{F417BD40-4B49-450A-927E-2AB8730B00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73994" y="340570"/>
          <a:ext cx="1707790" cy="455295"/>
        </a:xfrm>
        <a:prstGeom prst="rect">
          <a:avLst/>
        </a:prstGeom>
      </xdr:spPr>
    </xdr:pic>
    <xdr:clientData/>
  </xdr:twoCellAnchor>
  <xdr:twoCellAnchor>
    <xdr:from>
      <xdr:col>6</xdr:col>
      <xdr:colOff>1830705</xdr:colOff>
      <xdr:row>1</xdr:row>
      <xdr:rowOff>312420</xdr:rowOff>
    </xdr:from>
    <xdr:to>
      <xdr:col>8</xdr:col>
      <xdr:colOff>171450</xdr:colOff>
      <xdr:row>1</xdr:row>
      <xdr:rowOff>598170</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AB6BDEB-1357-3FDB-625B-EF4E08F65BA2}"/>
            </a:ext>
          </a:extLst>
        </xdr:cNvPr>
        <xdr:cNvSpPr/>
      </xdr:nvSpPr>
      <xdr:spPr>
        <a:xfrm>
          <a:off x="5850255" y="541020"/>
          <a:ext cx="2150745" cy="285750"/>
        </a:xfrm>
        <a:prstGeom prst="roundRect">
          <a:avLst/>
        </a:prstGeom>
        <a:solidFill>
          <a:srgbClr val="F9D342"/>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0">
              <a:solidFill>
                <a:schemeClr val="tx1">
                  <a:lumMod val="85000"/>
                  <a:lumOff val="15000"/>
                </a:schemeClr>
              </a:solidFill>
            </a:rPr>
            <a:t>Request a Finance Estimate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e-approvals@triple8finance.com.au?subject=Finance%20pre-approval%20require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to.gov.au/business/depreciation-and-capital-expenses-and-allowances/general-depreciation-rules---capital-allowances/prime-cost-(straight-line)-and-diminishing-value-methods/" TargetMode="External"/><Relationship Id="rId2" Type="http://schemas.openxmlformats.org/officeDocument/2006/relationships/hyperlink" Target="https://blog.iseekplant.com.au/machine-hire-rates" TargetMode="External"/><Relationship Id="rId1" Type="http://schemas.openxmlformats.org/officeDocument/2006/relationships/hyperlink" Target="https://www.iseekplant.com.au/excavator-hire?hsLang=en-au" TargetMode="External"/><Relationship Id="rId5" Type="http://schemas.openxmlformats.org/officeDocument/2006/relationships/hyperlink" Target="chrome-extension://efaidnbmnnnibpcajpcglclefindmkaj/https:/www.dpi.nsw.gov.au/__data/assets/pdf_file/0011/302699/Guide-to-machinery-costs-and-contract-rates.pdf" TargetMode="External"/><Relationship Id="rId4" Type="http://schemas.openxmlformats.org/officeDocument/2006/relationships/hyperlink" Target="https://www.constructionsales.com.au/editorial/details/how-do-i-price-my-excavator-or-construction-equipment-for-sale-1414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8A34-0907-4AFD-B584-3163E2DCD507}">
  <sheetPr codeName="Sheet1">
    <pageSetUpPr fitToPage="1"/>
  </sheetPr>
  <dimension ref="A1:P46"/>
  <sheetViews>
    <sheetView showGridLines="0" tabSelected="1" topLeftCell="A2" zoomScale="90" zoomScaleNormal="90" workbookViewId="0">
      <selection activeCell="D10" sqref="D10"/>
    </sheetView>
  </sheetViews>
  <sheetFormatPr defaultColWidth="8.88671875" defaultRowHeight="13.8" x14ac:dyDescent="0.25"/>
  <cols>
    <col min="1" max="1" width="8.6640625" style="43" customWidth="1"/>
    <col min="2" max="2" width="2.5546875" style="43" customWidth="1"/>
    <col min="3" max="3" width="32.44140625" style="43" customWidth="1"/>
    <col min="4" max="4" width="12.6640625" style="43" customWidth="1"/>
    <col min="5" max="6" width="4.6640625" style="43" customWidth="1"/>
    <col min="7" max="7" width="46.5546875" style="43" bestFit="1" customWidth="1"/>
    <col min="8" max="8" width="12.6640625" style="43" customWidth="1"/>
    <col min="9" max="10" width="4.6640625" style="43" customWidth="1"/>
    <col min="11" max="11" width="42.6640625" style="43" bestFit="1" customWidth="1"/>
    <col min="12" max="12" width="12.6640625" style="43" customWidth="1"/>
    <col min="13" max="13" width="12.6640625" style="43" hidden="1" customWidth="1"/>
    <col min="14" max="14" width="8.88671875" style="43"/>
    <col min="15" max="15" width="3" style="43" customWidth="1"/>
    <col min="16" max="16" width="8.6640625" style="43" customWidth="1"/>
    <col min="17" max="16384" width="8.88671875" style="43"/>
  </cols>
  <sheetData>
    <row r="1" spans="1:16" ht="17.399999999999999" customHeight="1" x14ac:dyDescent="0.25">
      <c r="A1" s="42"/>
      <c r="B1" s="42"/>
      <c r="C1" s="42"/>
      <c r="D1" s="42"/>
      <c r="E1" s="42"/>
      <c r="F1" s="42"/>
      <c r="G1" s="42"/>
      <c r="H1" s="42"/>
      <c r="I1" s="42"/>
      <c r="J1" s="42"/>
      <c r="K1" s="42"/>
      <c r="L1" s="42"/>
      <c r="M1" s="42"/>
      <c r="N1" s="42"/>
      <c r="O1" s="42"/>
      <c r="P1" s="42"/>
    </row>
    <row r="2" spans="1:16" ht="48" customHeight="1" x14ac:dyDescent="0.4">
      <c r="A2" s="42"/>
      <c r="B2" s="44"/>
      <c r="C2" s="45" t="s">
        <v>0</v>
      </c>
      <c r="D2" s="44"/>
      <c r="E2" s="44"/>
      <c r="F2" s="44"/>
      <c r="G2" s="44"/>
      <c r="H2" s="44"/>
      <c r="I2" s="44"/>
      <c r="J2" s="44"/>
      <c r="K2" s="44"/>
      <c r="L2" s="46"/>
      <c r="M2" s="44"/>
      <c r="N2" s="44"/>
      <c r="O2" s="44"/>
      <c r="P2" s="42"/>
    </row>
    <row r="3" spans="1:16" ht="25.95" customHeight="1" x14ac:dyDescent="0.25">
      <c r="A3" s="42"/>
      <c r="B3" s="44"/>
      <c r="C3" s="47"/>
      <c r="D3" s="44"/>
      <c r="E3" s="44"/>
      <c r="F3" s="44"/>
      <c r="G3" s="44"/>
      <c r="H3" s="44"/>
      <c r="I3" s="44"/>
      <c r="J3" s="44"/>
      <c r="K3" s="54" t="s">
        <v>97</v>
      </c>
      <c r="L3" s="107" t="s">
        <v>98</v>
      </c>
      <c r="M3" s="107"/>
      <c r="N3" s="107"/>
      <c r="O3" s="44"/>
      <c r="P3" s="42"/>
    </row>
    <row r="4" spans="1:16" x14ac:dyDescent="0.25">
      <c r="A4" s="42"/>
      <c r="B4" s="56"/>
      <c r="K4" s="106"/>
      <c r="L4" s="106"/>
      <c r="M4" s="106"/>
      <c r="N4" s="106"/>
      <c r="P4" s="42"/>
    </row>
    <row r="5" spans="1:16" x14ac:dyDescent="0.25">
      <c r="A5" s="42"/>
      <c r="B5" s="56"/>
      <c r="P5" s="42"/>
    </row>
    <row r="6" spans="1:16" ht="16.2" thickBot="1" x14ac:dyDescent="0.35">
      <c r="A6" s="42"/>
      <c r="B6" s="56"/>
      <c r="C6" s="113" t="s">
        <v>105</v>
      </c>
      <c r="D6" s="113"/>
      <c r="E6" s="113"/>
      <c r="F6" s="113"/>
      <c r="G6" s="113"/>
      <c r="H6" s="113"/>
      <c r="I6" s="113"/>
      <c r="J6" s="113"/>
      <c r="K6" s="113"/>
      <c r="L6" s="113"/>
      <c r="M6" s="57"/>
      <c r="N6" s="58"/>
      <c r="P6" s="42"/>
    </row>
    <row r="7" spans="1:16" x14ac:dyDescent="0.25">
      <c r="A7" s="42"/>
      <c r="B7" s="56"/>
      <c r="P7" s="42"/>
    </row>
    <row r="8" spans="1:16" ht="17.399999999999999" x14ac:dyDescent="0.3">
      <c r="A8" s="42"/>
      <c r="B8" s="56"/>
      <c r="C8" s="103" t="s">
        <v>2</v>
      </c>
      <c r="D8" s="59"/>
      <c r="E8" s="59"/>
      <c r="F8" s="59"/>
      <c r="G8" s="103" t="s">
        <v>3</v>
      </c>
      <c r="H8" s="59"/>
      <c r="I8" s="59"/>
      <c r="J8" s="59"/>
      <c r="K8" s="104" t="s">
        <v>4</v>
      </c>
      <c r="P8" s="42"/>
    </row>
    <row r="9" spans="1:16" x14ac:dyDescent="0.25">
      <c r="A9" s="42"/>
      <c r="B9" s="56"/>
      <c r="P9" s="42"/>
    </row>
    <row r="10" spans="1:16" ht="25.2" customHeight="1" x14ac:dyDescent="0.25">
      <c r="A10" s="42"/>
      <c r="B10" s="56"/>
      <c r="C10" s="74" t="s">
        <v>5</v>
      </c>
      <c r="D10" s="82">
        <v>0</v>
      </c>
      <c r="E10" s="60"/>
      <c r="F10" s="61"/>
      <c r="G10" s="74" t="s">
        <v>6</v>
      </c>
      <c r="H10" s="86">
        <v>0</v>
      </c>
      <c r="I10" s="62"/>
      <c r="J10" s="61"/>
      <c r="K10" s="74" t="s">
        <v>7</v>
      </c>
      <c r="L10" s="82">
        <v>0</v>
      </c>
      <c r="M10" s="63">
        <f>L10</f>
        <v>0</v>
      </c>
      <c r="N10" s="64" t="s">
        <v>8</v>
      </c>
      <c r="P10" s="42"/>
    </row>
    <row r="11" spans="1:16" ht="13.2" customHeight="1" x14ac:dyDescent="0.25">
      <c r="A11" s="42"/>
      <c r="B11" s="56"/>
      <c r="C11" s="74"/>
      <c r="D11" s="65"/>
      <c r="E11" s="65"/>
      <c r="F11" s="61"/>
      <c r="G11" s="74"/>
      <c r="H11" s="62"/>
      <c r="I11" s="62"/>
      <c r="J11" s="61"/>
      <c r="K11" s="74"/>
      <c r="L11" s="61"/>
      <c r="M11" s="49"/>
      <c r="N11" s="64"/>
      <c r="P11" s="42"/>
    </row>
    <row r="12" spans="1:16" ht="25.2" customHeight="1" x14ac:dyDescent="0.25">
      <c r="A12" s="42"/>
      <c r="B12" s="56"/>
      <c r="C12" s="74" t="s">
        <v>99</v>
      </c>
      <c r="D12" s="82">
        <v>0</v>
      </c>
      <c r="E12" s="60"/>
      <c r="F12" s="61"/>
      <c r="G12" s="74" t="s">
        <v>102</v>
      </c>
      <c r="H12" s="86">
        <v>0</v>
      </c>
      <c r="I12" s="62"/>
      <c r="J12" s="61"/>
      <c r="K12" s="74" t="s">
        <v>9</v>
      </c>
      <c r="L12" s="82">
        <v>0</v>
      </c>
      <c r="M12" s="63" t="e">
        <f>L12/($H$16*52)</f>
        <v>#DIV/0!</v>
      </c>
      <c r="N12" s="64" t="s">
        <v>10</v>
      </c>
      <c r="P12" s="42"/>
    </row>
    <row r="13" spans="1:16" ht="13.2" customHeight="1" x14ac:dyDescent="0.25">
      <c r="A13" s="42"/>
      <c r="B13" s="56"/>
      <c r="C13" s="74"/>
      <c r="D13" s="65"/>
      <c r="E13" s="65"/>
      <c r="F13" s="61"/>
      <c r="G13" s="74"/>
      <c r="H13" s="62"/>
      <c r="I13" s="62"/>
      <c r="J13" s="61"/>
      <c r="K13" s="74"/>
      <c r="L13" s="61"/>
      <c r="M13" s="49"/>
      <c r="N13" s="64"/>
      <c r="P13" s="42"/>
    </row>
    <row r="14" spans="1:16" ht="25.2" customHeight="1" x14ac:dyDescent="0.25">
      <c r="A14" s="42"/>
      <c r="B14" s="56"/>
      <c r="C14" s="74" t="s">
        <v>100</v>
      </c>
      <c r="D14" s="83"/>
      <c r="E14" s="66"/>
      <c r="F14" s="61"/>
      <c r="G14" s="74" t="s">
        <v>103</v>
      </c>
      <c r="H14" s="86">
        <v>0</v>
      </c>
      <c r="I14" s="62"/>
      <c r="J14" s="61"/>
      <c r="K14" s="74" t="s">
        <v>104</v>
      </c>
      <c r="L14" s="82">
        <v>0</v>
      </c>
      <c r="M14" s="63" t="e">
        <f>L14/($H$16*4.33)</f>
        <v>#DIV/0!</v>
      </c>
      <c r="N14" s="64" t="s">
        <v>11</v>
      </c>
      <c r="P14" s="42"/>
    </row>
    <row r="15" spans="1:16" ht="13.2" customHeight="1" x14ac:dyDescent="0.25">
      <c r="A15" s="42"/>
      <c r="C15" s="74"/>
      <c r="D15" s="65"/>
      <c r="E15" s="65"/>
      <c r="F15" s="61"/>
      <c r="G15" s="74"/>
      <c r="H15" s="62"/>
      <c r="I15" s="62"/>
      <c r="J15" s="61"/>
      <c r="K15" s="74"/>
      <c r="L15" s="61"/>
      <c r="M15" s="49"/>
      <c r="N15" s="64"/>
      <c r="P15" s="42"/>
    </row>
    <row r="16" spans="1:16" ht="25.2" customHeight="1" x14ac:dyDescent="0.25">
      <c r="A16" s="42"/>
      <c r="C16" s="74" t="s">
        <v>12</v>
      </c>
      <c r="D16" s="84">
        <v>0</v>
      </c>
      <c r="E16" s="67"/>
      <c r="F16" s="61"/>
      <c r="G16" s="74" t="s">
        <v>13</v>
      </c>
      <c r="H16" s="86">
        <v>0</v>
      </c>
      <c r="I16" s="62"/>
      <c r="J16" s="61"/>
      <c r="K16" s="74" t="s">
        <v>14</v>
      </c>
      <c r="L16" s="82">
        <v>0</v>
      </c>
      <c r="M16" s="63" t="e">
        <f>L16/($H$16*4.33)</f>
        <v>#DIV/0!</v>
      </c>
      <c r="N16" s="64" t="s">
        <v>11</v>
      </c>
      <c r="P16" s="42"/>
    </row>
    <row r="17" spans="1:16" ht="13.2" customHeight="1" x14ac:dyDescent="0.25">
      <c r="A17" s="42"/>
      <c r="C17" s="74"/>
      <c r="D17" s="65"/>
      <c r="E17" s="65"/>
      <c r="F17" s="61"/>
      <c r="G17" s="74"/>
      <c r="H17" s="61"/>
      <c r="I17" s="61"/>
      <c r="J17" s="61"/>
      <c r="K17" s="74"/>
      <c r="L17" s="61"/>
      <c r="M17" s="49"/>
      <c r="N17" s="64"/>
      <c r="P17" s="42"/>
    </row>
    <row r="18" spans="1:16" ht="25.2" customHeight="1" x14ac:dyDescent="0.25">
      <c r="A18" s="42"/>
      <c r="C18" s="74" t="s">
        <v>101</v>
      </c>
      <c r="D18" s="85">
        <v>0</v>
      </c>
      <c r="E18" s="60"/>
      <c r="F18" s="61"/>
      <c r="G18" s="74" t="s">
        <v>15</v>
      </c>
      <c r="H18" s="82">
        <v>0</v>
      </c>
      <c r="I18" s="60"/>
      <c r="J18" s="61"/>
      <c r="K18" s="74" t="s">
        <v>16</v>
      </c>
      <c r="L18" s="82">
        <v>0</v>
      </c>
      <c r="M18" s="63" t="e">
        <f>L18/($H$16*4.33)</f>
        <v>#DIV/0!</v>
      </c>
      <c r="N18" s="64" t="s">
        <v>11</v>
      </c>
      <c r="P18" s="42"/>
    </row>
    <row r="19" spans="1:16" x14ac:dyDescent="0.25">
      <c r="A19" s="42"/>
      <c r="C19" s="68"/>
      <c r="D19" s="68"/>
      <c r="E19" s="68"/>
      <c r="F19" s="68"/>
      <c r="G19" s="69"/>
      <c r="H19" s="68"/>
      <c r="I19" s="68"/>
      <c r="J19" s="68"/>
      <c r="K19" s="75"/>
      <c r="L19" s="70"/>
      <c r="N19" s="71"/>
      <c r="P19" s="42"/>
    </row>
    <row r="20" spans="1:16" ht="19.95" customHeight="1" x14ac:dyDescent="0.25">
      <c r="A20" s="42"/>
      <c r="C20" s="68"/>
      <c r="D20" s="68"/>
      <c r="E20" s="68"/>
      <c r="F20" s="68"/>
      <c r="G20" s="68"/>
      <c r="H20" s="68"/>
      <c r="I20" s="68"/>
      <c r="J20" s="68"/>
      <c r="K20" s="76" t="s">
        <v>17</v>
      </c>
      <c r="L20" s="78">
        <f>Output!J18</f>
        <v>0</v>
      </c>
      <c r="M20" s="72" t="e">
        <f>SUM(M10:M19)</f>
        <v>#DIV/0!</v>
      </c>
      <c r="N20" s="73" t="s">
        <v>8</v>
      </c>
      <c r="P20" s="42"/>
    </row>
    <row r="21" spans="1:16" x14ac:dyDescent="0.25">
      <c r="A21" s="42"/>
      <c r="K21" s="77"/>
      <c r="P21" s="42"/>
    </row>
    <row r="22" spans="1:16" ht="16.2" thickBot="1" x14ac:dyDescent="0.35">
      <c r="A22" s="42"/>
      <c r="C22" s="113" t="s">
        <v>106</v>
      </c>
      <c r="D22" s="113"/>
      <c r="E22" s="113"/>
      <c r="F22" s="113"/>
      <c r="G22" s="113"/>
      <c r="H22" s="113"/>
      <c r="I22" s="113"/>
      <c r="J22" s="113"/>
      <c r="K22" s="113"/>
      <c r="L22" s="113"/>
      <c r="M22" s="57"/>
      <c r="N22" s="58"/>
      <c r="P22" s="42"/>
    </row>
    <row r="23" spans="1:16" s="49" customFormat="1" ht="31.2" customHeight="1" x14ac:dyDescent="0.3">
      <c r="A23" s="48"/>
      <c r="C23" s="87" t="s">
        <v>18</v>
      </c>
      <c r="D23" s="88">
        <f>Output!B7</f>
        <v>0</v>
      </c>
      <c r="E23" s="88"/>
      <c r="F23" s="89"/>
      <c r="G23" s="90" t="s">
        <v>19</v>
      </c>
      <c r="H23" s="90">
        <f ca="1">Output!C20</f>
        <v>0</v>
      </c>
      <c r="I23" s="90"/>
      <c r="J23" s="89"/>
      <c r="K23" s="90" t="s">
        <v>20</v>
      </c>
      <c r="L23" s="91">
        <f>Output!B28</f>
        <v>0</v>
      </c>
      <c r="M23" s="92"/>
      <c r="N23" s="93" t="s">
        <v>10</v>
      </c>
      <c r="P23" s="48"/>
    </row>
    <row r="24" spans="1:16" s="49" customFormat="1" ht="31.2" customHeight="1" x14ac:dyDescent="0.3">
      <c r="A24" s="48"/>
      <c r="C24" s="90" t="s">
        <v>21</v>
      </c>
      <c r="D24" s="91">
        <f>Output!C11</f>
        <v>0</v>
      </c>
      <c r="E24" s="88"/>
      <c r="F24" s="94"/>
      <c r="G24" s="90" t="s">
        <v>22</v>
      </c>
      <c r="H24" s="95">
        <f>Output!B27</f>
        <v>0</v>
      </c>
      <c r="I24" s="96"/>
      <c r="J24" s="94"/>
      <c r="K24" s="90" t="s">
        <v>23</v>
      </c>
      <c r="L24" s="91">
        <f>Output!C30</f>
        <v>0</v>
      </c>
      <c r="M24" s="92"/>
      <c r="N24" s="93" t="s">
        <v>10</v>
      </c>
      <c r="P24" s="48"/>
    </row>
    <row r="25" spans="1:16" s="49" customFormat="1" ht="31.2" customHeight="1" x14ac:dyDescent="0.3">
      <c r="A25" s="48"/>
      <c r="C25" s="90" t="s">
        <v>24</v>
      </c>
      <c r="D25" s="97">
        <f>Output!C12</f>
        <v>0</v>
      </c>
      <c r="E25" s="97"/>
      <c r="F25" s="94"/>
      <c r="G25" s="90" t="s">
        <v>25</v>
      </c>
      <c r="H25" s="98">
        <f ca="1">Output!C34</f>
        <v>0</v>
      </c>
      <c r="I25" s="90"/>
      <c r="J25" s="94"/>
      <c r="K25" s="90" t="s">
        <v>26</v>
      </c>
      <c r="L25" s="91">
        <f>Output!C40</f>
        <v>0</v>
      </c>
      <c r="M25" s="92"/>
      <c r="N25" s="99"/>
      <c r="P25" s="48"/>
    </row>
    <row r="26" spans="1:16" s="49" customFormat="1" ht="31.2" customHeight="1" x14ac:dyDescent="0.3">
      <c r="A26" s="48"/>
      <c r="C26" s="90" t="s">
        <v>27</v>
      </c>
      <c r="D26" s="91">
        <f>Output!C13</f>
        <v>0</v>
      </c>
      <c r="E26" s="97"/>
      <c r="F26" s="94"/>
      <c r="G26" s="90" t="s">
        <v>28</v>
      </c>
      <c r="H26" s="98">
        <f>Output!B35</f>
        <v>0</v>
      </c>
      <c r="I26" s="90"/>
      <c r="J26" s="94"/>
      <c r="K26" s="90" t="s">
        <v>29</v>
      </c>
      <c r="L26" s="91">
        <f ca="1">Output!C41</f>
        <v>0</v>
      </c>
      <c r="M26" s="92"/>
      <c r="N26" s="99"/>
      <c r="P26" s="48"/>
    </row>
    <row r="27" spans="1:16" s="49" customFormat="1" ht="31.2" customHeight="1" x14ac:dyDescent="0.3">
      <c r="A27" s="48"/>
      <c r="C27" s="90" t="s">
        <v>30</v>
      </c>
      <c r="D27" s="91">
        <f ca="1">Output!C21</f>
        <v>0</v>
      </c>
      <c r="E27" s="97"/>
      <c r="F27" s="94"/>
      <c r="G27" s="90" t="s">
        <v>31</v>
      </c>
      <c r="H27" s="88">
        <f ca="1">Output!C36</f>
        <v>0</v>
      </c>
      <c r="I27" s="97"/>
      <c r="J27" s="94"/>
      <c r="K27" s="90" t="s">
        <v>32</v>
      </c>
      <c r="L27" s="100">
        <f>Output!C42</f>
        <v>0</v>
      </c>
      <c r="M27" s="101"/>
      <c r="N27" s="99" t="s">
        <v>33</v>
      </c>
      <c r="P27" s="48"/>
    </row>
    <row r="28" spans="1:16" s="49" customFormat="1" ht="30" customHeight="1" x14ac:dyDescent="0.3">
      <c r="A28" s="48"/>
      <c r="C28" s="92"/>
      <c r="D28" s="92"/>
      <c r="E28" s="92"/>
      <c r="F28" s="102"/>
      <c r="G28" s="92"/>
      <c r="H28" s="112"/>
      <c r="I28" s="112"/>
      <c r="J28" s="79"/>
      <c r="K28" s="79" t="s">
        <v>34</v>
      </c>
      <c r="L28" s="80">
        <f ca="1">Output!C43</f>
        <v>0</v>
      </c>
      <c r="M28" s="81"/>
      <c r="N28" s="81"/>
      <c r="P28" s="48"/>
    </row>
    <row r="29" spans="1:16" x14ac:dyDescent="0.25">
      <c r="A29" s="42"/>
      <c r="P29" s="42"/>
    </row>
    <row r="30" spans="1:16" ht="9" customHeight="1" x14ac:dyDescent="0.25">
      <c r="A30" s="42"/>
      <c r="P30" s="42"/>
    </row>
    <row r="31" spans="1:16" x14ac:dyDescent="0.25">
      <c r="A31" s="42"/>
      <c r="B31" s="42"/>
      <c r="C31" s="42"/>
      <c r="D31" s="42"/>
      <c r="E31" s="42"/>
      <c r="F31" s="42"/>
      <c r="G31" s="42"/>
      <c r="H31" s="42"/>
      <c r="I31" s="42"/>
      <c r="J31" s="42"/>
      <c r="K31" s="42"/>
      <c r="L31" s="105" t="s">
        <v>1</v>
      </c>
      <c r="M31" s="42"/>
      <c r="N31" s="42"/>
      <c r="O31" s="42"/>
      <c r="P31" s="42"/>
    </row>
    <row r="32" spans="1:16" x14ac:dyDescent="0.25">
      <c r="A32" s="42"/>
      <c r="B32" s="42"/>
      <c r="C32" s="50" t="s">
        <v>35</v>
      </c>
      <c r="D32" s="42"/>
      <c r="E32" s="42"/>
      <c r="F32" s="42"/>
      <c r="G32" s="42"/>
      <c r="H32" s="42"/>
      <c r="I32" s="42"/>
      <c r="J32" s="42"/>
      <c r="K32" s="42"/>
      <c r="L32" s="42"/>
      <c r="M32" s="42"/>
      <c r="N32" s="42"/>
      <c r="O32" s="42"/>
      <c r="P32" s="42"/>
    </row>
    <row r="33" spans="1:16" x14ac:dyDescent="0.25">
      <c r="A33" s="42"/>
      <c r="B33" s="42"/>
      <c r="C33" s="42"/>
      <c r="D33" s="42"/>
      <c r="E33" s="42"/>
      <c r="F33" s="42"/>
      <c r="G33" s="42"/>
      <c r="H33" s="42"/>
      <c r="I33" s="42"/>
      <c r="J33" s="42"/>
      <c r="K33" s="42"/>
      <c r="L33" s="42"/>
      <c r="M33" s="42"/>
      <c r="N33" s="42"/>
      <c r="O33" s="42"/>
      <c r="P33" s="42"/>
    </row>
    <row r="34" spans="1:16" ht="14.4" x14ac:dyDescent="0.3">
      <c r="A34" s="42"/>
      <c r="B34" s="42"/>
      <c r="C34" s="109" t="s">
        <v>36</v>
      </c>
      <c r="D34" s="110"/>
      <c r="E34" s="110"/>
      <c r="F34" s="110"/>
      <c r="G34" s="110"/>
      <c r="H34" s="110"/>
      <c r="I34" s="110"/>
      <c r="J34" s="110"/>
      <c r="K34" s="110"/>
      <c r="L34" s="110"/>
      <c r="M34" s="110"/>
      <c r="N34" s="110"/>
      <c r="O34" s="42"/>
      <c r="P34" s="42"/>
    </row>
    <row r="35" spans="1:16" x14ac:dyDescent="0.25">
      <c r="A35" s="42"/>
      <c r="B35" s="42"/>
      <c r="C35" s="111" t="s">
        <v>37</v>
      </c>
      <c r="D35" s="111"/>
      <c r="E35" s="111"/>
      <c r="F35" s="111"/>
      <c r="G35" s="111"/>
      <c r="H35" s="111"/>
      <c r="I35" s="111"/>
      <c r="J35" s="111"/>
      <c r="K35" s="111"/>
      <c r="L35" s="111"/>
      <c r="M35" s="111"/>
      <c r="N35" s="111"/>
      <c r="O35" s="42"/>
      <c r="P35" s="42"/>
    </row>
    <row r="36" spans="1:16" ht="14.4" x14ac:dyDescent="0.3">
      <c r="A36" s="42"/>
      <c r="B36" s="42"/>
      <c r="C36" s="51"/>
      <c r="D36" s="52"/>
      <c r="E36" s="52"/>
      <c r="F36" s="52"/>
      <c r="G36" s="52"/>
      <c r="H36" s="52"/>
      <c r="I36" s="52"/>
      <c r="J36" s="52"/>
      <c r="K36" s="52"/>
      <c r="L36" s="52"/>
      <c r="M36" s="52"/>
      <c r="N36" s="52"/>
      <c r="O36" s="42"/>
      <c r="P36" s="42"/>
    </row>
    <row r="37" spans="1:16" x14ac:dyDescent="0.25">
      <c r="A37" s="42"/>
      <c r="B37" s="42"/>
      <c r="C37" s="50" t="s">
        <v>38</v>
      </c>
      <c r="D37" s="42"/>
      <c r="E37" s="42"/>
      <c r="F37" s="42"/>
      <c r="G37" s="42"/>
      <c r="H37" s="42"/>
      <c r="I37" s="42"/>
      <c r="J37" s="42"/>
      <c r="K37" s="42"/>
      <c r="L37" s="42"/>
      <c r="M37" s="42"/>
      <c r="N37" s="42"/>
      <c r="O37" s="42"/>
      <c r="P37" s="42"/>
    </row>
    <row r="38" spans="1:16" x14ac:dyDescent="0.25">
      <c r="A38" s="42"/>
      <c r="B38" s="42"/>
      <c r="C38" s="42"/>
      <c r="D38" s="42"/>
      <c r="E38" s="42"/>
      <c r="F38" s="42"/>
      <c r="G38" s="42"/>
      <c r="H38" s="42"/>
      <c r="I38" s="42"/>
      <c r="J38" s="42"/>
      <c r="K38" s="42"/>
      <c r="L38" s="42"/>
      <c r="M38" s="42"/>
      <c r="N38" s="42"/>
      <c r="O38" s="42"/>
      <c r="P38" s="42"/>
    </row>
    <row r="39" spans="1:16" x14ac:dyDescent="0.25">
      <c r="A39" s="42"/>
      <c r="B39" s="42"/>
      <c r="C39" s="53" t="s">
        <v>39</v>
      </c>
      <c r="D39" s="42"/>
      <c r="E39" s="42"/>
      <c r="F39" s="42"/>
      <c r="G39" s="42"/>
      <c r="H39" s="42"/>
      <c r="I39" s="42"/>
      <c r="J39" s="42"/>
      <c r="K39" s="42"/>
      <c r="L39" s="42"/>
      <c r="M39" s="42"/>
      <c r="N39" s="42"/>
      <c r="O39" s="42"/>
      <c r="P39" s="42"/>
    </row>
    <row r="40" spans="1:16" x14ac:dyDescent="0.25">
      <c r="A40" s="42"/>
      <c r="B40" s="42"/>
      <c r="C40" s="53" t="s">
        <v>40</v>
      </c>
      <c r="D40" s="42"/>
      <c r="E40" s="42"/>
      <c r="F40" s="42"/>
      <c r="G40" s="42"/>
      <c r="H40" s="42"/>
      <c r="I40" s="42"/>
      <c r="J40" s="42"/>
      <c r="K40" s="42"/>
      <c r="L40" s="42"/>
      <c r="M40" s="42"/>
      <c r="N40" s="42"/>
      <c r="O40" s="42"/>
      <c r="P40" s="42"/>
    </row>
    <row r="41" spans="1:16" x14ac:dyDescent="0.25">
      <c r="A41" s="42"/>
      <c r="B41" s="42"/>
      <c r="C41" s="53" t="s">
        <v>41</v>
      </c>
      <c r="D41" s="42"/>
      <c r="E41" s="42"/>
      <c r="F41" s="42"/>
      <c r="G41" s="42"/>
      <c r="H41" s="42"/>
      <c r="I41" s="42"/>
      <c r="J41" s="42"/>
      <c r="K41" s="42"/>
      <c r="L41" s="42"/>
      <c r="M41" s="42"/>
      <c r="N41" s="42"/>
      <c r="O41" s="42"/>
      <c r="P41" s="42"/>
    </row>
    <row r="42" spans="1:16" x14ac:dyDescent="0.25">
      <c r="A42" s="42"/>
      <c r="B42" s="42"/>
      <c r="C42" s="42"/>
      <c r="D42" s="42"/>
      <c r="E42" s="42"/>
      <c r="F42" s="42"/>
      <c r="G42" s="42"/>
      <c r="H42" s="42"/>
      <c r="I42" s="42"/>
      <c r="J42" s="42"/>
      <c r="K42" s="42"/>
      <c r="L42" s="42"/>
      <c r="M42" s="42"/>
      <c r="N42" s="42"/>
      <c r="O42" s="42"/>
      <c r="P42" s="42"/>
    </row>
    <row r="43" spans="1:16" x14ac:dyDescent="0.25">
      <c r="A43" s="42"/>
      <c r="B43" s="42"/>
      <c r="C43" s="50" t="s">
        <v>42</v>
      </c>
      <c r="D43" s="42"/>
      <c r="E43" s="42"/>
      <c r="F43" s="42"/>
      <c r="G43" s="42"/>
      <c r="H43" s="42"/>
      <c r="I43" s="42"/>
      <c r="J43" s="42"/>
      <c r="K43" s="42"/>
      <c r="L43" s="42"/>
      <c r="M43" s="42"/>
      <c r="N43" s="42"/>
      <c r="O43" s="42"/>
      <c r="P43" s="42"/>
    </row>
    <row r="44" spans="1:16" x14ac:dyDescent="0.25">
      <c r="A44" s="42"/>
      <c r="B44" s="42"/>
      <c r="C44" s="42"/>
      <c r="D44" s="42"/>
      <c r="E44" s="42"/>
      <c r="F44" s="42"/>
      <c r="G44" s="42"/>
      <c r="H44" s="42"/>
      <c r="I44" s="42"/>
      <c r="J44" s="42"/>
      <c r="K44" s="42"/>
      <c r="L44" s="42"/>
      <c r="M44" s="42"/>
      <c r="N44" s="42"/>
      <c r="O44" s="42"/>
      <c r="P44" s="42"/>
    </row>
    <row r="45" spans="1:16" ht="27" customHeight="1" x14ac:dyDescent="0.25">
      <c r="A45" s="42"/>
      <c r="B45" s="42"/>
      <c r="C45" s="108" t="s">
        <v>43</v>
      </c>
      <c r="D45" s="108"/>
      <c r="E45" s="108"/>
      <c r="F45" s="108"/>
      <c r="G45" s="108"/>
      <c r="H45" s="108"/>
      <c r="I45" s="108"/>
      <c r="J45" s="108"/>
      <c r="K45" s="108"/>
      <c r="L45" s="108"/>
      <c r="M45" s="108"/>
      <c r="N45" s="108"/>
      <c r="O45" s="108"/>
      <c r="P45" s="42"/>
    </row>
    <row r="46" spans="1:16" x14ac:dyDescent="0.25">
      <c r="A46" s="42"/>
      <c r="B46" s="42"/>
      <c r="C46" s="42"/>
      <c r="D46" s="42"/>
      <c r="E46" s="42"/>
      <c r="F46" s="42"/>
      <c r="G46" s="42"/>
      <c r="H46" s="42"/>
      <c r="I46" s="42"/>
      <c r="J46" s="42"/>
      <c r="K46" s="42"/>
      <c r="L46" s="42"/>
      <c r="M46" s="42"/>
      <c r="N46" s="42"/>
      <c r="O46" s="42"/>
      <c r="P46" s="42"/>
    </row>
  </sheetData>
  <sheetProtection algorithmName="SHA-512" hashValue="wip/0jvtHbTt1UfNRMBML/XPBN2T7a2ZDt3spyld5yr2Fxap61o3k1Ehq6c0c7lFabbHAWj7GRbU+GAKfMBXtA==" saltValue="nNPrJG8kHD7VfS2bfOuN9Q==" spinCount="100000" sheet="1" selectLockedCells="1"/>
  <mergeCells count="8">
    <mergeCell ref="K4:N4"/>
    <mergeCell ref="L3:N3"/>
    <mergeCell ref="C45:O45"/>
    <mergeCell ref="C34:N34"/>
    <mergeCell ref="C35:N35"/>
    <mergeCell ref="H28:I28"/>
    <mergeCell ref="C6:L6"/>
    <mergeCell ref="C22:L22"/>
  </mergeCells>
  <conditionalFormatting sqref="L28">
    <cfRule type="cellIs" dxfId="1" priority="1" operator="lessThan">
      <formula>0</formula>
    </cfRule>
    <cfRule type="cellIs" dxfId="0" priority="2" operator="lessThan">
      <formula>0</formula>
    </cfRule>
  </conditionalFormatting>
  <dataValidations count="1">
    <dataValidation type="list" allowBlank="1" showInputMessage="1" showErrorMessage="1" sqref="E14" xr:uid="{4435D939-8676-4436-A4B6-61927BEA5A8B}">
      <formula1>#REF!</formula1>
    </dataValidation>
  </dataValidations>
  <hyperlinks>
    <hyperlink ref="K3" r:id="rId1" xr:uid="{777632ED-7435-459F-B110-18726E238146}"/>
  </hyperlinks>
  <pageMargins left="0.7" right="0.7" top="0.75" bottom="0.75" header="0.3" footer="0.3"/>
  <pageSetup paperSize="9" scale="71" orientation="landscape" horizontalDpi="4294967293" verticalDpi="4294967293"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4DEF3B8-B4B7-4601-B7FF-D5F8ED0BECCF}">
          <x14:formula1>
            <xm:f>Output!$J$2:$J$7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E72D-19F8-4CBE-87F2-A6A738601060}">
  <sheetPr codeName="Sheet2"/>
  <dimension ref="A2:N79"/>
  <sheetViews>
    <sheetView workbookViewId="0">
      <selection activeCell="B9" sqref="B9"/>
    </sheetView>
  </sheetViews>
  <sheetFormatPr defaultRowHeight="14.4" x14ac:dyDescent="0.3"/>
  <cols>
    <col min="1" max="1" width="70.6640625" customWidth="1"/>
    <col min="2" max="2" width="14.88671875" bestFit="1" customWidth="1"/>
    <col min="3" max="3" width="11.5546875" bestFit="1" customWidth="1"/>
    <col min="4" max="4" width="12.33203125" bestFit="1" customWidth="1"/>
    <col min="6" max="6" width="24.109375" customWidth="1"/>
    <col min="7" max="7" width="10.33203125" bestFit="1" customWidth="1"/>
    <col min="8" max="8" width="10.33203125" customWidth="1"/>
    <col min="9" max="9" width="11.6640625" bestFit="1" customWidth="1"/>
  </cols>
  <sheetData>
    <row r="2" spans="1:10" x14ac:dyDescent="0.3">
      <c r="F2" s="1" t="s">
        <v>44</v>
      </c>
      <c r="G2" s="2">
        <f ca="1">TODAY()</f>
        <v>45162</v>
      </c>
      <c r="I2" t="s">
        <v>45</v>
      </c>
      <c r="J2" s="34">
        <v>12</v>
      </c>
    </row>
    <row r="3" spans="1:10" x14ac:dyDescent="0.3">
      <c r="A3" s="3" t="s">
        <v>46</v>
      </c>
      <c r="B3" s="4"/>
      <c r="C3" s="36" t="s">
        <v>47</v>
      </c>
      <c r="F3" s="1" t="s">
        <v>48</v>
      </c>
      <c r="G3" s="1">
        <f ca="1">YEAR(G2)</f>
        <v>2023</v>
      </c>
      <c r="J3" s="34">
        <v>24</v>
      </c>
    </row>
    <row r="4" spans="1:10" x14ac:dyDescent="0.3">
      <c r="F4" s="1" t="s">
        <v>49</v>
      </c>
      <c r="G4" s="1">
        <f ca="1">G3-'ROI Calculator'!H10</f>
        <v>2023</v>
      </c>
      <c r="J4" s="34">
        <v>36</v>
      </c>
    </row>
    <row r="5" spans="1:10" x14ac:dyDescent="0.3">
      <c r="A5" t="s">
        <v>50</v>
      </c>
      <c r="B5" s="5">
        <f>'ROI Calculator'!D10</f>
        <v>0</v>
      </c>
      <c r="J5" s="34">
        <v>48</v>
      </c>
    </row>
    <row r="6" spans="1:10" x14ac:dyDescent="0.3">
      <c r="A6" t="s">
        <v>51</v>
      </c>
      <c r="B6" s="5">
        <f>'ROI Calculator'!D12</f>
        <v>0</v>
      </c>
      <c r="F6" t="s">
        <v>52</v>
      </c>
      <c r="G6">
        <f>B8/12</f>
        <v>0</v>
      </c>
      <c r="H6" s="6"/>
      <c r="I6" s="6"/>
      <c r="J6" s="34">
        <v>60</v>
      </c>
    </row>
    <row r="7" spans="1:10" x14ac:dyDescent="0.3">
      <c r="A7" t="s">
        <v>53</v>
      </c>
      <c r="B7" s="7">
        <f>B5-B6</f>
        <v>0</v>
      </c>
      <c r="F7" t="s">
        <v>54</v>
      </c>
      <c r="G7" s="6">
        <f ca="1">(100/B20)/100</f>
        <v>-4.9431537320810673E-4</v>
      </c>
      <c r="J7" s="34">
        <v>72</v>
      </c>
    </row>
    <row r="8" spans="1:10" x14ac:dyDescent="0.3">
      <c r="A8" t="s">
        <v>55</v>
      </c>
      <c r="B8" s="27">
        <f>'ROI Calculator'!D14</f>
        <v>0</v>
      </c>
      <c r="C8" t="s">
        <v>56</v>
      </c>
    </row>
    <row r="9" spans="1:10" x14ac:dyDescent="0.3">
      <c r="A9" t="s">
        <v>57</v>
      </c>
      <c r="B9" s="55">
        <f>'ROI Calculator'!D16*100</f>
        <v>0</v>
      </c>
      <c r="C9" t="s">
        <v>58</v>
      </c>
    </row>
    <row r="10" spans="1:10" x14ac:dyDescent="0.3">
      <c r="A10" t="s">
        <v>59</v>
      </c>
      <c r="B10" s="5">
        <f>Output!B7*'ROI Calculator'!D18</f>
        <v>0</v>
      </c>
      <c r="F10" s="3" t="s">
        <v>60</v>
      </c>
      <c r="G10" s="41" t="s">
        <v>61</v>
      </c>
      <c r="H10" s="9"/>
      <c r="I10" s="4"/>
    </row>
    <row r="11" spans="1:10" x14ac:dyDescent="0.3">
      <c r="A11" t="s">
        <v>62</v>
      </c>
      <c r="B11" s="35" t="e">
        <f>((B5-B6)-B10/(1+B9/100/12)^B8)*(B9/100/12/(1-(1+B9/100/12)^(-B8)))</f>
        <v>#DIV/0!</v>
      </c>
      <c r="C11" s="24">
        <f>IFERROR(B11,0)</f>
        <v>0</v>
      </c>
    </row>
    <row r="12" spans="1:10" x14ac:dyDescent="0.3">
      <c r="A12" t="s">
        <v>63</v>
      </c>
      <c r="B12" s="35" t="e">
        <f>(B11*B8)-B7+B10</f>
        <v>#DIV/0!</v>
      </c>
      <c r="C12" s="24">
        <f t="shared" ref="C12:C13" si="0">IFERROR(B12,0)</f>
        <v>0</v>
      </c>
    </row>
    <row r="13" spans="1:10" ht="15" thickBot="1" x14ac:dyDescent="0.35">
      <c r="A13" s="10" t="s">
        <v>64</v>
      </c>
      <c r="B13" s="11" t="e">
        <f>B11*B8+B6+B10</f>
        <v>#DIV/0!</v>
      </c>
      <c r="C13" s="24">
        <f t="shared" si="0"/>
        <v>0</v>
      </c>
      <c r="F13" s="12" t="s">
        <v>7</v>
      </c>
      <c r="G13" s="13">
        <f>'ROI Calculator'!L10</f>
        <v>0</v>
      </c>
      <c r="H13" s="14" t="s">
        <v>8</v>
      </c>
      <c r="I13" s="15">
        <f>G13</f>
        <v>0</v>
      </c>
      <c r="J13" s="16" t="s">
        <v>65</v>
      </c>
    </row>
    <row r="14" spans="1:10" ht="15" thickTop="1" x14ac:dyDescent="0.3">
      <c r="F14" s="12" t="s">
        <v>66</v>
      </c>
      <c r="G14" s="17">
        <f>'ROI Calculator'!L12</f>
        <v>0</v>
      </c>
      <c r="H14" s="18" t="s">
        <v>10</v>
      </c>
      <c r="I14" s="19" t="e">
        <f>G14/($B$26*52)</f>
        <v>#DIV/0!</v>
      </c>
      <c r="J14" s="16" t="s">
        <v>67</v>
      </c>
    </row>
    <row r="15" spans="1:10" x14ac:dyDescent="0.3">
      <c r="A15" s="3" t="s">
        <v>68</v>
      </c>
      <c r="B15" s="4"/>
      <c r="C15" s="4"/>
      <c r="F15" s="12" t="s">
        <v>69</v>
      </c>
      <c r="G15" s="13">
        <f>'ROI Calculator'!L14</f>
        <v>0</v>
      </c>
      <c r="H15" s="14" t="s">
        <v>11</v>
      </c>
      <c r="I15" s="19" t="e">
        <f>G15/($B$26*4.33)</f>
        <v>#DIV/0!</v>
      </c>
      <c r="J15" s="16" t="s">
        <v>70</v>
      </c>
    </row>
    <row r="16" spans="1:10" x14ac:dyDescent="0.3">
      <c r="F16" s="12" t="s">
        <v>14</v>
      </c>
      <c r="G16" s="13">
        <f>'ROI Calculator'!L16</f>
        <v>0</v>
      </c>
      <c r="H16" s="14" t="s">
        <v>11</v>
      </c>
      <c r="I16" s="19" t="e">
        <f>G16/($B$26*4.33)</f>
        <v>#DIV/0!</v>
      </c>
    </row>
    <row r="17" spans="1:14" x14ac:dyDescent="0.3">
      <c r="A17" t="s">
        <v>71</v>
      </c>
      <c r="B17" s="8">
        <f>'ROI Calculator'!H14</f>
        <v>0</v>
      </c>
      <c r="F17" s="12" t="s">
        <v>16</v>
      </c>
      <c r="G17" s="13">
        <f>'ROI Calculator'!L18</f>
        <v>0</v>
      </c>
      <c r="H17" s="14" t="s">
        <v>11</v>
      </c>
      <c r="I17" s="19" t="e">
        <f>G17/($B$26*4.33)</f>
        <v>#DIV/0!</v>
      </c>
      <c r="N17" s="20"/>
    </row>
    <row r="18" spans="1:14" x14ac:dyDescent="0.3">
      <c r="A18" t="s">
        <v>72</v>
      </c>
      <c r="B18" s="8">
        <f ca="1">G4</f>
        <v>2023</v>
      </c>
      <c r="I18" s="21" t="e">
        <f>SUM(I13:I17)</f>
        <v>#DIV/0!</v>
      </c>
      <c r="J18" s="24">
        <f t="shared" ref="J18" si="1">IFERROR(I18,0)</f>
        <v>0</v>
      </c>
      <c r="N18" s="20"/>
    </row>
    <row r="19" spans="1:14" x14ac:dyDescent="0.3">
      <c r="A19" t="s">
        <v>73</v>
      </c>
      <c r="B19" s="8">
        <f>'ROI Calculator'!H12</f>
        <v>0</v>
      </c>
      <c r="N19" s="20"/>
    </row>
    <row r="20" spans="1:14" x14ac:dyDescent="0.3">
      <c r="A20" t="s">
        <v>74</v>
      </c>
      <c r="B20">
        <f ca="1">B17-B18</f>
        <v>-2023</v>
      </c>
      <c r="C20">
        <f ca="1">IF(B20=-G3,0,B20)</f>
        <v>0</v>
      </c>
      <c r="N20" s="20"/>
    </row>
    <row r="21" spans="1:14" ht="15" thickBot="1" x14ac:dyDescent="0.35">
      <c r="A21" s="10" t="s">
        <v>75</v>
      </c>
      <c r="B21" s="22" t="e">
        <f ca="1">(B5*G6*G7)/B8</f>
        <v>#DIV/0!</v>
      </c>
      <c r="C21" s="24">
        <f t="shared" ref="C21" ca="1" si="2">IFERROR(B21,0)</f>
        <v>0</v>
      </c>
      <c r="D21" s="23"/>
      <c r="N21" s="20"/>
    </row>
    <row r="22" spans="1:14" ht="15" thickTop="1" x14ac:dyDescent="0.3">
      <c r="B22" s="24"/>
      <c r="N22" s="20"/>
    </row>
    <row r="23" spans="1:14" x14ac:dyDescent="0.3">
      <c r="A23" s="3" t="s">
        <v>76</v>
      </c>
      <c r="B23" s="25"/>
      <c r="C23" s="4"/>
      <c r="N23" s="20"/>
    </row>
    <row r="24" spans="1:14" x14ac:dyDescent="0.3">
      <c r="B24" s="24"/>
      <c r="N24" s="20"/>
    </row>
    <row r="25" spans="1:14" x14ac:dyDescent="0.3">
      <c r="A25" t="s">
        <v>77</v>
      </c>
      <c r="B25" s="5">
        <f>'ROI Calculator'!H18</f>
        <v>0</v>
      </c>
      <c r="D25" s="40" t="s">
        <v>78</v>
      </c>
      <c r="N25" s="20"/>
    </row>
    <row r="26" spans="1:14" x14ac:dyDescent="0.3">
      <c r="A26" t="s">
        <v>79</v>
      </c>
      <c r="B26" s="27">
        <f>'ROI Calculator'!H16</f>
        <v>0</v>
      </c>
      <c r="D26" s="40" t="s">
        <v>80</v>
      </c>
      <c r="N26" s="20"/>
    </row>
    <row r="27" spans="1:14" x14ac:dyDescent="0.3">
      <c r="A27" t="s">
        <v>81</v>
      </c>
      <c r="B27" s="20">
        <f>B26/50</f>
        <v>0</v>
      </c>
      <c r="D27" s="26"/>
      <c r="N27" s="20"/>
    </row>
    <row r="28" spans="1:14" x14ac:dyDescent="0.3">
      <c r="A28" t="s">
        <v>82</v>
      </c>
      <c r="B28" s="28">
        <f>(B25*B26)*52</f>
        <v>0</v>
      </c>
      <c r="D28" s="26"/>
      <c r="N28" s="20"/>
    </row>
    <row r="29" spans="1:14" x14ac:dyDescent="0.3">
      <c r="A29" t="s">
        <v>83</v>
      </c>
      <c r="B29" s="29" t="e">
        <f>I18</f>
        <v>#DIV/0!</v>
      </c>
      <c r="C29" s="24">
        <f t="shared" ref="C29:C30" si="3">IFERROR(B29,0)</f>
        <v>0</v>
      </c>
      <c r="D29" s="26"/>
      <c r="N29" s="20"/>
    </row>
    <row r="30" spans="1:14" ht="15" thickBot="1" x14ac:dyDescent="0.35">
      <c r="A30" s="10" t="s">
        <v>84</v>
      </c>
      <c r="B30" s="11" t="e">
        <f>(B25-B29)*B26*52</f>
        <v>#DIV/0!</v>
      </c>
      <c r="C30" s="24">
        <f t="shared" si="3"/>
        <v>0</v>
      </c>
      <c r="D30" s="26"/>
      <c r="N30" s="20"/>
    </row>
    <row r="31" spans="1:14" ht="15" thickTop="1" x14ac:dyDescent="0.3">
      <c r="B31" s="24"/>
    </row>
    <row r="32" spans="1:14" x14ac:dyDescent="0.3">
      <c r="A32" s="3" t="s">
        <v>85</v>
      </c>
      <c r="B32" s="25"/>
      <c r="C32" s="4"/>
      <c r="D32" s="16" t="s">
        <v>86</v>
      </c>
    </row>
    <row r="33" spans="1:3" x14ac:dyDescent="0.3">
      <c r="B33" s="24"/>
    </row>
    <row r="34" spans="1:3" x14ac:dyDescent="0.3">
      <c r="A34" t="s">
        <v>87</v>
      </c>
      <c r="B34" s="24">
        <f ca="1">B18+(B8/12)</f>
        <v>2023</v>
      </c>
      <c r="C34">
        <f ca="1">IF(B34=G3,0,B34)</f>
        <v>0</v>
      </c>
    </row>
    <row r="35" spans="1:3" x14ac:dyDescent="0.3">
      <c r="A35" t="s">
        <v>88</v>
      </c>
      <c r="B35" s="24">
        <f>(B26*52)*(B8/12)+B19</f>
        <v>0</v>
      </c>
    </row>
    <row r="36" spans="1:3" ht="15" thickBot="1" x14ac:dyDescent="0.35">
      <c r="A36" s="10" t="s">
        <v>89</v>
      </c>
      <c r="B36" s="11" t="e">
        <f ca="1">B5-(B21*B8)</f>
        <v>#DIV/0!</v>
      </c>
      <c r="C36" s="24">
        <f t="shared" ref="C36" ca="1" si="4">IFERROR(B36,0)</f>
        <v>0</v>
      </c>
    </row>
    <row r="37" spans="1:3" ht="15" thickTop="1" x14ac:dyDescent="0.3">
      <c r="B37" s="24"/>
    </row>
    <row r="38" spans="1:3" x14ac:dyDescent="0.3">
      <c r="A38" s="3" t="s">
        <v>90</v>
      </c>
      <c r="B38" s="25"/>
      <c r="C38" s="4"/>
    </row>
    <row r="39" spans="1:3" x14ac:dyDescent="0.3">
      <c r="B39" s="24"/>
    </row>
    <row r="40" spans="1:3" x14ac:dyDescent="0.3">
      <c r="A40" s="30" t="s">
        <v>91</v>
      </c>
      <c r="B40" s="31" t="e">
        <f>B30*(B8/12)</f>
        <v>#DIV/0!</v>
      </c>
      <c r="C40" s="37">
        <f t="shared" ref="C40:C43" si="5">IFERROR(B40,0)</f>
        <v>0</v>
      </c>
    </row>
    <row r="41" spans="1:3" x14ac:dyDescent="0.3">
      <c r="A41" s="30" t="s">
        <v>92</v>
      </c>
      <c r="B41" s="31" t="e">
        <f ca="1">B40-B13+B36</f>
        <v>#DIV/0!</v>
      </c>
      <c r="C41" s="37">
        <f t="shared" ca="1" si="5"/>
        <v>0</v>
      </c>
    </row>
    <row r="42" spans="1:3" x14ac:dyDescent="0.3">
      <c r="A42" s="30" t="s">
        <v>93</v>
      </c>
      <c r="B42" s="32" t="e">
        <f>B13/B30</f>
        <v>#DIV/0!</v>
      </c>
      <c r="C42" s="38">
        <f t="shared" si="5"/>
        <v>0</v>
      </c>
    </row>
    <row r="43" spans="1:3" x14ac:dyDescent="0.3">
      <c r="A43" s="30" t="s">
        <v>94</v>
      </c>
      <c r="B43" s="33" t="e">
        <f ca="1">(B41-B13)/B13</f>
        <v>#DIV/0!</v>
      </c>
      <c r="C43" s="39">
        <f t="shared" ca="1" si="5"/>
        <v>0</v>
      </c>
    </row>
    <row r="44" spans="1:3" x14ac:dyDescent="0.3">
      <c r="B44" s="24"/>
    </row>
    <row r="45" spans="1:3" x14ac:dyDescent="0.3">
      <c r="A45" s="40" t="s">
        <v>95</v>
      </c>
      <c r="B45" s="24"/>
    </row>
    <row r="46" spans="1:3" x14ac:dyDescent="0.3">
      <c r="A46" s="40" t="s">
        <v>96</v>
      </c>
      <c r="B46" s="24"/>
    </row>
    <row r="47" spans="1:3" x14ac:dyDescent="0.3">
      <c r="B47" s="24"/>
    </row>
    <row r="48" spans="1:3"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sheetData>
  <hyperlinks>
    <hyperlink ref="D26" r:id="rId1" xr:uid="{9471970C-C10E-4D79-A2E5-B0E7AC58F3C7}"/>
    <hyperlink ref="D25" r:id="rId2" xr:uid="{0B1847F8-BF80-48EF-8DAC-0C1683D56F93}"/>
    <hyperlink ref="A45" r:id="rId3" location=":~:text=The%20prime%20cost%20method%20assumes,years%20of%20its%20effective%20life" xr:uid="{E834C1AF-F60D-4F99-92DD-2683D90D264B}"/>
    <hyperlink ref="A46" r:id="rId4" xr:uid="{422C19DB-0A34-4639-81A4-EB5629455C9A}"/>
    <hyperlink ref="G10" r:id="rId5" xr:uid="{99263F50-BB32-40F3-ABD3-0E8BB02DCFB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ROI Calculator</vt:lpstr>
      <vt:lpstr>Output</vt:lpstr>
      <vt:lpstr>'ROI 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Gary Nicholls</cp:lastModifiedBy>
  <cp:revision/>
  <dcterms:created xsi:type="dcterms:W3CDTF">2023-08-04T03:48:16Z</dcterms:created>
  <dcterms:modified xsi:type="dcterms:W3CDTF">2023-08-24T01:56:42Z</dcterms:modified>
  <cp:category/>
  <cp:contentStatus/>
</cp:coreProperties>
</file>