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jerry/Dropbox/26_Lanreotide/"/>
    </mc:Choice>
  </mc:AlternateContent>
  <xr:revisionPtr revIDLastSave="0" documentId="13_ncr:1_{61CEB00B-E8BA-4D45-AE07-9C472E4EF57D}" xr6:coauthVersionLast="47" xr6:coauthVersionMax="47" xr10:uidLastSave="{00000000-0000-0000-0000-000000000000}"/>
  <bookViews>
    <workbookView xWindow="43180" yWindow="7700" windowWidth="27880" windowHeight="17540" tabRatio="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Sheet1!$A$2:$N$18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4" l="1"/>
  <c r="G24" i="4"/>
  <c r="I24" i="4" s="1"/>
  <c r="G23" i="4"/>
  <c r="G21" i="4"/>
  <c r="I21" i="4" s="1"/>
  <c r="G20" i="4"/>
  <c r="I20" i="4" s="1"/>
  <c r="G19" i="4"/>
  <c r="G18" i="4"/>
  <c r="G14" i="4"/>
  <c r="I14" i="4" s="1"/>
  <c r="G10" i="4"/>
  <c r="I10" i="4" s="1"/>
  <c r="G13" i="4"/>
  <c r="I13" i="4" s="1"/>
  <c r="G15" i="4"/>
  <c r="I15" i="4" s="1"/>
  <c r="G12" i="4"/>
  <c r="I12" i="4" s="1"/>
  <c r="G2" i="4"/>
  <c r="G4" i="4"/>
  <c r="G8" i="4"/>
  <c r="G3" i="4"/>
  <c r="G5" i="4"/>
  <c r="G32" i="4"/>
  <c r="G33" i="4"/>
  <c r="G31" i="4"/>
  <c r="I16" i="4"/>
  <c r="I17" i="4"/>
  <c r="I18" i="4"/>
  <c r="I19" i="4"/>
  <c r="I23" i="4"/>
  <c r="I25" i="4"/>
  <c r="I26" i="4"/>
  <c r="I27" i="4"/>
  <c r="I28" i="4"/>
  <c r="I29" i="4"/>
  <c r="I31" i="4"/>
  <c r="I33" i="4"/>
  <c r="H3" i="4"/>
  <c r="F3" i="4" s="1"/>
  <c r="H4" i="4"/>
  <c r="F4" i="4" s="1"/>
  <c r="H5" i="4"/>
  <c r="F5" i="4" s="1"/>
  <c r="H6" i="4"/>
  <c r="F6" i="4" s="1"/>
  <c r="H7" i="4"/>
  <c r="H8" i="4"/>
  <c r="H9" i="4"/>
  <c r="H10" i="4"/>
  <c r="H11" i="4"/>
  <c r="F11" i="4" s="1"/>
  <c r="H12" i="4"/>
  <c r="F12" i="4" s="1"/>
  <c r="H13" i="4"/>
  <c r="F13" i="4" s="1"/>
  <c r="H14" i="4"/>
  <c r="F14" i="4" s="1"/>
  <c r="H15" i="4"/>
  <c r="F15" i="4" s="1"/>
  <c r="H16" i="4"/>
  <c r="F16" i="4" s="1"/>
  <c r="H17" i="4"/>
  <c r="F17" i="4" s="1"/>
  <c r="H18" i="4"/>
  <c r="F18" i="4" s="1"/>
  <c r="H19" i="4"/>
  <c r="F19" i="4" s="1"/>
  <c r="H20" i="4"/>
  <c r="F20" i="4" s="1"/>
  <c r="H21" i="4"/>
  <c r="F21" i="4" s="1"/>
  <c r="H22" i="4"/>
  <c r="I22" i="4" s="1"/>
  <c r="H23" i="4"/>
  <c r="H24" i="4"/>
  <c r="H25" i="4"/>
  <c r="H26" i="4"/>
  <c r="F26" i="4" s="1"/>
  <c r="H27" i="4"/>
  <c r="F27" i="4" s="1"/>
  <c r="H28" i="4"/>
  <c r="F28" i="4" s="1"/>
  <c r="H29" i="4"/>
  <c r="F29" i="4" s="1"/>
  <c r="H30" i="4"/>
  <c r="F30" i="4" s="1"/>
  <c r="H31" i="4"/>
  <c r="F31" i="4" s="1"/>
  <c r="H32" i="4"/>
  <c r="F32" i="4" s="1"/>
  <c r="H33" i="4"/>
  <c r="F33" i="4" s="1"/>
  <c r="H2" i="4"/>
  <c r="F25" i="4"/>
  <c r="F24" i="4"/>
  <c r="F23" i="4"/>
  <c r="F10" i="4"/>
  <c r="F9" i="4"/>
  <c r="F7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H23" i="1" s="1"/>
  <c r="D24" i="1"/>
  <c r="H24" i="1" s="1"/>
  <c r="I30" i="4" l="1"/>
  <c r="F22" i="4"/>
  <c r="I11" i="4"/>
  <c r="I32" i="4"/>
  <c r="I6" i="4"/>
  <c r="F2" i="4"/>
  <c r="I2" i="4"/>
  <c r="I8" i="4"/>
  <c r="F8" i="4"/>
  <c r="I3" i="4"/>
  <c r="I4" i="4"/>
  <c r="I5" i="4"/>
  <c r="I7" i="4"/>
  <c r="I9" i="4"/>
  <c r="I24" i="1"/>
  <c r="F24" i="1"/>
  <c r="F23" i="1"/>
  <c r="I23" i="1"/>
  <c r="H22" i="1"/>
  <c r="H21" i="1"/>
  <c r="G20" i="1"/>
  <c r="G19" i="1"/>
  <c r="H19" i="1"/>
  <c r="F19" i="1" s="1"/>
  <c r="H20" i="1"/>
  <c r="F20" i="1" s="1"/>
  <c r="H18" i="1"/>
  <c r="I18" i="1" s="1"/>
  <c r="G13" i="1"/>
  <c r="G15" i="1"/>
  <c r="G17" i="1"/>
  <c r="H17" i="1"/>
  <c r="F17" i="1" s="1"/>
  <c r="H14" i="1"/>
  <c r="H15" i="1"/>
  <c r="F15" i="1" s="1"/>
  <c r="H16" i="1"/>
  <c r="H12" i="1"/>
  <c r="H13" i="1"/>
  <c r="F13" i="1" s="1"/>
  <c r="H11" i="1"/>
  <c r="H2" i="1"/>
  <c r="I2" i="1" s="1"/>
  <c r="H3" i="1"/>
  <c r="F3" i="1" s="1"/>
  <c r="H4" i="1"/>
  <c r="F4" i="1" s="1"/>
  <c r="H5" i="1"/>
  <c r="I5" i="1" s="1"/>
  <c r="H10" i="1"/>
  <c r="H9" i="1"/>
  <c r="F9" i="1" s="1"/>
  <c r="H8" i="1"/>
  <c r="H6" i="1"/>
  <c r="I6" i="1" s="1"/>
  <c r="H7" i="1"/>
  <c r="I20" i="1" l="1"/>
  <c r="I22" i="1"/>
  <c r="F22" i="1"/>
  <c r="I21" i="1"/>
  <c r="F21" i="1"/>
  <c r="I19" i="1"/>
  <c r="F18" i="1"/>
  <c r="F2" i="1"/>
  <c r="F16" i="1"/>
  <c r="I16" i="1"/>
  <c r="I12" i="1"/>
  <c r="F12" i="1"/>
  <c r="I11" i="1"/>
  <c r="F11" i="1"/>
  <c r="I7" i="1"/>
  <c r="F7" i="1"/>
  <c r="F8" i="1"/>
  <c r="I8" i="1"/>
  <c r="I14" i="1"/>
  <c r="F14" i="1"/>
  <c r="I10" i="1"/>
  <c r="F10" i="1"/>
  <c r="I15" i="1"/>
  <c r="I13" i="1"/>
  <c r="F5" i="1"/>
  <c r="I17" i="1"/>
  <c r="F6" i="1"/>
  <c r="I9" i="1"/>
  <c r="I3" i="1"/>
  <c r="I4" i="1"/>
</calcChain>
</file>

<file path=xl/sharedStrings.xml><?xml version="1.0" encoding="utf-8"?>
<sst xmlns="http://schemas.openxmlformats.org/spreadsheetml/2006/main" count="25" uniqueCount="15">
  <si>
    <t>Cn</t>
  </si>
  <si>
    <t>RISE</t>
  </si>
  <si>
    <t>ROTATION</t>
  </si>
  <si>
    <t>N=0</t>
  </si>
  <si>
    <t>N=Cn</t>
  </si>
  <si>
    <t>res</t>
  </si>
  <si>
    <t>LL122</t>
  </si>
  <si>
    <t>LL16.5</t>
  </si>
  <si>
    <t>LL44.5</t>
  </si>
  <si>
    <t>cryosparc job</t>
  </si>
  <si>
    <t>rmin 125px</t>
  </si>
  <si>
    <t>rmax 160px</t>
  </si>
  <si>
    <t>LL44.5 (9-12)</t>
  </si>
  <si>
    <t>LL33 (23-30)</t>
  </si>
  <si>
    <t>LL(33)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</si>
</sst>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658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4" borderId="0" xfId="0" applyFill="1"/>
    <xf numFmtId="0" fontId="0" fillId="5" borderId="0" xfId="0" applyFill="1"/>
    <xf numFmtId="165" fontId="0" fillId="3" borderId="0" xfId="0" applyNumberForma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mruColors>
      <color rgb="FF81F2FF"/>
      <color rgb="FFFC65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4"/>
  <sheetViews>
    <sheetView tabSelected="1" zoomScale="127" zoomScaleNormal="127" zoomScalePageLayoutView="127" workbookViewId="0">
      <selection activeCell="D11" sqref="D11"/>
    </sheetView>
  </sheetViews>
  <sheetFormatPr baseColWidth="10" defaultRowHeight="16" x14ac:dyDescent="0.2"/>
  <cols>
    <col min="1" max="1" width="14" style="8" customWidth="1"/>
    <col min="2" max="2" width="10.83203125" style="8"/>
    <col min="3" max="3" width="12" style="8" customWidth="1"/>
    <col min="4" max="4" width="13.6640625" style="8" customWidth="1"/>
    <col min="5" max="5" width="10.83203125" style="8"/>
    <col min="6" max="6" width="10.83203125" style="7"/>
    <col min="7" max="7" width="19" style="8" customWidth="1"/>
    <col min="8" max="8" width="14.83203125" style="8" customWidth="1"/>
    <col min="9" max="9" width="12.33203125" style="4" bestFit="1" customWidth="1"/>
    <col min="10" max="10" width="14.33203125" style="8" customWidth="1"/>
    <col min="11" max="11" width="17.1640625" style="8" customWidth="1"/>
    <col min="12" max="12" width="10.83203125" style="8"/>
    <col min="13" max="13" width="11.6640625" style="8" bestFit="1" customWidth="1"/>
    <col min="14" max="14" width="14.33203125" style="8" bestFit="1" customWidth="1"/>
    <col min="15" max="21" width="10.83203125" style="8"/>
  </cols>
  <sheetData>
    <row r="1" spans="1:14" x14ac:dyDescent="0.2">
      <c r="A1" s="8" t="s">
        <v>9</v>
      </c>
      <c r="B1" s="8" t="s">
        <v>6</v>
      </c>
      <c r="C1" s="9" t="s">
        <v>8</v>
      </c>
      <c r="D1" s="8" t="s">
        <v>7</v>
      </c>
      <c r="E1" s="9" t="s">
        <v>0</v>
      </c>
      <c r="F1" s="5" t="s">
        <v>1</v>
      </c>
      <c r="G1" s="9" t="s">
        <v>4</v>
      </c>
      <c r="H1" s="9" t="s">
        <v>3</v>
      </c>
      <c r="I1" s="2" t="s">
        <v>2</v>
      </c>
      <c r="J1" s="9"/>
      <c r="K1" s="9"/>
      <c r="L1" s="8" t="s">
        <v>5</v>
      </c>
      <c r="N1" s="8" t="s">
        <v>2</v>
      </c>
    </row>
    <row r="2" spans="1:14" x14ac:dyDescent="0.2">
      <c r="A2" s="8">
        <v>47</v>
      </c>
      <c r="B2" s="8">
        <v>0</v>
      </c>
      <c r="C2" s="8">
        <v>-10</v>
      </c>
      <c r="D2" s="8">
        <f>(B2-2*C2)/2</f>
        <v>10</v>
      </c>
      <c r="E2" s="8">
        <v>10</v>
      </c>
      <c r="F2" s="13">
        <f>1024*0.85/H2</f>
        <v>14.268852459016394</v>
      </c>
      <c r="G2" s="8">
        <v>16.5</v>
      </c>
      <c r="H2" s="8">
        <f>16.5+44.5</f>
        <v>61</v>
      </c>
      <c r="I2" s="3">
        <f>G2/H2*360/E2</f>
        <v>9.7377049180327866</v>
      </c>
    </row>
    <row r="3" spans="1:14" x14ac:dyDescent="0.2">
      <c r="A3" s="8">
        <v>48</v>
      </c>
      <c r="B3" s="8">
        <v>0</v>
      </c>
      <c r="C3" s="8">
        <v>-11</v>
      </c>
      <c r="D3" s="8">
        <f>(B3-2*C3)/2</f>
        <v>11</v>
      </c>
      <c r="E3" s="8">
        <v>11</v>
      </c>
      <c r="F3" s="13">
        <f>1024*0.85/H3</f>
        <v>14.268852459016394</v>
      </c>
      <c r="G3" s="8">
        <v>16.5</v>
      </c>
      <c r="H3" s="8">
        <f>16.5+44.5</f>
        <v>61</v>
      </c>
      <c r="I3" s="3">
        <f>G3/H3*360/E3</f>
        <v>8.8524590163934427</v>
      </c>
    </row>
    <row r="4" spans="1:14" x14ac:dyDescent="0.2">
      <c r="A4" s="8">
        <v>49</v>
      </c>
      <c r="B4" s="8">
        <v>0</v>
      </c>
      <c r="C4" s="8">
        <v>-12</v>
      </c>
      <c r="D4" s="8">
        <f>(B4-2*C4)/2</f>
        <v>12</v>
      </c>
      <c r="E4" s="8">
        <v>12</v>
      </c>
      <c r="F4" s="13">
        <f>1024*0.85/H4</f>
        <v>14.268852459016394</v>
      </c>
      <c r="G4" s="8">
        <v>16.5</v>
      </c>
      <c r="H4" s="8">
        <f>16.5+44.5</f>
        <v>61</v>
      </c>
      <c r="I4" s="3">
        <f>G4/H4*360/E4</f>
        <v>8.1147540983606561</v>
      </c>
    </row>
    <row r="5" spans="1:14" x14ac:dyDescent="0.2">
      <c r="A5" s="8">
        <v>50</v>
      </c>
      <c r="B5" s="8">
        <v>0</v>
      </c>
      <c r="C5" s="8">
        <v>-13</v>
      </c>
      <c r="D5" s="8">
        <f>(B5-2*C5)/2</f>
        <v>13</v>
      </c>
      <c r="E5" s="8">
        <v>13</v>
      </c>
      <c r="F5" s="13">
        <f>1024*0.85/H5</f>
        <v>14.268852459016394</v>
      </c>
      <c r="G5" s="8">
        <v>16.5</v>
      </c>
      <c r="H5" s="8">
        <f>16.5+44.5</f>
        <v>61</v>
      </c>
      <c r="I5" s="3">
        <f>G5/H5*360/E5</f>
        <v>7.490542244640606</v>
      </c>
    </row>
    <row r="6" spans="1:14" x14ac:dyDescent="0.2">
      <c r="A6" s="8">
        <v>53</v>
      </c>
      <c r="B6" s="8">
        <v>2</v>
      </c>
      <c r="C6" s="8">
        <v>11</v>
      </c>
      <c r="D6" s="8">
        <f>(B6-2*C6)/2</f>
        <v>-10</v>
      </c>
      <c r="E6" s="8">
        <v>1</v>
      </c>
      <c r="F6" s="13">
        <f>1024*0.85/H6</f>
        <v>1.3893056664006385</v>
      </c>
      <c r="G6" s="8">
        <v>61</v>
      </c>
      <c r="H6" s="8">
        <f>16.5*C6+44.5*(-D6)</f>
        <v>626.5</v>
      </c>
      <c r="I6" s="3">
        <f>G6/H6*360/E6</f>
        <v>35.051875498802872</v>
      </c>
    </row>
    <row r="7" spans="1:14" x14ac:dyDescent="0.2">
      <c r="A7" s="8">
        <v>54</v>
      </c>
      <c r="B7" s="8">
        <v>2</v>
      </c>
      <c r="C7" s="8">
        <v>12</v>
      </c>
      <c r="D7" s="8">
        <f>(B7-2*C7)/2</f>
        <v>-11</v>
      </c>
      <c r="E7" s="8">
        <v>1</v>
      </c>
      <c r="F7" s="13">
        <f>1024*0.85/H7</f>
        <v>1.2660363636363636</v>
      </c>
      <c r="G7" s="8">
        <v>61</v>
      </c>
      <c r="H7" s="8">
        <f>16.5*C7+44.5*(-D7)</f>
        <v>687.5</v>
      </c>
      <c r="I7" s="3">
        <f>G7/H7*360/E7</f>
        <v>31.941818181818181</v>
      </c>
    </row>
    <row r="8" spans="1:14" x14ac:dyDescent="0.2">
      <c r="A8" s="8">
        <v>56</v>
      </c>
      <c r="B8" s="8">
        <v>2</v>
      </c>
      <c r="C8" s="8">
        <v>-10</v>
      </c>
      <c r="D8" s="8">
        <f>(B8-2*C8)/2</f>
        <v>11</v>
      </c>
      <c r="E8" s="8">
        <v>1</v>
      </c>
      <c r="F8" s="13">
        <f>1024*0.85/H8</f>
        <v>1.3298701298701299</v>
      </c>
      <c r="G8" s="8">
        <v>61</v>
      </c>
      <c r="H8" s="8">
        <f>-(16.5*C8+44.5*(-D8))</f>
        <v>654.5</v>
      </c>
      <c r="I8" s="3">
        <f>G8/H8*360/E8</f>
        <v>33.552330022918262</v>
      </c>
    </row>
    <row r="9" spans="1:14" x14ac:dyDescent="0.2">
      <c r="A9" s="8">
        <v>57</v>
      </c>
      <c r="B9" s="8">
        <v>2</v>
      </c>
      <c r="C9" s="8">
        <v>-11</v>
      </c>
      <c r="D9" s="8">
        <f>(B9-2*C9)/2</f>
        <v>12</v>
      </c>
      <c r="E9" s="8">
        <v>1</v>
      </c>
      <c r="F9" s="13">
        <f>1024*0.85/H9</f>
        <v>1.216491963661775</v>
      </c>
      <c r="G9" s="8">
        <v>61</v>
      </c>
      <c r="H9" s="8">
        <f>-(16.5*C9+44.5*(-D9))</f>
        <v>715.5</v>
      </c>
      <c r="I9" s="3">
        <f>G9/H9*360/E9</f>
        <v>30.691823899371073</v>
      </c>
    </row>
    <row r="10" spans="1:14" x14ac:dyDescent="0.2">
      <c r="A10" s="8">
        <v>58</v>
      </c>
      <c r="B10" s="8">
        <v>2</v>
      </c>
      <c r="C10" s="8">
        <v>-12</v>
      </c>
      <c r="D10" s="8">
        <f>(B10-2*C10)/2</f>
        <v>13</v>
      </c>
      <c r="E10" s="8">
        <v>1</v>
      </c>
      <c r="F10" s="13">
        <f>1024*0.85/H10</f>
        <v>1.1209272376046362</v>
      </c>
      <c r="G10" s="8">
        <v>61</v>
      </c>
      <c r="H10" s="8">
        <f>-(16.5*C10+44.5*(-D10))</f>
        <v>776.5</v>
      </c>
      <c r="I10" s="3">
        <f>G10/H10*360/E10</f>
        <v>28.280746941403734</v>
      </c>
    </row>
    <row r="11" spans="1:14" x14ac:dyDescent="0.2">
      <c r="A11" s="8">
        <v>59</v>
      </c>
      <c r="B11" s="8">
        <v>2</v>
      </c>
      <c r="C11" s="8">
        <v>13</v>
      </c>
      <c r="D11" s="8">
        <f>(B11-2*C11)/2</f>
        <v>-12</v>
      </c>
      <c r="E11" s="8">
        <v>1</v>
      </c>
      <c r="F11" s="13">
        <f>1024*0.85/H11</f>
        <v>1.1628590514362056</v>
      </c>
      <c r="G11" s="8">
        <v>61</v>
      </c>
      <c r="H11" s="8">
        <f>16.5*C11+44.5*(-D11)</f>
        <v>748.5</v>
      </c>
      <c r="I11" s="3">
        <f>G11/H11*360/E11</f>
        <v>29.338677354709422</v>
      </c>
    </row>
    <row r="12" spans="1:14" x14ac:dyDescent="0.2">
      <c r="A12" s="8">
        <v>85</v>
      </c>
      <c r="B12" s="8">
        <v>4</v>
      </c>
      <c r="C12" s="8">
        <v>12</v>
      </c>
      <c r="D12" s="8">
        <f>(B12-2*C12)/2</f>
        <v>-10</v>
      </c>
      <c r="E12" s="8">
        <v>2</v>
      </c>
      <c r="F12" s="13">
        <f>1024*0.85/H12</f>
        <v>2.7073094867807153</v>
      </c>
      <c r="G12" s="8">
        <v>61</v>
      </c>
      <c r="H12" s="8">
        <f>(16.5*C12+44.5*(-D12))/E12</f>
        <v>321.5</v>
      </c>
      <c r="I12" s="3">
        <f>G12/H12*360/E12</f>
        <v>34.15241057542768</v>
      </c>
    </row>
    <row r="13" spans="1:14" x14ac:dyDescent="0.2">
      <c r="A13" s="8">
        <v>86</v>
      </c>
      <c r="B13" s="8">
        <v>4</v>
      </c>
      <c r="C13" s="8">
        <v>13</v>
      </c>
      <c r="D13" s="8">
        <f>(B13-2*C13)/2</f>
        <v>-11</v>
      </c>
      <c r="E13" s="8">
        <v>1</v>
      </c>
      <c r="F13" s="13">
        <f>1024*0.85/H13</f>
        <v>1.2363636363636363</v>
      </c>
      <c r="G13" s="8">
        <f>-61*5-16.5</f>
        <v>-321.5</v>
      </c>
      <c r="H13" s="8">
        <f>(16.5*C13+44.5*(-D13))/E13</f>
        <v>704</v>
      </c>
      <c r="I13" s="3">
        <f>G13/H13*360/E13</f>
        <v>-164.40340909090909</v>
      </c>
    </row>
    <row r="14" spans="1:14" x14ac:dyDescent="0.2">
      <c r="A14" s="8">
        <v>87</v>
      </c>
      <c r="B14" s="8">
        <v>4</v>
      </c>
      <c r="C14" s="8">
        <v>-8</v>
      </c>
      <c r="D14" s="8">
        <f>(B14-2*C14)/2</f>
        <v>10</v>
      </c>
      <c r="E14" s="8">
        <v>2</v>
      </c>
      <c r="F14" s="13">
        <f>1024*0.85/H14</f>
        <v>3.0169844020797227</v>
      </c>
      <c r="G14" s="8">
        <v>61</v>
      </c>
      <c r="H14" s="8">
        <f>-(16.5*C14+44.5*(-D14))/E14</f>
        <v>288.5</v>
      </c>
      <c r="I14" s="3">
        <f>G14/H14*360/E14</f>
        <v>38.058925476603122</v>
      </c>
    </row>
    <row r="15" spans="1:14" x14ac:dyDescent="0.2">
      <c r="A15" s="8">
        <v>88</v>
      </c>
      <c r="B15" s="8">
        <v>4</v>
      </c>
      <c r="C15" s="8">
        <v>-9</v>
      </c>
      <c r="D15" s="8">
        <f>(B15-2*C15)/2</f>
        <v>11</v>
      </c>
      <c r="E15" s="8">
        <v>1</v>
      </c>
      <c r="F15" s="13">
        <f>1024*0.85/H15</f>
        <v>1.3642633228840124</v>
      </c>
      <c r="G15" s="8">
        <f>-61*4-44.5</f>
        <v>-288.5</v>
      </c>
      <c r="H15" s="8">
        <f>-(16.5*C15+44.5*(-D15))/E15</f>
        <v>638</v>
      </c>
      <c r="I15" s="3">
        <f>G15/H15*360/E15</f>
        <v>-162.78996865203763</v>
      </c>
    </row>
    <row r="16" spans="1:14" x14ac:dyDescent="0.2">
      <c r="A16" s="8">
        <v>89</v>
      </c>
      <c r="B16" s="8">
        <v>4</v>
      </c>
      <c r="C16" s="8">
        <v>-10</v>
      </c>
      <c r="D16" s="8">
        <f>(B16-2*C16)/2</f>
        <v>12</v>
      </c>
      <c r="E16" s="8">
        <v>2</v>
      </c>
      <c r="F16" s="13">
        <f>1024*0.85/H16</f>
        <v>2.4904148783977109</v>
      </c>
      <c r="G16" s="8">
        <v>61</v>
      </c>
      <c r="H16" s="8">
        <f>-(16.5*C16+44.5*(-D16))/E16</f>
        <v>349.5</v>
      </c>
      <c r="I16" s="3">
        <f>G16/H16*360/E16</f>
        <v>31.416309012875534</v>
      </c>
    </row>
    <row r="17" spans="1:21" x14ac:dyDescent="0.2">
      <c r="A17" s="8">
        <v>90</v>
      </c>
      <c r="B17" s="8">
        <v>4</v>
      </c>
      <c r="C17" s="8">
        <v>-11</v>
      </c>
      <c r="D17" s="8">
        <f>(B17-2*C17)/2</f>
        <v>13</v>
      </c>
      <c r="E17" s="8">
        <v>1</v>
      </c>
      <c r="F17" s="13">
        <f>1024*0.85/H17</f>
        <v>1.1452631578947368</v>
      </c>
      <c r="G17" s="8">
        <f>-5*61-44.5</f>
        <v>-349.5</v>
      </c>
      <c r="H17" s="8">
        <f>-(16.5*C17+44.5*(-D17))/E17</f>
        <v>760</v>
      </c>
      <c r="I17" s="3">
        <f>G17/H17*360/E17</f>
        <v>-165.55263157894737</v>
      </c>
    </row>
    <row r="18" spans="1:21" s="12" customFormat="1" x14ac:dyDescent="0.2">
      <c r="A18" s="8">
        <v>97</v>
      </c>
      <c r="B18" s="8">
        <v>0</v>
      </c>
      <c r="C18" s="8">
        <v>-14</v>
      </c>
      <c r="D18" s="8">
        <f t="shared" ref="D18" si="0">(B18-2*C18)/2</f>
        <v>14</v>
      </c>
      <c r="E18" s="8">
        <v>14</v>
      </c>
      <c r="F18" s="13">
        <f t="shared" ref="F18" si="1">1024*0.85/H18</f>
        <v>14.268852459016394</v>
      </c>
      <c r="G18" s="8">
        <v>16.5</v>
      </c>
      <c r="H18" s="8">
        <f>16.5+44.5</f>
        <v>61</v>
      </c>
      <c r="I18" s="3">
        <f t="shared" ref="I18" si="2">G18/H18*360/E18</f>
        <v>6.9555035128805622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">
      <c r="A19" s="8">
        <v>100</v>
      </c>
      <c r="B19" s="8">
        <v>6</v>
      </c>
      <c r="C19" s="8">
        <v>-10</v>
      </c>
      <c r="D19" s="8">
        <f>(B19-2*C19)/2</f>
        <v>13</v>
      </c>
      <c r="E19" s="8">
        <v>1</v>
      </c>
      <c r="F19" s="13">
        <f>1024*0.85/H19</f>
        <v>1.1706792199058507</v>
      </c>
      <c r="G19" s="8">
        <f>-(122*2-16.5)</f>
        <v>-227.5</v>
      </c>
      <c r="H19" s="8">
        <f>(16.5*C19+44.5*(-D19))/-E19</f>
        <v>743.5</v>
      </c>
      <c r="I19" s="3">
        <f>G19/H19*360/E19</f>
        <v>-110.1546738399462</v>
      </c>
    </row>
    <row r="20" spans="1:21" x14ac:dyDescent="0.2">
      <c r="A20" s="8">
        <v>101</v>
      </c>
      <c r="B20" s="8">
        <v>6</v>
      </c>
      <c r="C20" s="8">
        <v>-11</v>
      </c>
      <c r="D20" s="8">
        <f>(B20-2*C20)/2</f>
        <v>14</v>
      </c>
      <c r="E20" s="8">
        <v>1</v>
      </c>
      <c r="F20" s="13">
        <f>1024*0.85/H20</f>
        <v>1.0819142324425108</v>
      </c>
      <c r="G20" s="8">
        <f>122*2+44.5</f>
        <v>288.5</v>
      </c>
      <c r="H20" s="8">
        <f>(16.5*C20+44.5*(-D20))/-E20</f>
        <v>804.5</v>
      </c>
      <c r="I20" s="3">
        <f>G20/H20*360/E20</f>
        <v>129.09881914232443</v>
      </c>
    </row>
    <row r="21" spans="1:21" x14ac:dyDescent="0.2">
      <c r="A21" s="8">
        <v>116</v>
      </c>
      <c r="B21" s="8">
        <v>2</v>
      </c>
      <c r="C21" s="8">
        <v>14</v>
      </c>
      <c r="D21" s="8">
        <f>(B21-2*C21)/2</f>
        <v>-13</v>
      </c>
      <c r="E21" s="8">
        <v>1</v>
      </c>
      <c r="F21" s="13">
        <f>1024*0.85/H21</f>
        <v>1.0752316244595428</v>
      </c>
      <c r="G21" s="8">
        <v>61</v>
      </c>
      <c r="H21" s="8">
        <f>16.5*C21+44.5*(-D21)</f>
        <v>809.5</v>
      </c>
      <c r="I21" s="3">
        <f>G21/H21*360/E21</f>
        <v>27.127856701667699</v>
      </c>
    </row>
    <row r="22" spans="1:21" x14ac:dyDescent="0.2">
      <c r="A22" s="11">
        <v>119</v>
      </c>
      <c r="B22" s="8">
        <v>2</v>
      </c>
      <c r="C22" s="8">
        <v>-13</v>
      </c>
      <c r="D22" s="8">
        <f>(B22-2*C22)/2</f>
        <v>14</v>
      </c>
      <c r="E22" s="8">
        <v>1</v>
      </c>
      <c r="F22" s="13">
        <f>1024*0.85/H22</f>
        <v>1.0392835820895523</v>
      </c>
      <c r="G22" s="8">
        <v>61</v>
      </c>
      <c r="H22" s="8">
        <f>-(16.5*C22+44.5*(-D22))</f>
        <v>837.5</v>
      </c>
      <c r="I22" s="3">
        <f>G22/H22*360/E22</f>
        <v>26.220895522388059</v>
      </c>
    </row>
    <row r="23" spans="1:21" x14ac:dyDescent="0.2">
      <c r="A23" s="8">
        <v>121</v>
      </c>
      <c r="B23" s="8">
        <v>4</v>
      </c>
      <c r="C23" s="8">
        <v>14</v>
      </c>
      <c r="D23" s="8">
        <f>(B23-2*C23)/2</f>
        <v>-12</v>
      </c>
      <c r="E23" s="8">
        <v>2</v>
      </c>
      <c r="F23" s="13">
        <f>1024*0.85/H23</f>
        <v>2.2755555555555556</v>
      </c>
      <c r="G23" s="8">
        <v>61</v>
      </c>
      <c r="H23" s="8">
        <f>(16.5*C23+44.5*(-D23))/E23</f>
        <v>382.5</v>
      </c>
      <c r="I23" s="3">
        <f>G23/H23*360/E23</f>
        <v>28.705882352941174</v>
      </c>
    </row>
    <row r="24" spans="1:21" x14ac:dyDescent="0.2">
      <c r="A24" s="8">
        <v>123</v>
      </c>
      <c r="B24" s="8">
        <v>4</v>
      </c>
      <c r="C24" s="8">
        <v>-12</v>
      </c>
      <c r="D24" s="8">
        <f>(B24-2*C24)/2</f>
        <v>14</v>
      </c>
      <c r="E24" s="8">
        <v>2</v>
      </c>
      <c r="F24" s="13">
        <f>1024*0.85/H24</f>
        <v>2.1203410475030449</v>
      </c>
      <c r="G24" s="8">
        <v>61</v>
      </c>
      <c r="H24" s="8">
        <f>-(16.5*C24+44.5*(-D24))/E24</f>
        <v>410.5</v>
      </c>
      <c r="I24" s="3">
        <f>G24/H24*360/E24</f>
        <v>26.747868453105969</v>
      </c>
    </row>
    <row r="25" spans="1:21" x14ac:dyDescent="0.2">
      <c r="F25" s="13"/>
      <c r="I25" s="3"/>
    </row>
    <row r="26" spans="1:21" x14ac:dyDescent="0.2">
      <c r="F26" s="13"/>
      <c r="I26" s="3"/>
    </row>
    <row r="40" spans="6:9" x14ac:dyDescent="0.2">
      <c r="F40" s="13"/>
      <c r="I40" s="3"/>
    </row>
    <row r="41" spans="6:9" x14ac:dyDescent="0.2">
      <c r="F41" s="13"/>
      <c r="I41" s="3"/>
    </row>
    <row r="42" spans="6:9" ht="17" customHeight="1" x14ac:dyDescent="0.2">
      <c r="F42" s="13"/>
      <c r="I42" s="3"/>
    </row>
    <row r="43" spans="6:9" ht="22" customHeight="1" x14ac:dyDescent="0.2">
      <c r="F43" s="6"/>
      <c r="I43" s="3"/>
    </row>
    <row r="44" spans="6:9" x14ac:dyDescent="0.2">
      <c r="F44" s="13"/>
      <c r="I44" s="3"/>
    </row>
    <row r="45" spans="6:9" x14ac:dyDescent="0.2">
      <c r="F45" s="13"/>
      <c r="I45" s="3"/>
    </row>
    <row r="46" spans="6:9" x14ac:dyDescent="0.2">
      <c r="F46" s="13"/>
      <c r="I46" s="3"/>
    </row>
    <row r="47" spans="6:9" x14ac:dyDescent="0.2">
      <c r="F47" s="13"/>
      <c r="I47" s="3"/>
    </row>
    <row r="48" spans="6:9" x14ac:dyDescent="0.2">
      <c r="F48" s="13"/>
      <c r="I48" s="3"/>
    </row>
    <row r="49" spans="1:9" x14ac:dyDescent="0.2">
      <c r="F49" s="13"/>
      <c r="I49" s="3"/>
    </row>
    <row r="51" spans="1:9" x14ac:dyDescent="0.2">
      <c r="F51" s="13"/>
      <c r="I51" s="3"/>
    </row>
    <row r="52" spans="1:9" x14ac:dyDescent="0.2">
      <c r="F52" s="13"/>
      <c r="I52" s="3"/>
    </row>
    <row r="53" spans="1:9" x14ac:dyDescent="0.2">
      <c r="F53" s="13"/>
      <c r="I53" s="3"/>
    </row>
    <row r="54" spans="1:9" x14ac:dyDescent="0.2">
      <c r="F54" s="6"/>
      <c r="I54" s="3"/>
    </row>
    <row r="55" spans="1:9" x14ac:dyDescent="0.2">
      <c r="F55" s="6"/>
      <c r="I55" s="3"/>
    </row>
    <row r="56" spans="1:9" x14ac:dyDescent="0.2">
      <c r="A56" s="10"/>
      <c r="F56" s="6"/>
      <c r="I56" s="3"/>
    </row>
    <row r="57" spans="1:9" x14ac:dyDescent="0.2">
      <c r="A57" s="10"/>
      <c r="F57" s="6"/>
      <c r="I57" s="3"/>
    </row>
    <row r="58" spans="1:9" x14ac:dyDescent="0.2">
      <c r="F58" s="6"/>
      <c r="I58" s="3"/>
    </row>
    <row r="59" spans="1:9" x14ac:dyDescent="0.2">
      <c r="F59" s="6"/>
      <c r="I59" s="3"/>
    </row>
    <row r="60" spans="1:9" x14ac:dyDescent="0.2">
      <c r="F60" s="6"/>
      <c r="I60" s="3"/>
    </row>
    <row r="61" spans="1:9" x14ac:dyDescent="0.2">
      <c r="F61" s="6"/>
      <c r="I61" s="3"/>
    </row>
    <row r="62" spans="1:9" x14ac:dyDescent="0.2">
      <c r="F62" s="6"/>
      <c r="I62" s="3"/>
    </row>
    <row r="63" spans="1:9" x14ac:dyDescent="0.2">
      <c r="F63" s="6"/>
      <c r="I63" s="3"/>
    </row>
    <row r="76" spans="1:9" x14ac:dyDescent="0.2">
      <c r="A76" s="10"/>
      <c r="F76" s="6"/>
      <c r="I76" s="3"/>
    </row>
    <row r="77" spans="1:9" x14ac:dyDescent="0.2">
      <c r="F77" s="6"/>
      <c r="I77" s="3"/>
    </row>
    <row r="78" spans="1:9" x14ac:dyDescent="0.2">
      <c r="F78" s="6"/>
      <c r="I78" s="3"/>
    </row>
    <row r="84" spans="6:9" x14ac:dyDescent="0.2">
      <c r="F84" s="13"/>
      <c r="I84" s="3"/>
    </row>
  </sheetData>
  <autoFilter ref="A1:N31" xr:uid="{51681909-C66E-B34C-AD8B-171A4CD049D9}">
    <sortState xmlns:xlrd2="http://schemas.microsoft.com/office/spreadsheetml/2017/richdata2" ref="A2:N41">
      <sortCondition ref="A1:A4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BFD-B14C-834B-9CB0-146FD238B5E9}">
  <dimension ref="A1:P33"/>
  <sheetViews>
    <sheetView zoomScale="146" zoomScaleNormal="146" workbookViewId="0">
      <selection activeCell="K24" sqref="K24"/>
    </sheetView>
  </sheetViews>
  <sheetFormatPr baseColWidth="10" defaultRowHeight="16" x14ac:dyDescent="0.2"/>
  <cols>
    <col min="16" max="16" width="16.6640625" customWidth="1"/>
  </cols>
  <sheetData>
    <row r="1" spans="1:16" x14ac:dyDescent="0.2">
      <c r="A1" s="8" t="s">
        <v>9</v>
      </c>
      <c r="C1" s="1" t="s">
        <v>8</v>
      </c>
      <c r="D1" t="s">
        <v>14</v>
      </c>
      <c r="E1" s="9" t="s">
        <v>0</v>
      </c>
      <c r="F1" s="5" t="s">
        <v>1</v>
      </c>
      <c r="G1" s="1" t="s">
        <v>4</v>
      </c>
      <c r="H1" s="1" t="s">
        <v>3</v>
      </c>
      <c r="I1" s="2" t="s">
        <v>2</v>
      </c>
      <c r="J1" s="9"/>
      <c r="K1" s="1"/>
      <c r="L1" s="8" t="s">
        <v>5</v>
      </c>
      <c r="M1" s="8"/>
      <c r="N1" s="8" t="s">
        <v>2</v>
      </c>
    </row>
    <row r="2" spans="1:16" x14ac:dyDescent="0.2">
      <c r="A2" s="8">
        <v>137</v>
      </c>
      <c r="C2">
        <v>9</v>
      </c>
      <c r="D2">
        <v>-23</v>
      </c>
      <c r="E2" s="8">
        <v>1</v>
      </c>
      <c r="F2" s="6">
        <f t="shared" ref="F2:F33" si="0">1024*0.85/H2</f>
        <v>0.65914426353653921</v>
      </c>
      <c r="G2">
        <f>-44.5*5-33*2</f>
        <v>-288.5</v>
      </c>
      <c r="H2">
        <f>(44.5*(-D2)+33*C2)/E2</f>
        <v>1320.5</v>
      </c>
      <c r="I2" s="3">
        <f t="shared" ref="I2:I33" si="1">G2/H2*360/E2</f>
        <v>-78.65202574782279</v>
      </c>
      <c r="J2" s="8"/>
      <c r="L2" s="8"/>
      <c r="M2" s="8"/>
      <c r="N2" s="8"/>
      <c r="P2" t="s">
        <v>10</v>
      </c>
    </row>
    <row r="3" spans="1:16" x14ac:dyDescent="0.2">
      <c r="A3" s="8">
        <v>138</v>
      </c>
      <c r="C3">
        <v>9</v>
      </c>
      <c r="D3">
        <v>-24</v>
      </c>
      <c r="E3" s="8">
        <v>3</v>
      </c>
      <c r="F3" s="6">
        <f t="shared" si="0"/>
        <v>1.912967032967033</v>
      </c>
      <c r="G3">
        <f>166.5</f>
        <v>166.5</v>
      </c>
      <c r="H3">
        <f t="shared" ref="H3:H33" si="2">(44.5*(-D3)+33*C3)/E3</f>
        <v>455</v>
      </c>
      <c r="I3" s="3">
        <f t="shared" si="1"/>
        <v>43.912087912087912</v>
      </c>
      <c r="J3" s="8"/>
      <c r="L3" s="8"/>
      <c r="M3" s="8"/>
      <c r="N3" s="8"/>
      <c r="P3" t="s">
        <v>11</v>
      </c>
    </row>
    <row r="4" spans="1:16" x14ac:dyDescent="0.2">
      <c r="A4" s="8">
        <v>139</v>
      </c>
      <c r="C4">
        <v>9</v>
      </c>
      <c r="D4">
        <v>-25</v>
      </c>
      <c r="E4" s="8">
        <v>1</v>
      </c>
      <c r="F4" s="6">
        <f t="shared" si="0"/>
        <v>0.6175239446612274</v>
      </c>
      <c r="G4">
        <f>-44.5*11-33*4</f>
        <v>-621.5</v>
      </c>
      <c r="H4">
        <f t="shared" si="2"/>
        <v>1409.5</v>
      </c>
      <c r="I4" s="3">
        <f t="shared" si="1"/>
        <v>-158.73714083008159</v>
      </c>
      <c r="J4" s="8"/>
      <c r="L4" s="8"/>
      <c r="M4" s="8"/>
      <c r="N4" s="8"/>
      <c r="P4" t="s">
        <v>12</v>
      </c>
    </row>
    <row r="5" spans="1:16" x14ac:dyDescent="0.2">
      <c r="A5" s="8">
        <v>140</v>
      </c>
      <c r="C5">
        <v>9</v>
      </c>
      <c r="D5">
        <v>-26</v>
      </c>
      <c r="E5" s="8">
        <v>1</v>
      </c>
      <c r="F5" s="6">
        <f t="shared" si="0"/>
        <v>0.59862448418156811</v>
      </c>
      <c r="G5">
        <f>3*44.5+33</f>
        <v>166.5</v>
      </c>
      <c r="H5">
        <f t="shared" si="2"/>
        <v>1454</v>
      </c>
      <c r="I5" s="3">
        <f t="shared" si="1"/>
        <v>41.2242090784044</v>
      </c>
      <c r="J5" s="8"/>
      <c r="L5" s="8"/>
      <c r="M5" s="8"/>
      <c r="N5" s="8"/>
      <c r="P5" t="s">
        <v>13</v>
      </c>
    </row>
    <row r="6" spans="1:16" x14ac:dyDescent="0.2">
      <c r="A6" s="8">
        <v>141</v>
      </c>
      <c r="C6">
        <v>9</v>
      </c>
      <c r="D6">
        <v>-27</v>
      </c>
      <c r="E6" s="8">
        <v>9</v>
      </c>
      <c r="F6" s="6">
        <f t="shared" si="0"/>
        <v>5.2276276276276272</v>
      </c>
      <c r="G6" s="8">
        <v>44.5</v>
      </c>
      <c r="H6">
        <f t="shared" si="2"/>
        <v>166.5</v>
      </c>
      <c r="I6" s="3">
        <f t="shared" si="1"/>
        <v>10.690690690690692</v>
      </c>
      <c r="J6" s="8"/>
      <c r="L6" s="8"/>
      <c r="M6" s="8"/>
      <c r="N6" s="8"/>
    </row>
    <row r="7" spans="1:16" x14ac:dyDescent="0.2">
      <c r="A7" s="8">
        <v>142</v>
      </c>
      <c r="C7">
        <v>9</v>
      </c>
      <c r="D7">
        <v>-28</v>
      </c>
      <c r="E7" s="8">
        <v>1</v>
      </c>
      <c r="F7" s="6">
        <f t="shared" si="0"/>
        <v>0.56409591704471806</v>
      </c>
      <c r="G7" s="8">
        <v>-166.5</v>
      </c>
      <c r="H7">
        <f t="shared" si="2"/>
        <v>1543</v>
      </c>
      <c r="I7" s="3">
        <f t="shared" si="1"/>
        <v>-38.846403110823076</v>
      </c>
      <c r="J7" s="8"/>
      <c r="L7" s="8"/>
      <c r="M7" s="8"/>
      <c r="N7" s="8"/>
    </row>
    <row r="8" spans="1:16" x14ac:dyDescent="0.2">
      <c r="A8" s="8">
        <v>143</v>
      </c>
      <c r="C8">
        <v>9</v>
      </c>
      <c r="D8">
        <v>-29</v>
      </c>
      <c r="E8" s="8">
        <v>1</v>
      </c>
      <c r="F8" s="6">
        <f t="shared" si="0"/>
        <v>0.54828346456692911</v>
      </c>
      <c r="G8">
        <f>44.5*13+29*4</f>
        <v>694.5</v>
      </c>
      <c r="H8">
        <f t="shared" si="2"/>
        <v>1587.5</v>
      </c>
      <c r="I8" s="3">
        <f t="shared" si="1"/>
        <v>157.49291338582677</v>
      </c>
      <c r="J8" s="8"/>
      <c r="L8" s="8"/>
      <c r="M8" s="8"/>
      <c r="N8" s="8"/>
    </row>
    <row r="9" spans="1:16" x14ac:dyDescent="0.2">
      <c r="A9" s="8">
        <v>144</v>
      </c>
      <c r="C9">
        <v>9</v>
      </c>
      <c r="D9">
        <v>-30</v>
      </c>
      <c r="E9" s="8">
        <v>3</v>
      </c>
      <c r="F9" s="6">
        <f t="shared" si="0"/>
        <v>1.5999999999999999</v>
      </c>
      <c r="G9" s="8">
        <v>-166.5</v>
      </c>
      <c r="H9">
        <f t="shared" si="2"/>
        <v>544</v>
      </c>
      <c r="I9" s="3">
        <f t="shared" si="1"/>
        <v>-36.727941176470587</v>
      </c>
      <c r="J9" s="8"/>
      <c r="L9" s="8"/>
      <c r="M9" s="8"/>
      <c r="N9" s="8"/>
    </row>
    <row r="10" spans="1:16" x14ac:dyDescent="0.2">
      <c r="A10" s="8">
        <v>145</v>
      </c>
      <c r="C10">
        <v>10</v>
      </c>
      <c r="D10">
        <v>-23</v>
      </c>
      <c r="E10" s="8">
        <v>1</v>
      </c>
      <c r="F10" s="6">
        <f t="shared" si="0"/>
        <v>0.64307351311414851</v>
      </c>
      <c r="G10">
        <f>44.5*7+33*3</f>
        <v>410.5</v>
      </c>
      <c r="H10">
        <f t="shared" si="2"/>
        <v>1353.5</v>
      </c>
      <c r="I10" s="3">
        <f t="shared" si="1"/>
        <v>109.18359807905429</v>
      </c>
      <c r="J10" s="8"/>
      <c r="L10" s="8"/>
      <c r="M10" s="8"/>
      <c r="N10" s="8"/>
    </row>
    <row r="11" spans="1:16" x14ac:dyDescent="0.2">
      <c r="A11" s="8">
        <v>146</v>
      </c>
      <c r="C11">
        <v>10</v>
      </c>
      <c r="D11">
        <v>-24</v>
      </c>
      <c r="E11" s="8">
        <v>2</v>
      </c>
      <c r="F11" s="6">
        <f t="shared" si="0"/>
        <v>1.2452074391988555</v>
      </c>
      <c r="G11" s="8">
        <v>228.5</v>
      </c>
      <c r="H11">
        <f t="shared" si="2"/>
        <v>699</v>
      </c>
      <c r="I11" s="3">
        <f t="shared" si="1"/>
        <v>58.841201716738198</v>
      </c>
    </row>
    <row r="12" spans="1:16" x14ac:dyDescent="0.2">
      <c r="A12" s="8">
        <v>147</v>
      </c>
      <c r="C12">
        <v>10</v>
      </c>
      <c r="D12">
        <v>-25</v>
      </c>
      <c r="E12" s="8">
        <v>5</v>
      </c>
      <c r="F12" s="6">
        <f t="shared" si="0"/>
        <v>3.0169844020797227</v>
      </c>
      <c r="G12">
        <f>-44.5*2-33</f>
        <v>-122</v>
      </c>
      <c r="H12">
        <f t="shared" si="2"/>
        <v>288.5</v>
      </c>
      <c r="I12" s="3">
        <f t="shared" si="1"/>
        <v>-30.447140381282498</v>
      </c>
    </row>
    <row r="13" spans="1:16" x14ac:dyDescent="0.2">
      <c r="A13" s="8">
        <v>148</v>
      </c>
      <c r="C13">
        <v>10</v>
      </c>
      <c r="D13">
        <v>-26</v>
      </c>
      <c r="E13" s="8">
        <v>2</v>
      </c>
      <c r="F13" s="6">
        <f t="shared" si="0"/>
        <v>1.1706792199058507</v>
      </c>
      <c r="G13">
        <f>-44.5*5-33*2</f>
        <v>-288.5</v>
      </c>
      <c r="H13">
        <f t="shared" si="2"/>
        <v>743.5</v>
      </c>
      <c r="I13" s="3">
        <f t="shared" si="1"/>
        <v>-69.845326160053801</v>
      </c>
    </row>
    <row r="14" spans="1:16" x14ac:dyDescent="0.2">
      <c r="A14" s="8">
        <v>149</v>
      </c>
      <c r="C14">
        <v>10</v>
      </c>
      <c r="D14">
        <v>-27</v>
      </c>
      <c r="E14" s="8">
        <v>1</v>
      </c>
      <c r="F14" s="6">
        <f t="shared" si="0"/>
        <v>0.5683317009467842</v>
      </c>
      <c r="G14">
        <f>-44.5*8-33*3</f>
        <v>-455</v>
      </c>
      <c r="H14">
        <f t="shared" si="2"/>
        <v>1531.5</v>
      </c>
      <c r="I14" s="3">
        <f t="shared" si="1"/>
        <v>-106.95396669931439</v>
      </c>
    </row>
    <row r="15" spans="1:16" x14ac:dyDescent="0.2">
      <c r="A15" s="8">
        <v>150</v>
      </c>
      <c r="C15">
        <v>10</v>
      </c>
      <c r="D15">
        <v>-28</v>
      </c>
      <c r="E15" s="8">
        <v>2</v>
      </c>
      <c r="F15" s="6">
        <f t="shared" si="0"/>
        <v>1.1045685279187818</v>
      </c>
      <c r="G15">
        <f>44.5*3+33</f>
        <v>166.5</v>
      </c>
      <c r="H15">
        <f t="shared" si="2"/>
        <v>788</v>
      </c>
      <c r="I15" s="3">
        <f t="shared" si="1"/>
        <v>38.032994923857871</v>
      </c>
    </row>
    <row r="16" spans="1:16" x14ac:dyDescent="0.2">
      <c r="A16" s="8">
        <v>151</v>
      </c>
      <c r="C16">
        <v>10</v>
      </c>
      <c r="D16">
        <v>-29</v>
      </c>
      <c r="E16" s="8">
        <v>1</v>
      </c>
      <c r="F16" s="6">
        <f t="shared" si="0"/>
        <v>0.53711817340327062</v>
      </c>
      <c r="G16" s="8">
        <v>166.5</v>
      </c>
      <c r="H16">
        <f t="shared" si="2"/>
        <v>1620.5</v>
      </c>
      <c r="I16" s="3">
        <f t="shared" si="1"/>
        <v>36.988583770441224</v>
      </c>
    </row>
    <row r="17" spans="1:9" x14ac:dyDescent="0.2">
      <c r="A17" s="8">
        <v>152</v>
      </c>
      <c r="C17">
        <v>10</v>
      </c>
      <c r="D17">
        <v>-30</v>
      </c>
      <c r="E17" s="8">
        <v>10</v>
      </c>
      <c r="F17" s="6">
        <f t="shared" si="0"/>
        <v>5.2276276276276272</v>
      </c>
      <c r="G17" s="8">
        <v>44.5</v>
      </c>
      <c r="H17">
        <f t="shared" si="2"/>
        <v>166.5</v>
      </c>
      <c r="I17" s="3">
        <f t="shared" si="1"/>
        <v>9.6216216216216228</v>
      </c>
    </row>
    <row r="18" spans="1:9" x14ac:dyDescent="0.2">
      <c r="A18" s="8">
        <v>153</v>
      </c>
      <c r="C18">
        <v>11</v>
      </c>
      <c r="D18">
        <v>-23</v>
      </c>
      <c r="E18" s="8">
        <v>1</v>
      </c>
      <c r="F18" s="6">
        <f t="shared" si="0"/>
        <v>0.62776776054814276</v>
      </c>
      <c r="G18">
        <f>-44.5*2-33</f>
        <v>-122</v>
      </c>
      <c r="H18">
        <f t="shared" si="2"/>
        <v>1386.5</v>
      </c>
      <c r="I18" s="3">
        <f t="shared" si="1"/>
        <v>-31.676884240894339</v>
      </c>
    </row>
    <row r="19" spans="1:9" x14ac:dyDescent="0.2">
      <c r="A19" s="8">
        <v>154</v>
      </c>
      <c r="C19">
        <v>11</v>
      </c>
      <c r="D19">
        <v>-24</v>
      </c>
      <c r="E19" s="8">
        <v>1</v>
      </c>
      <c r="F19" s="6">
        <f t="shared" si="0"/>
        <v>0.60824598183088752</v>
      </c>
      <c r="G19">
        <f>11*44.5+5*33</f>
        <v>654.5</v>
      </c>
      <c r="H19">
        <f t="shared" si="2"/>
        <v>1431</v>
      </c>
      <c r="I19" s="3">
        <f t="shared" si="1"/>
        <v>164.65408805031447</v>
      </c>
    </row>
    <row r="20" spans="1:9" x14ac:dyDescent="0.2">
      <c r="A20" s="8">
        <v>155</v>
      </c>
      <c r="C20">
        <v>11</v>
      </c>
      <c r="D20">
        <v>-25</v>
      </c>
      <c r="E20" s="8">
        <v>1</v>
      </c>
      <c r="F20" s="6">
        <f t="shared" si="0"/>
        <v>0.58990172822771936</v>
      </c>
      <c r="G20">
        <f>-9*44.5-4*33</f>
        <v>-532.5</v>
      </c>
      <c r="H20">
        <f t="shared" si="2"/>
        <v>1475.5</v>
      </c>
      <c r="I20" s="3">
        <f t="shared" si="1"/>
        <v>-129.9220603185361</v>
      </c>
    </row>
    <row r="21" spans="1:9" x14ac:dyDescent="0.2">
      <c r="A21" s="8">
        <v>156</v>
      </c>
      <c r="C21">
        <v>11</v>
      </c>
      <c r="D21">
        <v>-26</v>
      </c>
      <c r="E21" s="8">
        <v>1</v>
      </c>
      <c r="F21" s="6">
        <f t="shared" si="0"/>
        <v>0.57263157894736838</v>
      </c>
      <c r="G21">
        <f>-44.5*7-33*3</f>
        <v>-410.5</v>
      </c>
      <c r="H21">
        <f t="shared" si="2"/>
        <v>1520</v>
      </c>
      <c r="I21" s="3">
        <f t="shared" si="1"/>
        <v>-97.223684210526315</v>
      </c>
    </row>
    <row r="22" spans="1:9" x14ac:dyDescent="0.2">
      <c r="A22" s="8">
        <v>157</v>
      </c>
      <c r="C22">
        <v>11</v>
      </c>
      <c r="D22">
        <v>-27</v>
      </c>
      <c r="E22" s="8">
        <v>1</v>
      </c>
      <c r="F22" s="6">
        <f t="shared" si="0"/>
        <v>0.55634387983381273</v>
      </c>
      <c r="G22">
        <v>288.5</v>
      </c>
      <c r="H22">
        <f t="shared" si="2"/>
        <v>1564.5</v>
      </c>
      <c r="I22" s="3">
        <f t="shared" si="1"/>
        <v>66.38542665388303</v>
      </c>
    </row>
    <row r="23" spans="1:9" x14ac:dyDescent="0.2">
      <c r="A23" s="8">
        <v>158</v>
      </c>
      <c r="C23">
        <v>11</v>
      </c>
      <c r="D23">
        <v>-28</v>
      </c>
      <c r="E23" s="8">
        <v>1</v>
      </c>
      <c r="F23" s="6">
        <f t="shared" si="0"/>
        <v>0.54095711622125542</v>
      </c>
      <c r="G23">
        <f>-44.5*5-2*33</f>
        <v>-288.5</v>
      </c>
      <c r="H23">
        <f t="shared" si="2"/>
        <v>1609</v>
      </c>
      <c r="I23" s="3">
        <f t="shared" si="1"/>
        <v>-64.549409571162215</v>
      </c>
    </row>
    <row r="24" spans="1:9" x14ac:dyDescent="0.2">
      <c r="A24" s="8">
        <v>159</v>
      </c>
      <c r="C24">
        <v>11</v>
      </c>
      <c r="D24">
        <v>-29</v>
      </c>
      <c r="E24" s="8">
        <v>1</v>
      </c>
      <c r="F24" s="6">
        <f t="shared" si="0"/>
        <v>0.52639854853341395</v>
      </c>
      <c r="G24">
        <f>44.5*8+3*33</f>
        <v>455</v>
      </c>
      <c r="H24">
        <f t="shared" si="2"/>
        <v>1653.5</v>
      </c>
      <c r="I24" s="3">
        <f t="shared" si="1"/>
        <v>99.062594496522522</v>
      </c>
    </row>
    <row r="25" spans="1:9" x14ac:dyDescent="0.2">
      <c r="A25" s="8">
        <v>160</v>
      </c>
      <c r="C25">
        <v>11</v>
      </c>
      <c r="D25">
        <v>-30</v>
      </c>
      <c r="E25" s="8">
        <v>1</v>
      </c>
      <c r="F25" s="6">
        <f t="shared" si="0"/>
        <v>0.51260306242638398</v>
      </c>
      <c r="G25">
        <f>44.5*11+4*33</f>
        <v>621.5</v>
      </c>
      <c r="H25">
        <f t="shared" si="2"/>
        <v>1698</v>
      </c>
      <c r="I25" s="3">
        <f t="shared" si="1"/>
        <v>131.7667844522968</v>
      </c>
    </row>
    <row r="26" spans="1:9" x14ac:dyDescent="0.2">
      <c r="A26" s="8">
        <v>161</v>
      </c>
      <c r="C26">
        <v>12</v>
      </c>
      <c r="D26">
        <v>-23</v>
      </c>
      <c r="E26" s="8">
        <v>1</v>
      </c>
      <c r="F26" s="6">
        <f t="shared" si="0"/>
        <v>0.61317365269461077</v>
      </c>
      <c r="G26" s="8">
        <v>122</v>
      </c>
      <c r="H26">
        <f t="shared" si="2"/>
        <v>1419.5</v>
      </c>
      <c r="I26" s="3">
        <f t="shared" si="1"/>
        <v>30.940471997182105</v>
      </c>
    </row>
    <row r="27" spans="1:9" x14ac:dyDescent="0.2">
      <c r="A27" s="8">
        <v>162</v>
      </c>
      <c r="C27">
        <v>12</v>
      </c>
      <c r="D27">
        <v>-24</v>
      </c>
      <c r="E27" s="8">
        <v>12</v>
      </c>
      <c r="F27" s="6">
        <f t="shared" si="0"/>
        <v>7.1344262295081968</v>
      </c>
      <c r="G27" s="8">
        <v>44.5</v>
      </c>
      <c r="H27">
        <f t="shared" si="2"/>
        <v>122</v>
      </c>
      <c r="I27" s="3">
        <f t="shared" si="1"/>
        <v>10.942622950819674</v>
      </c>
    </row>
    <row r="28" spans="1:9" x14ac:dyDescent="0.2">
      <c r="A28" s="8">
        <v>163</v>
      </c>
      <c r="C28">
        <v>12</v>
      </c>
      <c r="D28">
        <v>-25</v>
      </c>
      <c r="E28" s="8">
        <v>1</v>
      </c>
      <c r="F28" s="6">
        <f t="shared" si="0"/>
        <v>0.57699701690420946</v>
      </c>
      <c r="G28" s="8">
        <v>-122</v>
      </c>
      <c r="H28">
        <f t="shared" si="2"/>
        <v>1508.5</v>
      </c>
      <c r="I28" s="3">
        <f t="shared" si="1"/>
        <v>-29.115014915478952</v>
      </c>
    </row>
    <row r="29" spans="1:9" x14ac:dyDescent="0.2">
      <c r="A29" s="8">
        <v>164</v>
      </c>
      <c r="C29">
        <v>12</v>
      </c>
      <c r="D29">
        <v>-26</v>
      </c>
      <c r="E29" s="8">
        <v>2</v>
      </c>
      <c r="F29" s="6">
        <f t="shared" si="0"/>
        <v>1.1209272376046362</v>
      </c>
      <c r="G29" s="8">
        <v>-122</v>
      </c>
      <c r="H29">
        <f t="shared" si="2"/>
        <v>776.5</v>
      </c>
      <c r="I29" s="3">
        <f t="shared" si="1"/>
        <v>-28.280746941403734</v>
      </c>
    </row>
    <row r="30" spans="1:9" x14ac:dyDescent="0.2">
      <c r="A30" s="8">
        <v>165</v>
      </c>
      <c r="C30">
        <v>12</v>
      </c>
      <c r="D30">
        <v>-27</v>
      </c>
      <c r="E30" s="8">
        <v>3</v>
      </c>
      <c r="F30" s="6">
        <f t="shared" si="0"/>
        <v>1.6345539906103286</v>
      </c>
      <c r="G30" s="8">
        <v>-122</v>
      </c>
      <c r="H30">
        <f t="shared" si="2"/>
        <v>532.5</v>
      </c>
      <c r="I30" s="3">
        <f t="shared" si="1"/>
        <v>-27.492957746478876</v>
      </c>
    </row>
    <row r="31" spans="1:9" x14ac:dyDescent="0.2">
      <c r="A31" s="8">
        <v>166</v>
      </c>
      <c r="C31">
        <v>12</v>
      </c>
      <c r="D31">
        <v>-28</v>
      </c>
      <c r="E31" s="8">
        <v>4</v>
      </c>
      <c r="F31" s="6">
        <f t="shared" si="0"/>
        <v>2.1203410475030449</v>
      </c>
      <c r="G31">
        <f>-2*44.5-33</f>
        <v>-122</v>
      </c>
      <c r="H31">
        <f t="shared" si="2"/>
        <v>410.5</v>
      </c>
      <c r="I31" s="3">
        <f t="shared" si="1"/>
        <v>-26.747868453105969</v>
      </c>
    </row>
    <row r="32" spans="1:9" x14ac:dyDescent="0.2">
      <c r="A32" s="8">
        <v>167</v>
      </c>
      <c r="C32">
        <v>12</v>
      </c>
      <c r="D32">
        <v>-29</v>
      </c>
      <c r="E32" s="8">
        <v>1</v>
      </c>
      <c r="F32" s="6">
        <f t="shared" si="0"/>
        <v>0.51609842869848799</v>
      </c>
      <c r="G32">
        <f>-12*44.5-5*33</f>
        <v>-699</v>
      </c>
      <c r="H32">
        <f t="shared" si="2"/>
        <v>1686.5</v>
      </c>
      <c r="I32" s="3">
        <f t="shared" si="1"/>
        <v>-149.20841980432849</v>
      </c>
    </row>
    <row r="33" spans="1:9" x14ac:dyDescent="0.2">
      <c r="A33" s="8">
        <v>168</v>
      </c>
      <c r="C33">
        <v>12</v>
      </c>
      <c r="D33">
        <v>-30</v>
      </c>
      <c r="E33" s="8">
        <v>6</v>
      </c>
      <c r="F33" s="6">
        <f t="shared" si="0"/>
        <v>3.0169844020797227</v>
      </c>
      <c r="G33">
        <f>-122</f>
        <v>-122</v>
      </c>
      <c r="H33">
        <f t="shared" si="2"/>
        <v>288.5</v>
      </c>
      <c r="I33" s="3">
        <f t="shared" si="1"/>
        <v>-25.372616984402082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Fengbin Wang</dc:creator>
  <cp:lastModifiedBy>Fengbin Wang</cp:lastModifiedBy>
  <dcterms:created xsi:type="dcterms:W3CDTF">2019-07-12T16:35:13Z</dcterms:created>
  <dcterms:modified xsi:type="dcterms:W3CDTF">2022-10-17T03:44:46Z</dcterms:modified>
</cp:coreProperties>
</file>