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BeeningaT\Desktop\TEMP\"/>
    </mc:Choice>
  </mc:AlternateContent>
  <xr:revisionPtr revIDLastSave="0" documentId="13_ncr:1_{3191F311-5946-4880-ABFD-BCD2EDFF98F8}" xr6:coauthVersionLast="41" xr6:coauthVersionMax="41" xr10:uidLastSave="{00000000-0000-0000-0000-000000000000}"/>
  <bookViews>
    <workbookView xWindow="-57720" yWindow="3060" windowWidth="29040" windowHeight="15840" xr2:uid="{00000000-000D-0000-FFFF-FFFF00000000}"/>
  </bookViews>
  <sheets>
    <sheet name="Summary" sheetId="4" r:id="rId1"/>
    <sheet name="Sheet1" sheetId="15" r:id="rId2"/>
  </sheets>
  <definedNames>
    <definedName name="_xlnm._FilterDatabase" localSheetId="0" hidden="1">Summary!$A$24:$H$100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1" i="4" l="1"/>
  <c r="K41" i="4"/>
  <c r="L41" i="4"/>
  <c r="M41" i="4"/>
  <c r="J42" i="4"/>
  <c r="K42" i="4"/>
  <c r="L42" i="4"/>
  <c r="M42" i="4"/>
  <c r="J43" i="4"/>
  <c r="K43" i="4"/>
  <c r="L43" i="4"/>
  <c r="M43" i="4"/>
  <c r="D81" i="4"/>
  <c r="J83" i="4"/>
  <c r="K83" i="4"/>
  <c r="L83" i="4"/>
  <c r="M83" i="4"/>
  <c r="N83" i="4" s="1"/>
  <c r="J84" i="4"/>
  <c r="K84" i="4"/>
  <c r="L84" i="4"/>
  <c r="M84" i="4"/>
  <c r="N84" i="4" s="1"/>
  <c r="J85" i="4"/>
  <c r="K85" i="4"/>
  <c r="L85" i="4"/>
  <c r="M85" i="4"/>
  <c r="N85" i="4" s="1"/>
  <c r="J86" i="4"/>
  <c r="K86" i="4"/>
  <c r="L86" i="4"/>
  <c r="M86" i="4"/>
  <c r="N86" i="4"/>
  <c r="J87" i="4"/>
  <c r="K87" i="4"/>
  <c r="L87" i="4"/>
  <c r="M87" i="4"/>
  <c r="N87" i="4" s="1"/>
  <c r="J88" i="4"/>
  <c r="K88" i="4"/>
  <c r="L88" i="4"/>
  <c r="M88" i="4"/>
  <c r="N88" i="4"/>
  <c r="J89" i="4"/>
  <c r="K89" i="4"/>
  <c r="L89" i="4"/>
  <c r="M89" i="4"/>
  <c r="J90" i="4"/>
  <c r="K90" i="4"/>
  <c r="L90" i="4"/>
  <c r="M90" i="4"/>
  <c r="N90" i="4"/>
  <c r="J91" i="4"/>
  <c r="K91" i="4"/>
  <c r="L91" i="4"/>
  <c r="M91" i="4"/>
  <c r="J92" i="4"/>
  <c r="K92" i="4"/>
  <c r="L92" i="4"/>
  <c r="M92" i="4"/>
  <c r="N92" i="4"/>
  <c r="J93" i="4"/>
  <c r="K93" i="4"/>
  <c r="L93" i="4"/>
  <c r="M93" i="4"/>
  <c r="N93" i="4" s="1"/>
  <c r="J94" i="4"/>
  <c r="K94" i="4"/>
  <c r="L94" i="4"/>
  <c r="M94" i="4"/>
  <c r="N94" i="4"/>
  <c r="J95" i="4"/>
  <c r="K95" i="4"/>
  <c r="L95" i="4"/>
  <c r="M95" i="4"/>
  <c r="N95" i="4" s="1"/>
  <c r="J96" i="4"/>
  <c r="K96" i="4"/>
  <c r="L96" i="4"/>
  <c r="M96" i="4"/>
  <c r="N96" i="4"/>
  <c r="J97" i="4"/>
  <c r="K97" i="4"/>
  <c r="L97" i="4"/>
  <c r="M97" i="4"/>
  <c r="J98" i="4"/>
  <c r="N98" i="4" s="1"/>
  <c r="K98" i="4"/>
  <c r="L98" i="4"/>
  <c r="M98" i="4"/>
  <c r="J7" i="4"/>
  <c r="K7" i="4"/>
  <c r="L7" i="4"/>
  <c r="M7" i="4"/>
  <c r="J8" i="4"/>
  <c r="K8" i="4"/>
  <c r="L8" i="4"/>
  <c r="M8" i="4"/>
  <c r="J9" i="4"/>
  <c r="K9" i="4"/>
  <c r="L9" i="4"/>
  <c r="M9" i="4"/>
  <c r="J10" i="4"/>
  <c r="N10" i="4" s="1"/>
  <c r="K10" i="4"/>
  <c r="L10" i="4"/>
  <c r="M10" i="4"/>
  <c r="J11" i="4"/>
  <c r="K11" i="4"/>
  <c r="L11" i="4"/>
  <c r="M11" i="4"/>
  <c r="N11" i="4" s="1"/>
  <c r="J14" i="4"/>
  <c r="N97" i="4" l="1"/>
  <c r="N89" i="4"/>
  <c r="N9" i="4"/>
  <c r="N8" i="4"/>
  <c r="N7" i="4"/>
  <c r="N91" i="4"/>
  <c r="L14" i="4"/>
  <c r="N14" i="4" s="1"/>
  <c r="M14" i="4"/>
  <c r="K14" i="4"/>
  <c r="N104" i="4" l="1"/>
  <c r="N106" i="4"/>
  <c r="N107" i="4"/>
  <c r="N108" i="4"/>
  <c r="N109" i="4"/>
  <c r="N110" i="4"/>
  <c r="N111" i="4"/>
  <c r="N112" i="4"/>
  <c r="N103" i="4"/>
  <c r="C46" i="4" l="1"/>
  <c r="C1" i="4" l="1"/>
  <c r="D1" i="4"/>
  <c r="F1" i="4"/>
  <c r="G1" i="4"/>
  <c r="H1" i="4"/>
  <c r="C99" i="4" l="1"/>
  <c r="C22" i="4" l="1"/>
  <c r="C2" i="4" s="1"/>
  <c r="M12" i="15" l="1"/>
  <c r="H12" i="15"/>
  <c r="M6" i="15"/>
  <c r="K6" i="15"/>
  <c r="H6" i="15"/>
  <c r="E28" i="4" l="1"/>
  <c r="I30" i="4"/>
  <c r="E30" i="4"/>
  <c r="J30" i="4" s="1"/>
  <c r="E26" i="4"/>
  <c r="J26" i="4" s="1"/>
  <c r="M29" i="4"/>
  <c r="L29" i="4"/>
  <c r="K29" i="4"/>
  <c r="J29" i="4"/>
  <c r="M27" i="4"/>
  <c r="L27" i="4"/>
  <c r="K27" i="4"/>
  <c r="J27" i="4"/>
  <c r="M25" i="4"/>
  <c r="L25" i="4"/>
  <c r="K25" i="4"/>
  <c r="J25" i="4"/>
  <c r="O12" i="15"/>
  <c r="O13" i="15" s="1"/>
  <c r="G28" i="4" s="1"/>
  <c r="M8" i="15"/>
  <c r="M18" i="15" s="1"/>
  <c r="L8" i="15"/>
  <c r="K8" i="15"/>
  <c r="K18" i="15" s="1"/>
  <c r="N8" i="15"/>
  <c r="N6" i="15"/>
  <c r="N7" i="15" s="1"/>
  <c r="H30" i="4" s="1"/>
  <c r="M30" i="4" s="1"/>
  <c r="K7" i="15"/>
  <c r="M7" i="15"/>
  <c r="F26" i="4" s="1"/>
  <c r="K26" i="4" s="1"/>
  <c r="L6" i="15"/>
  <c r="J12" i="15"/>
  <c r="J13" i="15" s="1"/>
  <c r="N12" i="15"/>
  <c r="I12" i="15"/>
  <c r="I13" i="15" s="1"/>
  <c r="K12" i="15"/>
  <c r="L12" i="15"/>
  <c r="L13" i="15" s="1"/>
  <c r="M13" i="15"/>
  <c r="F28" i="4" s="1"/>
  <c r="G15" i="15"/>
  <c r="H8" i="15"/>
  <c r="H18" i="15" s="1"/>
  <c r="L18" i="15" l="1"/>
  <c r="M19" i="15" s="1"/>
  <c r="M20" i="15" s="1"/>
  <c r="N9" i="15"/>
  <c r="L9" i="15"/>
  <c r="L19" i="15"/>
  <c r="L20" i="15" s="1"/>
  <c r="F30" i="4"/>
  <c r="K30" i="4" s="1"/>
  <c r="M9" i="15"/>
  <c r="H15" i="15"/>
  <c r="K9" i="15"/>
  <c r="H26" i="4"/>
  <c r="M26" i="4" s="1"/>
  <c r="H28" i="4"/>
  <c r="L7" i="15"/>
  <c r="G26" i="4"/>
  <c r="L26" i="4" s="1"/>
  <c r="K28" i="4"/>
  <c r="L28" i="4"/>
  <c r="N13" i="15"/>
  <c r="K13" i="15"/>
  <c r="I4" i="15"/>
  <c r="M28" i="4" l="1"/>
  <c r="I8" i="15"/>
  <c r="I9" i="15" s="1"/>
  <c r="I6" i="15"/>
  <c r="J4" i="15"/>
  <c r="M56" i="4"/>
  <c r="L56" i="4"/>
  <c r="J6" i="15" l="1"/>
  <c r="J8" i="15"/>
  <c r="J9" i="15" s="1"/>
  <c r="I18" i="15"/>
  <c r="I15" i="15"/>
  <c r="I7" i="15"/>
  <c r="G30" i="4" s="1"/>
  <c r="L30" i="4" s="1"/>
  <c r="I19" i="15" l="1"/>
  <c r="I20" i="15" s="1"/>
  <c r="J18" i="15"/>
  <c r="K19" i="15" s="1"/>
  <c r="K20" i="15" s="1"/>
  <c r="J15" i="15"/>
  <c r="J7" i="15"/>
  <c r="E100" i="4"/>
  <c r="E38" i="4"/>
  <c r="E46" i="4"/>
  <c r="E75" i="4"/>
  <c r="E78" i="4"/>
  <c r="E99" i="4"/>
  <c r="E81" i="4"/>
  <c r="M77" i="4"/>
  <c r="L77" i="4"/>
  <c r="K77" i="4"/>
  <c r="J77" i="4"/>
  <c r="L76" i="4"/>
  <c r="D75" i="4"/>
  <c r="J51" i="4"/>
  <c r="K51" i="4"/>
  <c r="L51" i="4"/>
  <c r="M51" i="4"/>
  <c r="J48" i="4"/>
  <c r="K48" i="4"/>
  <c r="L48" i="4"/>
  <c r="M48" i="4"/>
  <c r="J49" i="4"/>
  <c r="K49" i="4"/>
  <c r="L49" i="4"/>
  <c r="M49" i="4"/>
  <c r="J50" i="4"/>
  <c r="K50" i="4"/>
  <c r="L50" i="4"/>
  <c r="M50" i="4"/>
  <c r="J52" i="4"/>
  <c r="K52" i="4"/>
  <c r="L52" i="4"/>
  <c r="M52" i="4"/>
  <c r="J53" i="4"/>
  <c r="K53" i="4"/>
  <c r="L53" i="4"/>
  <c r="M53" i="4"/>
  <c r="J54" i="4"/>
  <c r="K54" i="4"/>
  <c r="L54" i="4"/>
  <c r="M54" i="4"/>
  <c r="J55" i="4"/>
  <c r="K55" i="4"/>
  <c r="L55" i="4"/>
  <c r="M55" i="4"/>
  <c r="J56" i="4"/>
  <c r="K56" i="4"/>
  <c r="J57" i="4"/>
  <c r="K57" i="4"/>
  <c r="L57" i="4"/>
  <c r="M57" i="4"/>
  <c r="J58" i="4"/>
  <c r="K58" i="4"/>
  <c r="L58" i="4"/>
  <c r="M58" i="4"/>
  <c r="J59" i="4"/>
  <c r="K59" i="4"/>
  <c r="L59" i="4"/>
  <c r="M59" i="4"/>
  <c r="J60" i="4"/>
  <c r="K60" i="4"/>
  <c r="L60" i="4"/>
  <c r="M60" i="4"/>
  <c r="J61" i="4"/>
  <c r="K61" i="4"/>
  <c r="L61" i="4"/>
  <c r="M61" i="4"/>
  <c r="J62" i="4"/>
  <c r="K62" i="4"/>
  <c r="L62" i="4"/>
  <c r="M62" i="4"/>
  <c r="J63" i="4"/>
  <c r="K63" i="4"/>
  <c r="L63" i="4"/>
  <c r="M63" i="4"/>
  <c r="J64" i="4"/>
  <c r="K64" i="4"/>
  <c r="L64" i="4"/>
  <c r="M64" i="4"/>
  <c r="J65" i="4"/>
  <c r="K65" i="4"/>
  <c r="L65" i="4"/>
  <c r="M65" i="4"/>
  <c r="J66" i="4"/>
  <c r="K66" i="4"/>
  <c r="L66" i="4"/>
  <c r="M66" i="4"/>
  <c r="J67" i="4"/>
  <c r="K67" i="4"/>
  <c r="L67" i="4"/>
  <c r="M67" i="4"/>
  <c r="J68" i="4"/>
  <c r="K68" i="4"/>
  <c r="L68" i="4"/>
  <c r="M68" i="4"/>
  <c r="J69" i="4"/>
  <c r="K69" i="4"/>
  <c r="L69" i="4"/>
  <c r="M69" i="4"/>
  <c r="J70" i="4"/>
  <c r="K70" i="4"/>
  <c r="L70" i="4"/>
  <c r="M70" i="4"/>
  <c r="J71" i="4"/>
  <c r="K71" i="4"/>
  <c r="L71" i="4"/>
  <c r="M71" i="4"/>
  <c r="J72" i="4"/>
  <c r="K72" i="4"/>
  <c r="L72" i="4"/>
  <c r="M72" i="4"/>
  <c r="J73" i="4"/>
  <c r="K73" i="4"/>
  <c r="L73" i="4"/>
  <c r="M73" i="4"/>
  <c r="J19" i="15" l="1"/>
  <c r="J20" i="15" s="1"/>
  <c r="L78" i="4"/>
  <c r="M76" i="4"/>
  <c r="K76" i="4"/>
  <c r="K78" i="4" s="1"/>
  <c r="J76" i="4"/>
  <c r="J78" i="4" s="1"/>
  <c r="D78" i="4"/>
  <c r="M78" i="4" l="1"/>
  <c r="M12" i="4"/>
  <c r="M13" i="4"/>
  <c r="M15" i="4"/>
  <c r="M16" i="4"/>
  <c r="M17" i="4"/>
  <c r="M18" i="4"/>
  <c r="M19" i="4"/>
  <c r="M20" i="4"/>
  <c r="M21" i="4"/>
  <c r="L79" i="4"/>
  <c r="K79" i="4"/>
  <c r="J79" i="4"/>
  <c r="D22" i="4" l="1"/>
  <c r="D2" i="4" s="1"/>
  <c r="J28" i="4" l="1"/>
  <c r="D38" i="4" l="1"/>
  <c r="D99" i="4"/>
  <c r="J45" i="4"/>
  <c r="K45" i="4"/>
  <c r="L45" i="4"/>
  <c r="M45" i="4"/>
  <c r="D46" i="4"/>
  <c r="L12" i="4"/>
  <c r="K12" i="4"/>
  <c r="K13" i="4"/>
  <c r="L13" i="4"/>
  <c r="K15" i="4"/>
  <c r="L15" i="4"/>
  <c r="K16" i="4"/>
  <c r="L16" i="4"/>
  <c r="K17" i="4"/>
  <c r="L17" i="4"/>
  <c r="K18" i="4"/>
  <c r="L18" i="4"/>
  <c r="K19" i="4"/>
  <c r="L19" i="4"/>
  <c r="K20" i="4"/>
  <c r="L20" i="4"/>
  <c r="K21" i="4"/>
  <c r="L21" i="4"/>
  <c r="N24" i="4"/>
  <c r="K22" i="4" l="1"/>
  <c r="F2" i="4" s="1"/>
  <c r="F5" i="4" s="1"/>
  <c r="D100" i="4"/>
  <c r="J31" i="4"/>
  <c r="K31" i="4"/>
  <c r="F113" i="4"/>
  <c r="K113" i="4" s="1"/>
  <c r="E113" i="4"/>
  <c r="J113" i="4" s="1"/>
  <c r="D3" i="4" l="1"/>
  <c r="D4" i="4" s="1"/>
  <c r="F44" i="4"/>
  <c r="K44" i="4" s="1"/>
  <c r="F39" i="4"/>
  <c r="K39" i="4" s="1"/>
  <c r="F40" i="4"/>
  <c r="K40" i="4" s="1"/>
  <c r="E39" i="4"/>
  <c r="J39" i="4" s="1"/>
  <c r="E40" i="4"/>
  <c r="J40" i="4" s="1"/>
  <c r="E44" i="4"/>
  <c r="J44" i="4" s="1"/>
  <c r="N105" i="4"/>
  <c r="G113" i="4"/>
  <c r="L113" i="4" s="1"/>
  <c r="H113" i="4" l="1"/>
  <c r="M113" i="4" s="1"/>
  <c r="J46" i="4"/>
  <c r="K46" i="4"/>
  <c r="M37" i="4" l="1"/>
  <c r="L37" i="4"/>
  <c r="K37" i="4"/>
  <c r="J37" i="4"/>
  <c r="J32" i="4"/>
  <c r="J33" i="4"/>
  <c r="J34" i="4"/>
  <c r="J35" i="4"/>
  <c r="J36" i="4"/>
  <c r="K32" i="4"/>
  <c r="K33" i="4"/>
  <c r="K34" i="4"/>
  <c r="K35" i="4"/>
  <c r="K36" i="4"/>
  <c r="J82" i="4"/>
  <c r="J80" i="4"/>
  <c r="J81" i="4" s="1"/>
  <c r="C38" i="4"/>
  <c r="C100" i="4" s="1"/>
  <c r="C3" i="4" s="1"/>
  <c r="L36" i="4"/>
  <c r="M36" i="4"/>
  <c r="L32" i="4"/>
  <c r="M32" i="4"/>
  <c r="L33" i="4"/>
  <c r="M33" i="4"/>
  <c r="L34" i="4"/>
  <c r="M34" i="4"/>
  <c r="L35" i="4"/>
  <c r="M35" i="4"/>
  <c r="M79" i="4"/>
  <c r="K80" i="4"/>
  <c r="K81" i="4" s="1"/>
  <c r="L80" i="4"/>
  <c r="L81" i="4" s="1"/>
  <c r="M80" i="4"/>
  <c r="K82" i="4"/>
  <c r="L82" i="4"/>
  <c r="M82" i="4"/>
  <c r="L47" i="4"/>
  <c r="L74" i="4" s="1"/>
  <c r="L75" i="4" s="1"/>
  <c r="K99" i="4" l="1"/>
  <c r="K38" i="4"/>
  <c r="J38" i="4"/>
  <c r="M99" i="4"/>
  <c r="M81" i="4"/>
  <c r="L99" i="4"/>
  <c r="J99" i="4"/>
  <c r="J47" i="4"/>
  <c r="J74" i="4" s="1"/>
  <c r="J75" i="4" s="1"/>
  <c r="K47" i="4"/>
  <c r="M47" i="4"/>
  <c r="M74" i="4" s="1"/>
  <c r="M75" i="4" l="1"/>
  <c r="K74" i="4"/>
  <c r="K75" i="4" s="1"/>
  <c r="K100" i="4" s="1"/>
  <c r="J100" i="4"/>
  <c r="N74" i="4" l="1"/>
  <c r="K115" i="4"/>
  <c r="F3" i="4"/>
  <c r="F4" i="4" s="1"/>
  <c r="E3" i="4"/>
  <c r="L22" i="4"/>
  <c r="G2" i="4" s="1"/>
  <c r="G5" i="4" s="1"/>
  <c r="M22" i="4"/>
  <c r="H2" i="4" l="1"/>
  <c r="H5" i="4" s="1"/>
  <c r="K102" i="4"/>
  <c r="L31" i="4" l="1"/>
  <c r="L38" i="4" s="1"/>
  <c r="G40" i="4" l="1"/>
  <c r="L40" i="4" s="1"/>
  <c r="G39" i="4"/>
  <c r="L39" i="4" s="1"/>
  <c r="G44" i="4"/>
  <c r="L44" i="4" s="1"/>
  <c r="L46" i="4" l="1"/>
  <c r="L100" i="4" s="1"/>
  <c r="L115" i="4" s="1"/>
  <c r="G3" i="4" l="1"/>
  <c r="G4" i="4" s="1"/>
  <c r="L102" i="4"/>
  <c r="M31" i="4" l="1"/>
  <c r="M38" i="4" s="1"/>
  <c r="H39" i="4" l="1"/>
  <c r="M39" i="4" s="1"/>
  <c r="H40" i="4"/>
  <c r="M40" i="4" s="1"/>
  <c r="H44" i="4"/>
  <c r="M44" i="4" s="1"/>
  <c r="M46" i="4" l="1"/>
  <c r="M100" i="4" s="1"/>
  <c r="H3" i="4" l="1"/>
  <c r="H4" i="4" s="1"/>
  <c r="M115" i="4"/>
  <c r="M102" i="4"/>
  <c r="N27" i="4" l="1"/>
  <c r="N28" i="4"/>
  <c r="N67" i="4"/>
  <c r="N52" i="4"/>
  <c r="N62" i="4"/>
  <c r="N69" i="4"/>
  <c r="N54" i="4"/>
  <c r="N64" i="4"/>
  <c r="N48" i="4"/>
  <c r="N43" i="4"/>
  <c r="N41" i="4"/>
  <c r="N33" i="4"/>
  <c r="E1" i="4"/>
  <c r="N71" i="4"/>
  <c r="N50" i="4"/>
  <c r="N53" i="4"/>
  <c r="N45" i="4"/>
  <c r="N34" i="4"/>
  <c r="N36" i="4"/>
  <c r="N29" i="4"/>
  <c r="N63" i="4"/>
  <c r="N51" i="4"/>
  <c r="N58" i="4"/>
  <c r="N65" i="4"/>
  <c r="N49" i="4"/>
  <c r="N60" i="4"/>
  <c r="N35" i="4"/>
  <c r="N44" i="4"/>
  <c r="N30" i="4"/>
  <c r="N57" i="4"/>
  <c r="N26" i="4"/>
  <c r="N56" i="4"/>
  <c r="N59" i="4"/>
  <c r="N70" i="4"/>
  <c r="N55" i="4"/>
  <c r="N61" i="4"/>
  <c r="N73" i="4"/>
  <c r="N77" i="4"/>
  <c r="N42" i="4"/>
  <c r="N37" i="4"/>
  <c r="N32" i="4"/>
  <c r="N31" i="4"/>
  <c r="N40" i="4"/>
  <c r="N72" i="4"/>
  <c r="N66" i="4"/>
  <c r="N68" i="4"/>
  <c r="N80" i="4"/>
  <c r="N25" i="4"/>
  <c r="J16" i="4"/>
  <c r="N16" i="4" s="1"/>
  <c r="J12" i="4"/>
  <c r="N12" i="4" s="1"/>
  <c r="J21" i="4"/>
  <c r="N21" i="4" s="1"/>
  <c r="N39" i="4"/>
  <c r="J13" i="4"/>
  <c r="N13" i="4" s="1"/>
  <c r="J15" i="4"/>
  <c r="N15" i="4" s="1"/>
  <c r="N47" i="4"/>
  <c r="J18" i="4"/>
  <c r="N18" i="4" s="1"/>
  <c r="J19" i="4"/>
  <c r="N19" i="4" s="1"/>
  <c r="N76" i="4"/>
  <c r="J20" i="4"/>
  <c r="N20" i="4" s="1"/>
  <c r="J17" i="4"/>
  <c r="N17" i="4" s="1"/>
  <c r="N79" i="4"/>
  <c r="N82" i="4"/>
  <c r="N113" i="4" l="1"/>
  <c r="J22" i="4"/>
  <c r="J115" i="4" s="1"/>
  <c r="N81" i="4"/>
  <c r="N78" i="4"/>
  <c r="N99" i="4"/>
  <c r="N22" i="4"/>
  <c r="N75" i="4"/>
  <c r="N46" i="4"/>
  <c r="N38" i="4"/>
  <c r="J102" i="4" l="1"/>
  <c r="O22" i="4"/>
  <c r="E2" i="4"/>
  <c r="E4" i="4" s="1"/>
  <c r="N115" i="4" s="1"/>
  <c r="N100" i="4"/>
  <c r="O100" i="4" s="1"/>
  <c r="N102" i="4" l="1"/>
  <c r="E5" i="4"/>
</calcChain>
</file>

<file path=xl/sharedStrings.xml><?xml version="1.0" encoding="utf-8"?>
<sst xmlns="http://schemas.openxmlformats.org/spreadsheetml/2006/main" count="184" uniqueCount="136">
  <si>
    <t>Category</t>
  </si>
  <si>
    <t>Appropriation of Prior Year Revenues</t>
  </si>
  <si>
    <t>Highway Maintenance Refunds</t>
  </si>
  <si>
    <t>Interest on Investments</t>
  </si>
  <si>
    <t>Intergovernmental Revenues</t>
  </si>
  <si>
    <t>Licenses</t>
  </si>
  <si>
    <t>Other Revenues</t>
  </si>
  <si>
    <t>Parks and Recreation Revenues</t>
  </si>
  <si>
    <t>Penalty Revenues</t>
  </si>
  <si>
    <t>Transfer/Reimbursements from Other Funds</t>
  </si>
  <si>
    <t>Scenario 1</t>
  </si>
  <si>
    <t>Scenario 2</t>
  </si>
  <si>
    <t>Scenario 3</t>
  </si>
  <si>
    <t>Scenario 4</t>
  </si>
  <si>
    <t>Revenue</t>
  </si>
  <si>
    <t>FY20 Adopted</t>
  </si>
  <si>
    <t>FY21 Working</t>
  </si>
  <si>
    <t>Adjusted #1</t>
  </si>
  <si>
    <t>Adjusted #2</t>
  </si>
  <si>
    <t>Adjusted #3</t>
  </si>
  <si>
    <t>Adjusted #4</t>
  </si>
  <si>
    <t>Revenues</t>
  </si>
  <si>
    <t>Other Ad Valorem Taxes</t>
  </si>
  <si>
    <t>Expense</t>
  </si>
  <si>
    <t>Personnel</t>
  </si>
  <si>
    <t>600020 - Salaries-Ot For Ft Staff</t>
  </si>
  <si>
    <t>600030 - Holiday Pay</t>
  </si>
  <si>
    <t>600040 - Award For Service Pmt</t>
  </si>
  <si>
    <t>600110 - Salaries-Pt Temp/Seasonal</t>
  </si>
  <si>
    <t>Other Personnel</t>
  </si>
  <si>
    <t>601300 - Salary Reserve</t>
  </si>
  <si>
    <t>Personnel Total</t>
  </si>
  <si>
    <t>Employee Benefits Total</t>
  </si>
  <si>
    <t xml:space="preserve">Operating Expenditures </t>
  </si>
  <si>
    <t>Operating Expenditures Total</t>
  </si>
  <si>
    <t>Operating Capital Total</t>
  </si>
  <si>
    <t>Interfund Expenditures</t>
  </si>
  <si>
    <t>778980 - To 460 Reimb Engineering Stm W</t>
  </si>
  <si>
    <t>779210 - To 310 W/S Reimb</t>
  </si>
  <si>
    <t>Interfund Expenditures Total</t>
  </si>
  <si>
    <t>874150 - To 415 Transit Cap Grants</t>
  </si>
  <si>
    <t>875010 - To 501 Technology Cap Proj</t>
  </si>
  <si>
    <t>875050 - To 505 Misc Capital Proj</t>
  </si>
  <si>
    <t>875250 - To 525 Street Impv</t>
  </si>
  <si>
    <t>875270 - To 527 Ral Union Sta Proj Fd</t>
  </si>
  <si>
    <t>876250 - To 625 Park Impv</t>
  </si>
  <si>
    <t>877360 - To 736 Housing Projects</t>
  </si>
  <si>
    <t>871100 - To 110 Economic Dev</t>
  </si>
  <si>
    <t>872510 - To 251 Equip Replacement-Gen G</t>
  </si>
  <si>
    <t>873600 - To 360 SWS Operations</t>
  </si>
  <si>
    <t>874100 - To 410 Transit Oper</t>
  </si>
  <si>
    <t>874110 - To 410 Access Ral Trans</t>
  </si>
  <si>
    <t>876420 - To 642 RCC Operating Fd</t>
  </si>
  <si>
    <t>877350 - To 735 Housing Operations</t>
  </si>
  <si>
    <t>878100 - To 810 Grants/Grants Match</t>
  </si>
  <si>
    <t>878110 - To 810 Grants-Fta Planning</t>
  </si>
  <si>
    <t>Expenses</t>
  </si>
  <si>
    <t>620010 - Retirement</t>
  </si>
  <si>
    <t>625010 - Health Insurance</t>
  </si>
  <si>
    <t>625020 - Dental Insurance</t>
  </si>
  <si>
    <t>620500 - Opeb- Post Employment Benefits</t>
  </si>
  <si>
    <t>871900 - To 190 Debt Svc</t>
  </si>
  <si>
    <t>Operating Capital</t>
  </si>
  <si>
    <t>Scenario</t>
  </si>
  <si>
    <t>$ Change</t>
  </si>
  <si>
    <t>Supplemental Requests</t>
  </si>
  <si>
    <t>Supplemental Total</t>
  </si>
  <si>
    <t>Revenue Total</t>
  </si>
  <si>
    <t>New Gap/Surplus</t>
  </si>
  <si>
    <t>Gap/Surplus</t>
  </si>
  <si>
    <t>Other Retirement</t>
  </si>
  <si>
    <t>Fringe Benefits</t>
  </si>
  <si>
    <t>Other Benefits</t>
  </si>
  <si>
    <t>Transfers</t>
  </si>
  <si>
    <t>Transfer Total</t>
  </si>
  <si>
    <t>Benefits</t>
  </si>
  <si>
    <t>Broadband Salaries</t>
  </si>
  <si>
    <t>Police and Fire Open Range</t>
  </si>
  <si>
    <t>General Salary Grades</t>
  </si>
  <si>
    <t>Merits and One-Time</t>
  </si>
  <si>
    <t>3% and 5%</t>
  </si>
  <si>
    <t>2% and 4%</t>
  </si>
  <si>
    <t>1% and 3%</t>
  </si>
  <si>
    <t>Vacancy Credit</t>
  </si>
  <si>
    <t>City Boards and Commissions</t>
  </si>
  <si>
    <t>Computer Maint/Operating Suppl</t>
  </si>
  <si>
    <t>Cultural-Arts Agencies</t>
  </si>
  <si>
    <t>Furniture, Fixtures &amp; Equipment</t>
  </si>
  <si>
    <t>General/Admin Supplies</t>
  </si>
  <si>
    <t>Human Service Agencies Expense</t>
  </si>
  <si>
    <t>Insurance Expenditures</t>
  </si>
  <si>
    <t>Intergovernmental Services</t>
  </si>
  <si>
    <t>Miscellaneous Expenses</t>
  </si>
  <si>
    <t>Operating Supplies</t>
  </si>
  <si>
    <t>Other Capital Equipment</t>
  </si>
  <si>
    <t>Other Contractual Services</t>
  </si>
  <si>
    <t>Other External Agencies</t>
  </si>
  <si>
    <t>Other Purchased Supplies/Svcs</t>
  </si>
  <si>
    <t>Print/Photocopy Supplies</t>
  </si>
  <si>
    <t>Professional Services</t>
  </si>
  <si>
    <t>Rentals and Leases</t>
  </si>
  <si>
    <t>Repair Services</t>
  </si>
  <si>
    <t>Service Agreements</t>
  </si>
  <si>
    <t>Small Equipment</t>
  </si>
  <si>
    <t>Special Projects and Programs</t>
  </si>
  <si>
    <t>Uniforms</t>
  </si>
  <si>
    <t>Utility Services</t>
  </si>
  <si>
    <t>Vehicle/Equipment Supplies</t>
  </si>
  <si>
    <t>Training and Travel</t>
  </si>
  <si>
    <t>Licenses/Due &amp; Publications</t>
  </si>
  <si>
    <t>Motor Fuels &amp; Lubricants</t>
  </si>
  <si>
    <t>Equipment Usage Charges</t>
  </si>
  <si>
    <t>Total Expenditures</t>
  </si>
  <si>
    <t>3% Flat</t>
  </si>
  <si>
    <t>2% Flat</t>
  </si>
  <si>
    <t>1% Flat</t>
  </si>
  <si>
    <t>0% Flat</t>
  </si>
  <si>
    <t>3.5%</t>
  </si>
  <si>
    <t>2.5%</t>
  </si>
  <si>
    <t>1.5%</t>
  </si>
  <si>
    <t>0.5%</t>
  </si>
  <si>
    <t>1.0%</t>
  </si>
  <si>
    <t>2.0%</t>
  </si>
  <si>
    <t>3.0%</t>
  </si>
  <si>
    <t>0.0%</t>
  </si>
  <si>
    <t>Municipal Service Districts/Reserves</t>
  </si>
  <si>
    <t>Surplus/Gap</t>
  </si>
  <si>
    <t>Results</t>
  </si>
  <si>
    <t>Revenue Decrease</t>
  </si>
  <si>
    <t>Additional Across the Board Reductions</t>
  </si>
  <si>
    <t>Ad Valorem Taxes - Real Property</t>
  </si>
  <si>
    <t>Ad Valorem Taxes - Vehicle</t>
  </si>
  <si>
    <t>Change model selection below to see impact.</t>
  </si>
  <si>
    <t>Inspection Fees - Commerical</t>
  </si>
  <si>
    <t>Inspection Fees -Residential</t>
  </si>
  <si>
    <t>Sales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</si>
</sst>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00_);_(* \(#,##0.000\);_(* &quot;-&quot;??_);_(@_)"/>
    <numFmt numFmtId="167" formatCode="_(* #,##0.0000_);_(* \(#,##0.0000\);_(* &quot;-&quot;??_);_(@_)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i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164" fontId="2" fillId="0" borderId="0" xfId="1" applyNumberFormat="1" applyFont="1"/>
    <xf numFmtId="0" fontId="2" fillId="0" borderId="0" xfId="0" applyFont="1" applyAlignment="1">
      <alignment horizontal="left" vertical="center"/>
    </xf>
    <xf numFmtId="164" fontId="2" fillId="0" borderId="0" xfId="0" applyNumberFormat="1" applyFont="1"/>
    <xf numFmtId="0" fontId="3" fillId="0" borderId="0" xfId="0" applyFont="1" applyAlignment="1">
      <alignment horizontal="center"/>
    </xf>
    <xf numFmtId="164" fontId="0" fillId="0" borderId="0" xfId="0" applyNumberFormat="1"/>
    <xf numFmtId="0" fontId="3" fillId="2" borderId="1" xfId="0" applyFont="1" applyFill="1" applyBorder="1"/>
    <xf numFmtId="164" fontId="3" fillId="2" borderId="1" xfId="1" applyNumberFormat="1" applyFont="1" applyFill="1" applyBorder="1"/>
    <xf numFmtId="0" fontId="3" fillId="2" borderId="1" xfId="0" applyFont="1" applyFill="1" applyBorder="1" applyAlignment="1">
      <alignment horizontal="center"/>
    </xf>
    <xf numFmtId="0" fontId="2" fillId="0" borderId="7" xfId="0" applyFont="1" applyBorder="1"/>
    <xf numFmtId="164" fontId="2" fillId="0" borderId="7" xfId="1" applyNumberFormat="1" applyFont="1" applyBorder="1"/>
    <xf numFmtId="0" fontId="2" fillId="0" borderId="8" xfId="0" applyFont="1" applyBorder="1"/>
    <xf numFmtId="164" fontId="2" fillId="0" borderId="8" xfId="1" applyNumberFormat="1" applyFont="1" applyBorder="1"/>
    <xf numFmtId="9" fontId="2" fillId="0" borderId="8" xfId="2" applyFont="1" applyBorder="1" applyAlignment="1">
      <alignment horizontal="center"/>
    </xf>
    <xf numFmtId="0" fontId="2" fillId="0" borderId="9" xfId="0" applyFont="1" applyBorder="1"/>
    <xf numFmtId="164" fontId="2" fillId="0" borderId="9" xfId="1" applyNumberFormat="1" applyFont="1" applyBorder="1"/>
    <xf numFmtId="9" fontId="2" fillId="0" borderId="9" xfId="2" applyFont="1" applyBorder="1" applyAlignment="1">
      <alignment horizontal="center"/>
    </xf>
    <xf numFmtId="0" fontId="4" fillId="2" borderId="12" xfId="0" applyFont="1" applyFill="1" applyBorder="1"/>
    <xf numFmtId="164" fontId="3" fillId="2" borderId="13" xfId="0" applyNumberFormat="1" applyFont="1" applyFill="1" applyBorder="1"/>
    <xf numFmtId="164" fontId="3" fillId="2" borderId="14" xfId="0" applyNumberFormat="1" applyFont="1" applyFill="1" applyBorder="1"/>
    <xf numFmtId="0" fontId="2" fillId="0" borderId="11" xfId="0" applyFont="1" applyBorder="1"/>
    <xf numFmtId="164" fontId="2" fillId="0" borderId="11" xfId="1" applyNumberFormat="1" applyFont="1" applyBorder="1"/>
    <xf numFmtId="0" fontId="2" fillId="3" borderId="3" xfId="0" applyFont="1" applyFill="1" applyBorder="1"/>
    <xf numFmtId="164" fontId="2" fillId="0" borderId="7" xfId="1" applyNumberFormat="1" applyFont="1" applyFill="1" applyBorder="1"/>
    <xf numFmtId="164" fontId="2" fillId="0" borderId="8" xfId="1" applyNumberFormat="1" applyFont="1" applyFill="1" applyBorder="1"/>
    <xf numFmtId="164" fontId="2" fillId="0" borderId="0" xfId="1" applyNumberFormat="1" applyFont="1" applyAlignment="1">
      <alignment horizontal="center"/>
    </xf>
    <xf numFmtId="164" fontId="3" fillId="4" borderId="12" xfId="0" applyNumberFormat="1" applyFont="1" applyFill="1" applyBorder="1"/>
    <xf numFmtId="164" fontId="3" fillId="4" borderId="13" xfId="0" applyNumberFormat="1" applyFont="1" applyFill="1" applyBorder="1"/>
    <xf numFmtId="164" fontId="2" fillId="0" borderId="6" xfId="0" applyNumberFormat="1" applyFont="1" applyBorder="1"/>
    <xf numFmtId="164" fontId="2" fillId="0" borderId="0" xfId="0" applyNumberFormat="1" applyFont="1" applyAlignment="1">
      <alignment horizontal="center"/>
    </xf>
    <xf numFmtId="0" fontId="3" fillId="0" borderId="17" xfId="0" applyFont="1" applyBorder="1" applyAlignment="1">
      <alignment horizontal="right"/>
    </xf>
    <xf numFmtId="0" fontId="2" fillId="0" borderId="16" xfId="0" applyFont="1" applyBorder="1"/>
    <xf numFmtId="0" fontId="3" fillId="0" borderId="20" xfId="0" applyFont="1" applyBorder="1" applyAlignment="1">
      <alignment horizontal="right"/>
    </xf>
    <xf numFmtId="0" fontId="2" fillId="0" borderId="18" xfId="0" applyFont="1" applyBorder="1"/>
    <xf numFmtId="164" fontId="3" fillId="0" borderId="24" xfId="1" applyNumberFormat="1" applyFont="1" applyBorder="1" applyAlignment="1"/>
    <xf numFmtId="0" fontId="3" fillId="0" borderId="19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2" fillId="5" borderId="12" xfId="0" applyFont="1" applyFill="1" applyBorder="1" applyAlignment="1">
      <alignment horizontal="left" vertical="center"/>
    </xf>
    <xf numFmtId="0" fontId="3" fillId="5" borderId="13" xfId="0" applyFont="1" applyFill="1" applyBorder="1" applyAlignment="1">
      <alignment horizontal="right"/>
    </xf>
    <xf numFmtId="164" fontId="3" fillId="5" borderId="12" xfId="1" applyNumberFormat="1" applyFont="1" applyFill="1" applyBorder="1" applyAlignment="1"/>
    <xf numFmtId="164" fontId="3" fillId="5" borderId="13" xfId="1" applyNumberFormat="1" applyFont="1" applyFill="1" applyBorder="1" applyAlignment="1"/>
    <xf numFmtId="164" fontId="3" fillId="5" borderId="14" xfId="1" applyNumberFormat="1" applyFont="1" applyFill="1" applyBorder="1" applyAlignment="1"/>
    <xf numFmtId="164" fontId="3" fillId="5" borderId="14" xfId="0" applyNumberFormat="1" applyFont="1" applyFill="1" applyBorder="1"/>
    <xf numFmtId="164" fontId="3" fillId="0" borderId="23" xfId="1" applyNumberFormat="1" applyFont="1" applyBorder="1" applyAlignment="1"/>
    <xf numFmtId="164" fontId="3" fillId="0" borderId="0" xfId="1" applyNumberFormat="1" applyFont="1" applyBorder="1" applyAlignment="1"/>
    <xf numFmtId="164" fontId="2" fillId="0" borderId="16" xfId="0" applyNumberFormat="1" applyFont="1" applyBorder="1"/>
    <xf numFmtId="164" fontId="2" fillId="0" borderId="18" xfId="0" applyNumberFormat="1" applyFont="1" applyBorder="1"/>
    <xf numFmtId="164" fontId="5" fillId="0" borderId="16" xfId="1" applyNumberFormat="1" applyFont="1" applyBorder="1" applyAlignment="1"/>
    <xf numFmtId="164" fontId="5" fillId="0" borderId="18" xfId="1" applyNumberFormat="1" applyFont="1" applyBorder="1" applyAlignment="1"/>
    <xf numFmtId="164" fontId="3" fillId="5" borderId="12" xfId="0" applyNumberFormat="1" applyFont="1" applyFill="1" applyBorder="1"/>
    <xf numFmtId="164" fontId="2" fillId="0" borderId="6" xfId="0" applyNumberFormat="1" applyFont="1" applyFill="1" applyBorder="1"/>
    <xf numFmtId="164" fontId="2" fillId="0" borderId="6" xfId="1" applyNumberFormat="1" applyFont="1" applyBorder="1" applyAlignment="1"/>
    <xf numFmtId="164" fontId="2" fillId="0" borderId="26" xfId="1" applyNumberFormat="1" applyFont="1" applyBorder="1" applyAlignment="1"/>
    <xf numFmtId="164" fontId="2" fillId="0" borderId="27" xfId="0" applyNumberFormat="1" applyFont="1" applyFill="1" applyBorder="1"/>
    <xf numFmtId="164" fontId="3" fillId="2" borderId="12" xfId="1" applyNumberFormat="1" applyFont="1" applyFill="1" applyBorder="1"/>
    <xf numFmtId="0" fontId="3" fillId="2" borderId="1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4" fontId="0" fillId="0" borderId="0" xfId="1" applyNumberFormat="1" applyFont="1"/>
    <xf numFmtId="0" fontId="6" fillId="0" borderId="8" xfId="0" applyFont="1" applyFill="1" applyBorder="1" applyAlignment="1">
      <alignment horizontal="left"/>
    </xf>
    <xf numFmtId="165" fontId="2" fillId="0" borderId="8" xfId="2" applyNumberFormat="1" applyFont="1" applyBorder="1" applyAlignment="1">
      <alignment horizontal="center"/>
    </xf>
    <xf numFmtId="165" fontId="0" fillId="0" borderId="0" xfId="2" applyNumberFormat="1" applyFont="1"/>
    <xf numFmtId="164" fontId="3" fillId="0" borderId="0" xfId="1" applyNumberFormat="1" applyFont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164" fontId="2" fillId="0" borderId="23" xfId="0" applyNumberFormat="1" applyFont="1" applyFill="1" applyBorder="1"/>
    <xf numFmtId="164" fontId="2" fillId="0" borderId="24" xfId="0" applyNumberFormat="1" applyFont="1" applyFill="1" applyBorder="1"/>
    <xf numFmtId="164" fontId="2" fillId="0" borderId="5" xfId="0" applyNumberFormat="1" applyFont="1" applyFill="1" applyBorder="1"/>
    <xf numFmtId="164" fontId="2" fillId="0" borderId="25" xfId="0" applyNumberFormat="1" applyFont="1" applyFill="1" applyBorder="1"/>
    <xf numFmtId="0" fontId="2" fillId="0" borderId="8" xfId="0" applyFont="1" applyBorder="1" applyAlignment="1">
      <alignment horizontal="right"/>
    </xf>
    <xf numFmtId="164" fontId="2" fillId="0" borderId="20" xfId="1" applyNumberFormat="1" applyFont="1" applyBorder="1"/>
    <xf numFmtId="164" fontId="2" fillId="6" borderId="8" xfId="1" applyNumberFormat="1" applyFont="1" applyFill="1" applyBorder="1" applyAlignment="1">
      <alignment horizontal="center"/>
    </xf>
    <xf numFmtId="165" fontId="2" fillId="0" borderId="8" xfId="2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165" fontId="2" fillId="6" borderId="8" xfId="2" applyNumberFormat="1" applyFont="1" applyFill="1" applyBorder="1" applyAlignment="1">
      <alignment horizontal="center"/>
    </xf>
    <xf numFmtId="9" fontId="2" fillId="0" borderId="8" xfId="2" applyNumberFormat="1" applyFont="1" applyBorder="1" applyAlignment="1">
      <alignment horizontal="center"/>
    </xf>
    <xf numFmtId="0" fontId="6" fillId="0" borderId="9" xfId="0" applyFont="1" applyFill="1" applyBorder="1" applyAlignment="1">
      <alignment horizontal="left"/>
    </xf>
    <xf numFmtId="164" fontId="2" fillId="0" borderId="8" xfId="0" applyNumberFormat="1" applyFont="1" applyBorder="1"/>
    <xf numFmtId="164" fontId="2" fillId="0" borderId="21" xfId="1" applyNumberFormat="1" applyFont="1" applyBorder="1" applyAlignment="1"/>
    <xf numFmtId="164" fontId="2" fillId="0" borderId="21" xfId="0" applyNumberFormat="1" applyFont="1" applyBorder="1"/>
    <xf numFmtId="164" fontId="2" fillId="0" borderId="9" xfId="0" applyNumberFormat="1" applyFont="1" applyBorder="1"/>
    <xf numFmtId="164" fontId="2" fillId="0" borderId="9" xfId="1" applyNumberFormat="1" applyFont="1" applyFill="1" applyBorder="1"/>
    <xf numFmtId="0" fontId="2" fillId="3" borderId="1" xfId="0" applyFont="1" applyFill="1" applyBorder="1"/>
    <xf numFmtId="9" fontId="0" fillId="0" borderId="0" xfId="0" applyNumberFormat="1"/>
    <xf numFmtId="164" fontId="2" fillId="0" borderId="8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9" fontId="7" fillId="0" borderId="0" xfId="0" applyNumberFormat="1" applyFont="1" applyAlignment="1">
      <alignment horizontal="center"/>
    </xf>
    <xf numFmtId="43" fontId="7" fillId="0" borderId="0" xfId="1" applyNumberFormat="1" applyFont="1" applyAlignment="1">
      <alignment horizontal="center"/>
    </xf>
    <xf numFmtId="167" fontId="7" fillId="0" borderId="0" xfId="1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7" fillId="0" borderId="0" xfId="2" quotePrefix="1" applyNumberFormat="1" applyFont="1" applyAlignment="1">
      <alignment horizontal="center"/>
    </xf>
    <xf numFmtId="165" fontId="1" fillId="0" borderId="0" xfId="2" quotePrefix="1" applyNumberFormat="1" applyFont="1" applyAlignment="1">
      <alignment horizontal="center"/>
    </xf>
    <xf numFmtId="166" fontId="2" fillId="6" borderId="8" xfId="1" applyNumberFormat="1" applyFont="1" applyFill="1" applyBorder="1" applyAlignment="1">
      <alignment horizontal="center"/>
    </xf>
    <xf numFmtId="165" fontId="0" fillId="0" borderId="0" xfId="2" quotePrefix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0" fontId="9" fillId="2" borderId="0" xfId="0" applyFont="1" applyFill="1"/>
    <xf numFmtId="0" fontId="8" fillId="2" borderId="1" xfId="0" applyFont="1" applyFill="1" applyBorder="1" applyAlignment="1">
      <alignment horizontal="center"/>
    </xf>
    <xf numFmtId="164" fontId="8" fillId="2" borderId="0" xfId="1" applyNumberFormat="1" applyFont="1" applyFill="1" applyAlignment="1">
      <alignment horizontal="right"/>
    </xf>
    <xf numFmtId="164" fontId="9" fillId="2" borderId="7" xfId="1" applyNumberFormat="1" applyFont="1" applyFill="1" applyBorder="1" applyAlignment="1">
      <alignment horizontal="right"/>
    </xf>
    <xf numFmtId="164" fontId="9" fillId="2" borderId="7" xfId="1" applyNumberFormat="1" applyFont="1" applyFill="1" applyBorder="1"/>
    <xf numFmtId="164" fontId="9" fillId="2" borderId="7" xfId="0" applyNumberFormat="1" applyFont="1" applyFill="1" applyBorder="1"/>
    <xf numFmtId="164" fontId="9" fillId="2" borderId="28" xfId="1" applyNumberFormat="1" applyFont="1" applyFill="1" applyBorder="1" applyAlignment="1">
      <alignment horizontal="right"/>
    </xf>
    <xf numFmtId="164" fontId="9" fillId="2" borderId="28" xfId="1" applyNumberFormat="1" applyFont="1" applyFill="1" applyBorder="1"/>
    <xf numFmtId="164" fontId="9" fillId="2" borderId="28" xfId="0" applyNumberFormat="1" applyFont="1" applyFill="1" applyBorder="1"/>
    <xf numFmtId="164" fontId="8" fillId="2" borderId="4" xfId="1" applyNumberFormat="1" applyFont="1" applyFill="1" applyBorder="1" applyAlignment="1">
      <alignment horizontal="right"/>
    </xf>
    <xf numFmtId="38" fontId="8" fillId="2" borderId="4" xfId="3" applyNumberFormat="1" applyFont="1" applyFill="1" applyBorder="1"/>
    <xf numFmtId="9" fontId="3" fillId="0" borderId="0" xfId="2" applyNumberFormat="1" applyFont="1"/>
    <xf numFmtId="0" fontId="8" fillId="2" borderId="0" xfId="0" applyFont="1" applyFill="1" applyAlignment="1">
      <alignment horizontal="center" vertical="center"/>
    </xf>
    <xf numFmtId="164" fontId="8" fillId="2" borderId="0" xfId="1" applyNumberFormat="1" applyFont="1" applyFill="1" applyBorder="1" applyAlignment="1">
      <alignment horizontal="right"/>
    </xf>
    <xf numFmtId="38" fontId="8" fillId="2" borderId="0" xfId="3" applyNumberFormat="1" applyFont="1" applyFill="1" applyBorder="1"/>
    <xf numFmtId="165" fontId="8" fillId="2" borderId="0" xfId="2" applyNumberFormat="1" applyFont="1" applyFill="1" applyBorder="1" applyAlignment="1">
      <alignment horizontal="center"/>
    </xf>
    <xf numFmtId="165" fontId="2" fillId="0" borderId="0" xfId="0" applyNumberFormat="1" applyFont="1"/>
    <xf numFmtId="164" fontId="3" fillId="2" borderId="1" xfId="1" applyNumberFormat="1" applyFont="1" applyFill="1" applyBorder="1" applyAlignment="1">
      <alignment horizontal="center"/>
    </xf>
    <xf numFmtId="9" fontId="2" fillId="6" borderId="8" xfId="2" applyFont="1" applyFill="1" applyBorder="1" applyAlignment="1">
      <alignment horizontal="center"/>
    </xf>
    <xf numFmtId="0" fontId="2" fillId="0" borderId="10" xfId="0" applyFont="1" applyBorder="1" applyAlignment="1">
      <alignment horizontal="right" vertical="center"/>
    </xf>
    <xf numFmtId="9" fontId="2" fillId="0" borderId="8" xfId="2" applyFont="1" applyFill="1" applyBorder="1" applyAlignment="1">
      <alignment horizontal="center"/>
    </xf>
    <xf numFmtId="164" fontId="2" fillId="0" borderId="11" xfId="1" applyNumberFormat="1" applyFont="1" applyFill="1" applyBorder="1"/>
    <xf numFmtId="165" fontId="2" fillId="0" borderId="0" xfId="2" applyNumberFormat="1" applyFont="1"/>
    <xf numFmtId="9" fontId="8" fillId="2" borderId="0" xfId="2" applyNumberFormat="1" applyFont="1" applyFill="1" applyBorder="1" applyAlignment="1">
      <alignment horizontal="center"/>
    </xf>
    <xf numFmtId="0" fontId="2" fillId="6" borderId="0" xfId="0" applyFont="1" applyFill="1" applyAlignment="1">
      <alignment horizontal="center" wrapText="1"/>
    </xf>
    <xf numFmtId="0" fontId="2" fillId="6" borderId="24" xfId="0" applyFont="1" applyFill="1" applyBorder="1" applyAlignment="1">
      <alignment horizontal="center" wrapText="1"/>
    </xf>
    <xf numFmtId="9" fontId="3" fillId="2" borderId="12" xfId="2" applyFont="1" applyFill="1" applyBorder="1" applyAlignment="1">
      <alignment horizontal="right"/>
    </xf>
    <xf numFmtId="9" fontId="3" fillId="2" borderId="13" xfId="2" applyFont="1" applyFill="1" applyBorder="1" applyAlignment="1">
      <alignment horizontal="right"/>
    </xf>
    <xf numFmtId="9" fontId="3" fillId="2" borderId="14" xfId="2" applyFont="1" applyFill="1" applyBorder="1" applyAlignment="1">
      <alignment horizontal="right"/>
    </xf>
    <xf numFmtId="0" fontId="3" fillId="5" borderId="12" xfId="0" applyFont="1" applyFill="1" applyBorder="1" applyAlignment="1">
      <alignment horizontal="right"/>
    </xf>
    <xf numFmtId="0" fontId="3" fillId="5" borderId="13" xfId="0" applyFont="1" applyFill="1" applyBorder="1" applyAlignment="1">
      <alignment horizontal="right"/>
    </xf>
    <xf numFmtId="0" fontId="3" fillId="5" borderId="14" xfId="0" applyFont="1" applyFill="1" applyBorder="1" applyAlignment="1">
      <alignment horizontal="right"/>
    </xf>
    <xf numFmtId="165" fontId="3" fillId="2" borderId="12" xfId="2" applyNumberFormat="1" applyFont="1" applyFill="1" applyBorder="1" applyAlignment="1">
      <alignment horizontal="right"/>
    </xf>
    <xf numFmtId="165" fontId="3" fillId="2" borderId="13" xfId="2" applyNumberFormat="1" applyFont="1" applyFill="1" applyBorder="1" applyAlignment="1">
      <alignment horizontal="right"/>
    </xf>
    <xf numFmtId="165" fontId="3" fillId="2" borderId="14" xfId="2" applyNumberFormat="1" applyFont="1" applyFill="1" applyBorder="1" applyAlignment="1">
      <alignment horizontal="right"/>
    </xf>
    <xf numFmtId="0" fontId="4" fillId="0" borderId="6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9" fontId="3" fillId="4" borderId="12" xfId="2" applyFont="1" applyFill="1" applyBorder="1" applyAlignment="1">
      <alignment horizontal="right"/>
    </xf>
    <xf numFmtId="9" fontId="3" fillId="4" borderId="13" xfId="2" applyFont="1" applyFill="1" applyBorder="1" applyAlignment="1">
      <alignment horizontal="right"/>
    </xf>
    <xf numFmtId="9" fontId="3" fillId="4" borderId="14" xfId="2" applyFont="1" applyFill="1" applyBorder="1" applyAlignment="1">
      <alignment horizontal="right"/>
    </xf>
    <xf numFmtId="164" fontId="3" fillId="2" borderId="2" xfId="1" applyNumberFormat="1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/>
    </xf>
    <xf numFmtId="164" fontId="3" fillId="2" borderId="4" xfId="1" applyNumberFormat="1" applyFont="1" applyFill="1" applyBorder="1" applyAlignment="1">
      <alignment horizontal="center"/>
    </xf>
    <xf numFmtId="164" fontId="3" fillId="4" borderId="2" xfId="1" applyNumberFormat="1" applyFont="1" applyFill="1" applyBorder="1" applyAlignment="1">
      <alignment horizontal="center"/>
    </xf>
    <xf numFmtId="164" fontId="3" fillId="4" borderId="4" xfId="1" applyNumberFormat="1" applyFont="1" applyFill="1" applyBorder="1" applyAlignment="1">
      <alignment horizontal="center"/>
    </xf>
    <xf numFmtId="0" fontId="4" fillId="7" borderId="27" xfId="0" applyFont="1" applyFill="1" applyBorder="1" applyAlignment="1">
      <alignment horizontal="left" vertical="center" wrapText="1"/>
    </xf>
    <xf numFmtId="0" fontId="4" fillId="7" borderId="2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vertical="top"/>
    </xf>
    <xf numFmtId="0" fontId="4" fillId="2" borderId="14" xfId="0" applyFont="1" applyFill="1" applyBorder="1" applyAlignment="1">
      <alignment vertical="top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4" fontId="2" fillId="4" borderId="2" xfId="1" applyNumberFormat="1" applyFont="1" applyFill="1" applyBorder="1" applyAlignment="1">
      <alignment horizontal="center"/>
    </xf>
    <xf numFmtId="164" fontId="2" fillId="4" borderId="3" xfId="1" applyNumberFormat="1" applyFont="1" applyFill="1" applyBorder="1" applyAlignment="1">
      <alignment horizontal="center"/>
    </xf>
    <xf numFmtId="0" fontId="4" fillId="0" borderId="2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20">
    <dxf>
      <font>
        <b/>
        <i val="0"/>
        <color auto="1"/>
      </font>
      <fill>
        <patternFill>
          <bgColor theme="9" tint="0.59996337778862885"/>
        </patternFill>
      </fill>
    </dxf>
    <dxf>
      <font>
        <b/>
        <i val="0"/>
        <color theme="1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9" tint="0.59996337778862885"/>
        </patternFill>
      </fill>
    </dxf>
    <dxf>
      <font>
        <b/>
        <i val="0"/>
        <color theme="1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9" tint="0.59996337778862885"/>
        </patternFill>
      </fill>
    </dxf>
    <dxf>
      <font>
        <b/>
        <i val="0"/>
        <color theme="1"/>
      </font>
      <fill>
        <patternFill>
          <bgColor theme="9" tint="0.59996337778862885"/>
        </patternFill>
      </fill>
    </dxf>
    <dxf>
      <font>
        <b/>
        <i val="0"/>
        <color theme="1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attis, Bo" id="{BADD654D-A88B-4232-A5FD-CEDD39B580A6}" userId="S::bo.gattis@raleighnc.gov::af895e57-b32d-4750-8327-94072c89e04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0FEFA-FB89-4CCF-BAD0-1F602CE5A76C}">
  <dimension ref="A1:O131"/>
  <sheetViews>
    <sheetView tabSelected="1" zoomScale="90" zoomScaleNormal="90" zoomScaleSheetLayoutView="80" workbookViewId="0">
      <pane xSplit="1" ySplit="6" topLeftCell="B7" activePane="bottomRight" state="frozen"/>
      <selection pane="topRight" activeCell="B1" sqref="B1"/>
      <selection pane="bottomLeft" activeCell="A11" sqref="A11"/>
      <selection pane="bottomRight" activeCell="R12" sqref="R12"/>
    </sheetView>
  </sheetViews>
  <sheetFormatPr defaultColWidth="9.1328125" defaultRowHeight="13.5" outlineLevelCol="1" x14ac:dyDescent="0.35"/>
  <cols>
    <col min="1" max="1" width="17.796875" style="4" customWidth="1"/>
    <col min="2" max="2" width="40.86328125" style="1" bestFit="1" customWidth="1"/>
    <col min="3" max="3" width="17.6640625" style="3" customWidth="1"/>
    <col min="4" max="4" width="17.53125" style="3" bestFit="1" customWidth="1"/>
    <col min="5" max="6" width="12.796875" style="1" bestFit="1" customWidth="1"/>
    <col min="7" max="8" width="15.1328125" style="1" customWidth="1"/>
    <col min="9" max="9" width="1.19921875" style="1" customWidth="1"/>
    <col min="10" max="10" width="12.796875" style="1" customWidth="1" outlineLevel="1"/>
    <col min="11" max="12" width="13.6640625" style="1" customWidth="1" outlineLevel="1"/>
    <col min="13" max="13" width="13" style="1" customWidth="1" outlineLevel="1"/>
    <col min="14" max="14" width="13.265625" style="1" customWidth="1"/>
    <col min="15" max="15" width="7.53125" style="1" bestFit="1" customWidth="1"/>
    <col min="16" max="16384" width="9.1328125" style="1"/>
  </cols>
  <sheetData>
    <row r="1" spans="1:15" ht="27.4" customHeight="1" x14ac:dyDescent="0.4">
      <c r="A1" s="171" t="s">
        <v>127</v>
      </c>
      <c r="B1" s="97"/>
      <c r="C1" s="98" t="str">
        <f>C6</f>
        <v>FY20 Adopted</v>
      </c>
      <c r="D1" s="98" t="str">
        <f>D6</f>
        <v>FY21 Working</v>
      </c>
      <c r="E1" s="98" t="str">
        <f>E6</f>
        <v>Scenario 1</v>
      </c>
      <c r="F1" s="98" t="str">
        <f t="shared" ref="F1:H1" si="0">F6</f>
        <v>Scenario 2</v>
      </c>
      <c r="G1" s="98" t="str">
        <f t="shared" si="0"/>
        <v>Scenario 3</v>
      </c>
      <c r="H1" s="98" t="str">
        <f t="shared" si="0"/>
        <v>Scenario 4</v>
      </c>
      <c r="N1" s="121" t="s">
        <v>132</v>
      </c>
    </row>
    <row r="2" spans="1:15" ht="13.9" x14ac:dyDescent="0.4">
      <c r="A2" s="171"/>
      <c r="B2" s="99" t="s">
        <v>21</v>
      </c>
      <c r="C2" s="100">
        <f>C22</f>
        <v>0</v>
      </c>
      <c r="D2" s="101">
        <f>D22</f>
        <v>0</v>
      </c>
      <c r="E2" s="102">
        <f>J22</f>
        <v>0</v>
      </c>
      <c r="F2" s="102">
        <f>K22</f>
        <v>0</v>
      </c>
      <c r="G2" s="102">
        <f t="shared" ref="G2" si="1">L22</f>
        <v>0</v>
      </c>
      <c r="H2" s="102">
        <f>M22</f>
        <v>0</v>
      </c>
      <c r="N2" s="121"/>
    </row>
    <row r="3" spans="1:15" ht="14.25" thickBot="1" x14ac:dyDescent="0.45">
      <c r="A3" s="171"/>
      <c r="B3" s="99" t="s">
        <v>56</v>
      </c>
      <c r="C3" s="103">
        <f>C100</f>
        <v>0</v>
      </c>
      <c r="D3" s="104">
        <f>D100</f>
        <v>0</v>
      </c>
      <c r="E3" s="105">
        <f>J100+J113</f>
        <v>0</v>
      </c>
      <c r="F3" s="105">
        <f>K100+K113</f>
        <v>0</v>
      </c>
      <c r="G3" s="105">
        <f t="shared" ref="G3:H3" si="2">L100+L113</f>
        <v>0</v>
      </c>
      <c r="H3" s="105">
        <f t="shared" si="2"/>
        <v>0</v>
      </c>
      <c r="N3" s="122"/>
    </row>
    <row r="4" spans="1:15" ht="14.25" thickTop="1" x14ac:dyDescent="0.4">
      <c r="A4" s="171"/>
      <c r="B4" s="99" t="s">
        <v>126</v>
      </c>
      <c r="C4" s="106"/>
      <c r="D4" s="107">
        <f>D2-D3</f>
        <v>0</v>
      </c>
      <c r="E4" s="107">
        <f>E2-E3</f>
        <v>0</v>
      </c>
      <c r="F4" s="107">
        <f>F2-F3</f>
        <v>0</v>
      </c>
      <c r="G4" s="107">
        <f t="shared" ref="G4" si="3">G2-G3</f>
        <v>0</v>
      </c>
      <c r="H4" s="107">
        <f>H2-H3</f>
        <v>0</v>
      </c>
      <c r="N4" s="66" t="s">
        <v>63</v>
      </c>
      <c r="O4" s="113"/>
    </row>
    <row r="5" spans="1:15" ht="13.9" x14ac:dyDescent="0.4">
      <c r="A5" s="109"/>
      <c r="B5" s="99" t="s">
        <v>128</v>
      </c>
      <c r="C5" s="110"/>
      <c r="D5" s="111"/>
      <c r="E5" s="112" t="e">
        <f>(E2-$D$2)/$D$2</f>
        <v>#DIV/0!</v>
      </c>
      <c r="F5" s="120" t="e">
        <f>(F2-$D$2)/$D$2</f>
        <v>#DIV/0!</v>
      </c>
      <c r="G5" s="120" t="e">
        <f t="shared" ref="G5:H5" si="4">(G2-$D$2)/$D$2</f>
        <v>#DIV/0!</v>
      </c>
      <c r="H5" s="120" t="e">
        <f t="shared" si="4"/>
        <v>#DIV/0!</v>
      </c>
      <c r="N5" s="31" t="s">
        <v>10</v>
      </c>
      <c r="O5" s="113"/>
    </row>
    <row r="6" spans="1:15" ht="13.9" x14ac:dyDescent="0.4">
      <c r="A6" s="58" t="s">
        <v>0</v>
      </c>
      <c r="B6" s="8" t="s">
        <v>14</v>
      </c>
      <c r="C6" s="114" t="s">
        <v>15</v>
      </c>
      <c r="D6" s="114" t="s">
        <v>16</v>
      </c>
      <c r="E6" s="10" t="s">
        <v>10</v>
      </c>
      <c r="F6" s="10" t="s">
        <v>11</v>
      </c>
      <c r="G6" s="10" t="s">
        <v>12</v>
      </c>
      <c r="H6" s="10" t="s">
        <v>13</v>
      </c>
      <c r="I6" s="24"/>
      <c r="J6" s="57" t="s">
        <v>17</v>
      </c>
      <c r="K6" s="59" t="s">
        <v>18</v>
      </c>
      <c r="L6" s="59" t="s">
        <v>19</v>
      </c>
      <c r="M6" s="59" t="s">
        <v>20</v>
      </c>
      <c r="N6" s="60" t="s">
        <v>64</v>
      </c>
    </row>
    <row r="7" spans="1:15" x14ac:dyDescent="0.35">
      <c r="A7" s="166" t="s">
        <v>21</v>
      </c>
      <c r="B7" s="13" t="s">
        <v>130</v>
      </c>
      <c r="C7" s="25"/>
      <c r="D7" s="25"/>
      <c r="E7" s="15">
        <v>0</v>
      </c>
      <c r="F7" s="15">
        <v>0</v>
      </c>
      <c r="G7" s="15">
        <v>0</v>
      </c>
      <c r="H7" s="15">
        <v>0</v>
      </c>
      <c r="I7" s="24"/>
      <c r="J7" s="5">
        <f t="shared" ref="J7:J11" si="5">ROUND(($D7*(1+E7)),)</f>
        <v>0</v>
      </c>
      <c r="K7" s="5">
        <f t="shared" ref="K7:K11" si="6">ROUND(($D7*(1+F7)),0)</f>
        <v>0</v>
      </c>
      <c r="L7" s="5">
        <f t="shared" ref="L7:L11" si="7">ROUND(($D7*(1+G7)),0)</f>
        <v>0</v>
      </c>
      <c r="M7" s="5">
        <f t="shared" ref="M7:M11" si="8">ROUND(($D7*(1+H7)),0)</f>
        <v>0</v>
      </c>
      <c r="N7" s="30">
        <f t="shared" ref="N7:N21" si="9">ROUND(IF($N$5=$E$6,J7-D7,IF($N$5=$F$6,K7-D7,IF($N$5=$G$6,L7-D7,IF($N$5=$H$6,M7-D7,"")))),-3)</f>
        <v>0</v>
      </c>
      <c r="O7" s="119"/>
    </row>
    <row r="8" spans="1:15" x14ac:dyDescent="0.35">
      <c r="A8" s="167"/>
      <c r="B8" s="13" t="s">
        <v>131</v>
      </c>
      <c r="C8" s="118"/>
      <c r="D8" s="118"/>
      <c r="E8" s="15">
        <v>0</v>
      </c>
      <c r="F8" s="15">
        <v>0</v>
      </c>
      <c r="G8" s="15">
        <v>0</v>
      </c>
      <c r="H8" s="15">
        <v>0</v>
      </c>
      <c r="I8" s="24"/>
      <c r="J8" s="5">
        <f t="shared" si="5"/>
        <v>0</v>
      </c>
      <c r="K8" s="5">
        <f t="shared" si="6"/>
        <v>0</v>
      </c>
      <c r="L8" s="5">
        <f t="shared" si="7"/>
        <v>0</v>
      </c>
      <c r="M8" s="5">
        <f t="shared" si="8"/>
        <v>0</v>
      </c>
      <c r="N8" s="30">
        <f t="shared" si="9"/>
        <v>0</v>
      </c>
    </row>
    <row r="9" spans="1:15" x14ac:dyDescent="0.35">
      <c r="A9" s="167"/>
      <c r="B9" s="13" t="s">
        <v>22</v>
      </c>
      <c r="C9" s="26"/>
      <c r="D9" s="26"/>
      <c r="E9" s="15">
        <v>0</v>
      </c>
      <c r="F9" s="15">
        <v>0</v>
      </c>
      <c r="G9" s="15">
        <v>0</v>
      </c>
      <c r="H9" s="15">
        <v>0</v>
      </c>
      <c r="I9" s="24"/>
      <c r="J9" s="5">
        <f t="shared" si="5"/>
        <v>0</v>
      </c>
      <c r="K9" s="5">
        <f t="shared" si="6"/>
        <v>0</v>
      </c>
      <c r="L9" s="5">
        <f t="shared" si="7"/>
        <v>0</v>
      </c>
      <c r="M9" s="5">
        <f t="shared" si="8"/>
        <v>0</v>
      </c>
      <c r="N9" s="30">
        <f t="shared" si="9"/>
        <v>0</v>
      </c>
    </row>
    <row r="10" spans="1:15" x14ac:dyDescent="0.35">
      <c r="A10" s="167"/>
      <c r="B10" s="13" t="s">
        <v>135</v>
      </c>
      <c r="C10" s="26"/>
      <c r="D10" s="26"/>
      <c r="E10" s="15">
        <v>0</v>
      </c>
      <c r="F10" s="15">
        <v>0</v>
      </c>
      <c r="G10" s="15">
        <v>0</v>
      </c>
      <c r="H10" s="15">
        <v>0</v>
      </c>
      <c r="I10" s="24"/>
      <c r="J10" s="5">
        <f t="shared" si="5"/>
        <v>0</v>
      </c>
      <c r="K10" s="5">
        <f t="shared" si="6"/>
        <v>0</v>
      </c>
      <c r="L10" s="5">
        <f t="shared" si="7"/>
        <v>0</v>
      </c>
      <c r="M10" s="5">
        <f t="shared" si="8"/>
        <v>0</v>
      </c>
      <c r="N10" s="30">
        <f t="shared" si="9"/>
        <v>0</v>
      </c>
    </row>
    <row r="11" spans="1:15" x14ac:dyDescent="0.35">
      <c r="A11" s="167"/>
      <c r="B11" s="13" t="s">
        <v>4</v>
      </c>
      <c r="C11" s="26"/>
      <c r="D11" s="26"/>
      <c r="E11" s="15">
        <v>0</v>
      </c>
      <c r="F11" s="15">
        <v>0</v>
      </c>
      <c r="G11" s="15">
        <v>0</v>
      </c>
      <c r="H11" s="15">
        <v>0</v>
      </c>
      <c r="I11" s="24"/>
      <c r="J11" s="5">
        <f t="shared" si="5"/>
        <v>0</v>
      </c>
      <c r="K11" s="5">
        <f t="shared" si="6"/>
        <v>0</v>
      </c>
      <c r="L11" s="5">
        <f t="shared" si="7"/>
        <v>0</v>
      </c>
      <c r="M11" s="5">
        <f t="shared" si="8"/>
        <v>0</v>
      </c>
      <c r="N11" s="30">
        <f t="shared" si="9"/>
        <v>0</v>
      </c>
    </row>
    <row r="12" spans="1:15" x14ac:dyDescent="0.35">
      <c r="A12" s="167"/>
      <c r="B12" s="13" t="s">
        <v>9</v>
      </c>
      <c r="C12" s="26"/>
      <c r="D12" s="26"/>
      <c r="E12" s="15">
        <v>0</v>
      </c>
      <c r="F12" s="15">
        <v>0</v>
      </c>
      <c r="G12" s="15">
        <v>0</v>
      </c>
      <c r="H12" s="15">
        <v>0</v>
      </c>
      <c r="I12" s="24"/>
      <c r="J12" s="5">
        <f>ROUND(($D12*(1+E12)),)</f>
        <v>0</v>
      </c>
      <c r="K12" s="5">
        <f>ROUND(($D12*(1+F12)),0)</f>
        <v>0</v>
      </c>
      <c r="L12" s="5">
        <f>ROUND(($D12*(1+G12)),0)</f>
        <v>0</v>
      </c>
      <c r="M12" s="5">
        <f>ROUND(($D12*(1+H12)),0)</f>
        <v>0</v>
      </c>
      <c r="N12" s="30">
        <f t="shared" si="9"/>
        <v>0</v>
      </c>
    </row>
    <row r="13" spans="1:15" ht="13.15" customHeight="1" x14ac:dyDescent="0.35">
      <c r="A13" s="167"/>
      <c r="B13" s="13" t="s">
        <v>133</v>
      </c>
      <c r="C13" s="26"/>
      <c r="D13" s="26"/>
      <c r="E13" s="15">
        <v>0</v>
      </c>
      <c r="F13" s="15">
        <v>0</v>
      </c>
      <c r="G13" s="15">
        <v>0</v>
      </c>
      <c r="H13" s="15">
        <v>0</v>
      </c>
      <c r="I13" s="24"/>
      <c r="J13" s="5">
        <f>ROUND(($D13*(1+E13)),0)</f>
        <v>0</v>
      </c>
      <c r="K13" s="5">
        <f t="shared" ref="K13:M20" si="10">ROUND(($D13*(1+F13)),-3)</f>
        <v>0</v>
      </c>
      <c r="L13" s="5">
        <f t="shared" si="10"/>
        <v>0</v>
      </c>
      <c r="M13" s="5">
        <f t="shared" si="10"/>
        <v>0</v>
      </c>
      <c r="N13" s="30">
        <f t="shared" si="9"/>
        <v>0</v>
      </c>
    </row>
    <row r="14" spans="1:15" ht="13.15" customHeight="1" x14ac:dyDescent="0.35">
      <c r="A14" s="167"/>
      <c r="B14" s="13" t="s">
        <v>134</v>
      </c>
      <c r="C14" s="26"/>
      <c r="D14" s="26"/>
      <c r="E14" s="15">
        <v>0</v>
      </c>
      <c r="F14" s="15">
        <v>0</v>
      </c>
      <c r="G14" s="15">
        <v>0</v>
      </c>
      <c r="H14" s="15">
        <v>0</v>
      </c>
      <c r="I14" s="24"/>
      <c r="J14" s="5">
        <f>ROUND(($D14*(1+E14)),0)</f>
        <v>0</v>
      </c>
      <c r="K14" s="5">
        <f t="shared" ref="K14" si="11">ROUND(($D14*(1+F14)),-3)</f>
        <v>0</v>
      </c>
      <c r="L14" s="5">
        <f t="shared" ref="L14" si="12">ROUND(($D14*(1+G14)),-3)</f>
        <v>0</v>
      </c>
      <c r="M14" s="5">
        <f t="shared" ref="M14" si="13">ROUND(($D14*(1+H14)),-3)</f>
        <v>0</v>
      </c>
      <c r="N14" s="30">
        <f t="shared" si="9"/>
        <v>0</v>
      </c>
    </row>
    <row r="15" spans="1:15" x14ac:dyDescent="0.35">
      <c r="A15" s="167"/>
      <c r="B15" s="13" t="s">
        <v>5</v>
      </c>
      <c r="C15" s="26"/>
      <c r="D15" s="26"/>
      <c r="E15" s="15">
        <v>0</v>
      </c>
      <c r="F15" s="15">
        <v>0</v>
      </c>
      <c r="G15" s="15">
        <v>0</v>
      </c>
      <c r="H15" s="15">
        <v>0</v>
      </c>
      <c r="I15" s="24"/>
      <c r="J15" s="5">
        <f>ROUND(($D15*(1+E15)),-3)</f>
        <v>0</v>
      </c>
      <c r="K15" s="5">
        <f t="shared" si="10"/>
        <v>0</v>
      </c>
      <c r="L15" s="5">
        <f t="shared" si="10"/>
        <v>0</v>
      </c>
      <c r="M15" s="5">
        <f t="shared" si="10"/>
        <v>0</v>
      </c>
      <c r="N15" s="30">
        <f t="shared" si="9"/>
        <v>0</v>
      </c>
    </row>
    <row r="16" spans="1:15" x14ac:dyDescent="0.35">
      <c r="A16" s="167"/>
      <c r="B16" s="13" t="s">
        <v>1</v>
      </c>
      <c r="C16" s="26"/>
      <c r="D16" s="26"/>
      <c r="E16" s="15">
        <v>0</v>
      </c>
      <c r="F16" s="15">
        <v>0</v>
      </c>
      <c r="G16" s="15">
        <v>0</v>
      </c>
      <c r="H16" s="15">
        <v>0</v>
      </c>
      <c r="I16" s="24"/>
      <c r="J16" s="5">
        <f>ROUND(($D16*(1+E16)),-3)</f>
        <v>0</v>
      </c>
      <c r="K16" s="5">
        <f t="shared" si="10"/>
        <v>0</v>
      </c>
      <c r="L16" s="5">
        <f t="shared" si="10"/>
        <v>0</v>
      </c>
      <c r="M16" s="5">
        <f t="shared" si="10"/>
        <v>0</v>
      </c>
      <c r="N16" s="30">
        <f t="shared" si="9"/>
        <v>0</v>
      </c>
    </row>
    <row r="17" spans="1:15" x14ac:dyDescent="0.35">
      <c r="A17" s="167"/>
      <c r="B17" s="13" t="s">
        <v>6</v>
      </c>
      <c r="C17" s="26"/>
      <c r="D17" s="26"/>
      <c r="E17" s="15">
        <v>0</v>
      </c>
      <c r="F17" s="15">
        <v>0</v>
      </c>
      <c r="G17" s="15">
        <v>0</v>
      </c>
      <c r="H17" s="15">
        <v>0</v>
      </c>
      <c r="I17" s="24"/>
      <c r="J17" s="5">
        <f>ROUND(($D17*(1+E17)),)</f>
        <v>0</v>
      </c>
      <c r="K17" s="5">
        <f t="shared" si="10"/>
        <v>0</v>
      </c>
      <c r="L17" s="5">
        <f t="shared" si="10"/>
        <v>0</v>
      </c>
      <c r="M17" s="5">
        <f t="shared" si="10"/>
        <v>0</v>
      </c>
      <c r="N17" s="30">
        <f t="shared" si="9"/>
        <v>0</v>
      </c>
    </row>
    <row r="18" spans="1:15" x14ac:dyDescent="0.35">
      <c r="A18" s="167"/>
      <c r="B18" s="13" t="s">
        <v>7</v>
      </c>
      <c r="C18" s="26"/>
      <c r="D18" s="26"/>
      <c r="E18" s="15">
        <v>0</v>
      </c>
      <c r="F18" s="15">
        <v>0</v>
      </c>
      <c r="G18" s="15">
        <v>0</v>
      </c>
      <c r="H18" s="15">
        <v>0</v>
      </c>
      <c r="I18" s="24"/>
      <c r="J18" s="5">
        <f>ROUND(($D18*(1+E18)),)</f>
        <v>0</v>
      </c>
      <c r="K18" s="5">
        <f t="shared" si="10"/>
        <v>0</v>
      </c>
      <c r="L18" s="5">
        <f t="shared" si="10"/>
        <v>0</v>
      </c>
      <c r="M18" s="5">
        <f t="shared" si="10"/>
        <v>0</v>
      </c>
      <c r="N18" s="30">
        <f t="shared" si="9"/>
        <v>0</v>
      </c>
    </row>
    <row r="19" spans="1:15" x14ac:dyDescent="0.35">
      <c r="A19" s="167"/>
      <c r="B19" s="13" t="s">
        <v>3</v>
      </c>
      <c r="C19" s="26"/>
      <c r="D19" s="26"/>
      <c r="E19" s="15">
        <v>0</v>
      </c>
      <c r="F19" s="15">
        <v>0</v>
      </c>
      <c r="G19" s="15">
        <v>0</v>
      </c>
      <c r="H19" s="15">
        <v>0</v>
      </c>
      <c r="I19" s="24"/>
      <c r="J19" s="5">
        <f>ROUND(($D19*(1+E19)),-3)</f>
        <v>0</v>
      </c>
      <c r="K19" s="5">
        <f t="shared" si="10"/>
        <v>0</v>
      </c>
      <c r="L19" s="5">
        <f t="shared" si="10"/>
        <v>0</v>
      </c>
      <c r="M19" s="5">
        <f t="shared" si="10"/>
        <v>0</v>
      </c>
      <c r="N19" s="30">
        <f t="shared" si="9"/>
        <v>0</v>
      </c>
    </row>
    <row r="20" spans="1:15" x14ac:dyDescent="0.35">
      <c r="A20" s="167"/>
      <c r="B20" s="13" t="s">
        <v>2</v>
      </c>
      <c r="C20" s="26"/>
      <c r="D20" s="26"/>
      <c r="E20" s="15">
        <v>0</v>
      </c>
      <c r="F20" s="15">
        <v>0</v>
      </c>
      <c r="G20" s="15">
        <v>0</v>
      </c>
      <c r="H20" s="15">
        <v>0</v>
      </c>
      <c r="I20" s="24"/>
      <c r="J20" s="5">
        <f>ROUND(($D20*(1+E20)),-3)</f>
        <v>0</v>
      </c>
      <c r="K20" s="5">
        <f t="shared" si="10"/>
        <v>0</v>
      </c>
      <c r="L20" s="5">
        <f t="shared" si="10"/>
        <v>0</v>
      </c>
      <c r="M20" s="5">
        <f t="shared" si="10"/>
        <v>0</v>
      </c>
      <c r="N20" s="30">
        <f t="shared" si="9"/>
        <v>0</v>
      </c>
    </row>
    <row r="21" spans="1:15" x14ac:dyDescent="0.35">
      <c r="A21" s="167"/>
      <c r="B21" s="16" t="s">
        <v>8</v>
      </c>
      <c r="C21" s="26"/>
      <c r="D21" s="83"/>
      <c r="E21" s="18">
        <v>0</v>
      </c>
      <c r="F21" s="18">
        <v>0</v>
      </c>
      <c r="G21" s="18">
        <v>0</v>
      </c>
      <c r="H21" s="15">
        <v>0</v>
      </c>
      <c r="I21" s="24"/>
      <c r="J21" s="5">
        <f>ROUND(($D21*(1+E21)),-2)</f>
        <v>0</v>
      </c>
      <c r="K21" s="5">
        <f>ROUND(($D21*(1+F21)),-2)</f>
        <v>0</v>
      </c>
      <c r="L21" s="5">
        <f>ROUND(($D21*(1+G21)),-2)</f>
        <v>0</v>
      </c>
      <c r="M21" s="5">
        <f>ROUND(($D21*(1+H21)),-2)</f>
        <v>0</v>
      </c>
      <c r="N21" s="30">
        <f t="shared" si="9"/>
        <v>0</v>
      </c>
    </row>
    <row r="22" spans="1:15" ht="14.25" customHeight="1" x14ac:dyDescent="0.4">
      <c r="A22" s="158" t="s">
        <v>67</v>
      </c>
      <c r="B22" s="159"/>
      <c r="C22" s="56">
        <f>SUM(C7:C21)</f>
        <v>0</v>
      </c>
      <c r="D22" s="56">
        <f>SUM(D7:D21)</f>
        <v>0</v>
      </c>
      <c r="E22" s="160"/>
      <c r="F22" s="161"/>
      <c r="G22" s="161"/>
      <c r="H22" s="161"/>
      <c r="I22" s="24"/>
      <c r="J22" s="28">
        <f>SUM(J7:J21)</f>
        <v>0</v>
      </c>
      <c r="K22" s="29">
        <f>SUM(K7:K21)</f>
        <v>0</v>
      </c>
      <c r="L22" s="20">
        <f>SUM(L7:L21)</f>
        <v>0</v>
      </c>
      <c r="M22" s="20">
        <f>SUM(M7:M21)</f>
        <v>0</v>
      </c>
      <c r="N22" s="21">
        <f>SUM(N7:N21)</f>
        <v>0</v>
      </c>
      <c r="O22" s="108" t="e">
        <f>N22/D22</f>
        <v>#DIV/0!</v>
      </c>
    </row>
    <row r="23" spans="1:15" x14ac:dyDescent="0.35">
      <c r="I23" s="24"/>
    </row>
    <row r="24" spans="1:15" ht="13.9" x14ac:dyDescent="0.4">
      <c r="A24" s="58" t="s">
        <v>0</v>
      </c>
      <c r="B24" s="8" t="s">
        <v>23</v>
      </c>
      <c r="C24" s="114" t="s">
        <v>15</v>
      </c>
      <c r="D24" s="114" t="s">
        <v>16</v>
      </c>
      <c r="E24" s="10" t="s">
        <v>10</v>
      </c>
      <c r="F24" s="10" t="s">
        <v>11</v>
      </c>
      <c r="G24" s="10" t="s">
        <v>12</v>
      </c>
      <c r="H24" s="10" t="s">
        <v>13</v>
      </c>
      <c r="I24" s="24"/>
      <c r="J24" s="57" t="s">
        <v>17</v>
      </c>
      <c r="K24" s="59" t="s">
        <v>18</v>
      </c>
      <c r="L24" s="59" t="s">
        <v>19</v>
      </c>
      <c r="M24" s="59" t="s">
        <v>20</v>
      </c>
      <c r="N24" s="60" t="str">
        <f>N6</f>
        <v>$ Change</v>
      </c>
    </row>
    <row r="25" spans="1:15" x14ac:dyDescent="0.35">
      <c r="A25" s="156" t="s">
        <v>24</v>
      </c>
      <c r="B25" s="11" t="s">
        <v>78</v>
      </c>
      <c r="C25" s="12"/>
      <c r="D25" s="12"/>
      <c r="E25" s="73" t="s">
        <v>80</v>
      </c>
      <c r="F25" s="73" t="s">
        <v>80</v>
      </c>
      <c r="G25" s="73" t="s">
        <v>80</v>
      </c>
      <c r="H25" s="73" t="s">
        <v>80</v>
      </c>
      <c r="I25" s="24"/>
      <c r="J25" s="5">
        <f>D25</f>
        <v>0</v>
      </c>
      <c r="K25" s="5">
        <f>D25</f>
        <v>0</v>
      </c>
      <c r="L25" s="5">
        <f>D25</f>
        <v>0</v>
      </c>
      <c r="M25" s="5">
        <f>D25</f>
        <v>0</v>
      </c>
      <c r="N25" s="30">
        <f t="shared" ref="N25:N30" si="14">ROUND(IF($N$5=$E$6,J25-(D25),IF($N$5=$F$6,K25-(D25),IF($N$5=$G$6,L25-(D25),IF($N$5=$H$6,M25-(D25),"")))),0)</f>
        <v>0</v>
      </c>
    </row>
    <row r="26" spans="1:15" x14ac:dyDescent="0.35">
      <c r="A26" s="156"/>
      <c r="B26" s="71" t="s">
        <v>79</v>
      </c>
      <c r="C26" s="14"/>
      <c r="D26" s="72"/>
      <c r="E26" s="77">
        <f>HLOOKUP(E25,Sheet1!$H$5:$N$9,3,FALSE)</f>
        <v>0</v>
      </c>
      <c r="F26" s="77">
        <f>HLOOKUP(F25,Sheet1!$H$5:$N$9,3,FALSE)</f>
        <v>0</v>
      </c>
      <c r="G26" s="77">
        <f>HLOOKUP(G25,Sheet1!$H$5:$N$9,3,FALSE)</f>
        <v>0</v>
      </c>
      <c r="H26" s="77">
        <f>HLOOKUP(H25,Sheet1!$H$5:$N$9,3,FALSE)</f>
        <v>0</v>
      </c>
      <c r="I26" s="24"/>
      <c r="J26" s="5">
        <f>ROUND(($D26*(1+E26)),0)</f>
        <v>0</v>
      </c>
      <c r="K26" s="5">
        <f>ROUND(($D26*(1+F26)),0)</f>
        <v>0</v>
      </c>
      <c r="L26" s="5">
        <f>ROUND(($D26*(1+G26)),0)</f>
        <v>0</v>
      </c>
      <c r="M26" s="5">
        <f>($D26*(1+H26))</f>
        <v>0</v>
      </c>
      <c r="N26" s="30">
        <f t="shared" si="14"/>
        <v>0</v>
      </c>
    </row>
    <row r="27" spans="1:15" x14ac:dyDescent="0.35">
      <c r="A27" s="156"/>
      <c r="B27" s="13" t="s">
        <v>76</v>
      </c>
      <c r="C27" s="14"/>
      <c r="D27" s="14"/>
      <c r="E27" s="94" t="s">
        <v>117</v>
      </c>
      <c r="F27" s="94" t="s">
        <v>117</v>
      </c>
      <c r="G27" s="94" t="s">
        <v>117</v>
      </c>
      <c r="H27" s="94" t="s">
        <v>117</v>
      </c>
      <c r="I27" s="24"/>
      <c r="J27" s="5">
        <f>D27</f>
        <v>0</v>
      </c>
      <c r="K27" s="5">
        <f>D27</f>
        <v>0</v>
      </c>
      <c r="L27" s="5">
        <f>D27</f>
        <v>0</v>
      </c>
      <c r="M27" s="5">
        <f>D27</f>
        <v>0</v>
      </c>
      <c r="N27" s="30">
        <f t="shared" si="14"/>
        <v>0</v>
      </c>
    </row>
    <row r="28" spans="1:15" x14ac:dyDescent="0.35">
      <c r="A28" s="156"/>
      <c r="B28" s="71" t="s">
        <v>79</v>
      </c>
      <c r="C28" s="14"/>
      <c r="D28" s="72"/>
      <c r="E28" s="77">
        <f>HLOOKUP(E27,Sheet1!$G$11:$O$13,3,FALSE)</f>
        <v>0</v>
      </c>
      <c r="F28" s="77">
        <f>HLOOKUP(F27,Sheet1!$G$11:$O$13,3,FALSE)</f>
        <v>0</v>
      </c>
      <c r="G28" s="77">
        <f>HLOOKUP(G27,Sheet1!$G$11:$O$13,3,FALSE)</f>
        <v>0</v>
      </c>
      <c r="H28" s="77">
        <f>HLOOKUP(H27,Sheet1!$G$11:$O$13,3,FALSE)</f>
        <v>0</v>
      </c>
      <c r="I28" s="24"/>
      <c r="J28" s="5">
        <f>ROUND(($D28*(1+E28)),0)</f>
        <v>0</v>
      </c>
      <c r="K28" s="5">
        <f>ROUND(($D28*(1+F28)),0)</f>
        <v>0</v>
      </c>
      <c r="L28" s="5">
        <f>ROUND(($D28*(1+G28)),0)</f>
        <v>0</v>
      </c>
      <c r="M28" s="5">
        <f>($D28*(1+H28))</f>
        <v>0</v>
      </c>
      <c r="N28" s="30">
        <f t="shared" si="14"/>
        <v>0</v>
      </c>
    </row>
    <row r="29" spans="1:15" x14ac:dyDescent="0.35">
      <c r="A29" s="156"/>
      <c r="B29" s="13" t="s">
        <v>77</v>
      </c>
      <c r="C29" s="14"/>
      <c r="D29" s="14"/>
      <c r="E29" s="73" t="s">
        <v>80</v>
      </c>
      <c r="F29" s="73" t="s">
        <v>80</v>
      </c>
      <c r="G29" s="73" t="s">
        <v>80</v>
      </c>
      <c r="H29" s="73" t="s">
        <v>80</v>
      </c>
      <c r="I29" s="24"/>
      <c r="J29" s="5">
        <f>D29</f>
        <v>0</v>
      </c>
      <c r="K29" s="5">
        <f>D29</f>
        <v>0</v>
      </c>
      <c r="L29" s="5">
        <f>D29</f>
        <v>0</v>
      </c>
      <c r="M29" s="5">
        <f>D29</f>
        <v>0</v>
      </c>
      <c r="N29" s="30">
        <f t="shared" si="14"/>
        <v>0</v>
      </c>
    </row>
    <row r="30" spans="1:15" x14ac:dyDescent="0.35">
      <c r="A30" s="156"/>
      <c r="B30" s="71" t="s">
        <v>79</v>
      </c>
      <c r="C30" s="14"/>
      <c r="D30" s="86"/>
      <c r="E30" s="77">
        <f>HLOOKUP(E29,Sheet1!$H$5:$N$9,3,FALSE)</f>
        <v>0</v>
      </c>
      <c r="F30" s="77">
        <f>HLOOKUP(F29,Sheet1!$H$5:$N$9,3,FALSE)</f>
        <v>0</v>
      </c>
      <c r="G30" s="77">
        <f>HLOOKUP(G29,Sheet1!$H$5:$N$9,3,FALSE)</f>
        <v>0</v>
      </c>
      <c r="H30" s="77">
        <f>HLOOKUP(H29,Sheet1!$H$5:$N$9,3,FALSE)</f>
        <v>0</v>
      </c>
      <c r="I30" s="24" t="e">
        <f>HLOOKUP(I29,Sheet1!$H$5:$N$9,3,FALSE)</f>
        <v>#N/A</v>
      </c>
      <c r="J30" s="5">
        <f>ROUND(($D30*(1+E30)),0)</f>
        <v>0</v>
      </c>
      <c r="K30" s="5">
        <f>ROUND(($D30*(1+F30)),0)</f>
        <v>0</v>
      </c>
      <c r="L30" s="5">
        <f>ROUND(($D30*(1+G30)),0)</f>
        <v>0</v>
      </c>
      <c r="M30" s="5">
        <f>($D30*(1+H30))</f>
        <v>0</v>
      </c>
      <c r="N30" s="30">
        <f t="shared" si="14"/>
        <v>0</v>
      </c>
    </row>
    <row r="31" spans="1:15" x14ac:dyDescent="0.35">
      <c r="A31" s="156"/>
      <c r="B31" s="75" t="s">
        <v>83</v>
      </c>
      <c r="C31" s="14"/>
      <c r="D31" s="74"/>
      <c r="E31" s="76">
        <v>0</v>
      </c>
      <c r="F31" s="76">
        <v>0</v>
      </c>
      <c r="G31" s="76">
        <v>0</v>
      </c>
      <c r="H31" s="76">
        <v>0</v>
      </c>
      <c r="I31" s="24"/>
      <c r="J31" s="5">
        <f>ROUND(SUM(J26,J27,J29)*-E31,-3)</f>
        <v>0</v>
      </c>
      <c r="K31" s="5">
        <f>ROUND(SUM(K26,K27,K29)*-F31,-3)</f>
        <v>0</v>
      </c>
      <c r="L31" s="5">
        <f>ROUND(SUM(L26,L27,L29)*-G31,-3)</f>
        <v>0</v>
      </c>
      <c r="M31" s="5">
        <f>ROUND(SUM(M26,M27,M29)*-H31,-3)</f>
        <v>0</v>
      </c>
      <c r="N31" s="30">
        <f t="shared" ref="N31:N37" si="15">ROUND(IF($N$5=$E$6,J31-D31,IF($N$5=$F$6,K31-D31,IF($N$5=$G$6,L31-D31,IF($N$5=$H$6,M31-D31,"")))),-3)</f>
        <v>0</v>
      </c>
    </row>
    <row r="32" spans="1:15" x14ac:dyDescent="0.35">
      <c r="A32" s="156"/>
      <c r="B32" s="13" t="s">
        <v>25</v>
      </c>
      <c r="C32" s="14"/>
      <c r="D32" s="14"/>
      <c r="E32" s="15">
        <v>0</v>
      </c>
      <c r="F32" s="15">
        <v>0</v>
      </c>
      <c r="G32" s="15">
        <v>0</v>
      </c>
      <c r="H32" s="15">
        <v>0</v>
      </c>
      <c r="I32" s="24"/>
      <c r="J32" s="5">
        <f t="shared" ref="J32:M37" si="16">($D32*(1+E32))</f>
        <v>0</v>
      </c>
      <c r="K32" s="5">
        <f t="shared" si="16"/>
        <v>0</v>
      </c>
      <c r="L32" s="5">
        <f t="shared" si="16"/>
        <v>0</v>
      </c>
      <c r="M32" s="5">
        <f t="shared" si="16"/>
        <v>0</v>
      </c>
      <c r="N32" s="30">
        <f t="shared" si="15"/>
        <v>0</v>
      </c>
    </row>
    <row r="33" spans="1:14" x14ac:dyDescent="0.35">
      <c r="A33" s="156"/>
      <c r="B33" s="13" t="s">
        <v>26</v>
      </c>
      <c r="C33" s="14"/>
      <c r="D33" s="14"/>
      <c r="E33" s="15">
        <v>0</v>
      </c>
      <c r="F33" s="15">
        <v>0</v>
      </c>
      <c r="G33" s="15">
        <v>0</v>
      </c>
      <c r="H33" s="15">
        <v>0</v>
      </c>
      <c r="I33" s="24"/>
      <c r="J33" s="5">
        <f t="shared" si="16"/>
        <v>0</v>
      </c>
      <c r="K33" s="5">
        <f t="shared" si="16"/>
        <v>0</v>
      </c>
      <c r="L33" s="5">
        <f t="shared" si="16"/>
        <v>0</v>
      </c>
      <c r="M33" s="5">
        <f t="shared" si="16"/>
        <v>0</v>
      </c>
      <c r="N33" s="30">
        <f t="shared" si="15"/>
        <v>0</v>
      </c>
    </row>
    <row r="34" spans="1:14" x14ac:dyDescent="0.35">
      <c r="A34" s="156"/>
      <c r="B34" s="13" t="s">
        <v>27</v>
      </c>
      <c r="C34" s="14"/>
      <c r="D34" s="14"/>
      <c r="E34" s="15">
        <v>0</v>
      </c>
      <c r="F34" s="15">
        <v>0</v>
      </c>
      <c r="G34" s="15">
        <v>0</v>
      </c>
      <c r="H34" s="15">
        <v>0</v>
      </c>
      <c r="I34" s="24"/>
      <c r="J34" s="5">
        <f t="shared" si="16"/>
        <v>0</v>
      </c>
      <c r="K34" s="5">
        <f t="shared" si="16"/>
        <v>0</v>
      </c>
      <c r="L34" s="5">
        <f t="shared" si="16"/>
        <v>0</v>
      </c>
      <c r="M34" s="5">
        <f t="shared" si="16"/>
        <v>0</v>
      </c>
      <c r="N34" s="30">
        <f t="shared" si="15"/>
        <v>0</v>
      </c>
    </row>
    <row r="35" spans="1:14" x14ac:dyDescent="0.35">
      <c r="A35" s="156"/>
      <c r="B35" s="13" t="s">
        <v>28</v>
      </c>
      <c r="C35" s="14"/>
      <c r="D35" s="14"/>
      <c r="E35" s="15">
        <v>0</v>
      </c>
      <c r="F35" s="15">
        <v>0</v>
      </c>
      <c r="G35" s="15">
        <v>0</v>
      </c>
      <c r="H35" s="15">
        <v>0</v>
      </c>
      <c r="I35" s="24"/>
      <c r="J35" s="5">
        <f t="shared" si="16"/>
        <v>0</v>
      </c>
      <c r="K35" s="5">
        <f t="shared" si="16"/>
        <v>0</v>
      </c>
      <c r="L35" s="5">
        <f t="shared" si="16"/>
        <v>0</v>
      </c>
      <c r="M35" s="5">
        <f t="shared" si="16"/>
        <v>0</v>
      </c>
      <c r="N35" s="30">
        <f t="shared" si="15"/>
        <v>0</v>
      </c>
    </row>
    <row r="36" spans="1:14" x14ac:dyDescent="0.35">
      <c r="A36" s="156"/>
      <c r="B36" s="13" t="s">
        <v>29</v>
      </c>
      <c r="C36" s="14"/>
      <c r="D36" s="14"/>
      <c r="E36" s="15">
        <v>0</v>
      </c>
      <c r="F36" s="15">
        <v>0</v>
      </c>
      <c r="G36" s="15">
        <v>0</v>
      </c>
      <c r="H36" s="15">
        <v>0</v>
      </c>
      <c r="I36" s="24"/>
      <c r="J36" s="5">
        <f t="shared" si="16"/>
        <v>0</v>
      </c>
      <c r="K36" s="5">
        <f t="shared" si="16"/>
        <v>0</v>
      </c>
      <c r="L36" s="5">
        <f t="shared" si="16"/>
        <v>0</v>
      </c>
      <c r="M36" s="5">
        <f t="shared" si="16"/>
        <v>0</v>
      </c>
      <c r="N36" s="30">
        <f t="shared" si="15"/>
        <v>0</v>
      </c>
    </row>
    <row r="37" spans="1:14" x14ac:dyDescent="0.35">
      <c r="A37" s="157"/>
      <c r="B37" s="16" t="s">
        <v>30</v>
      </c>
      <c r="C37" s="17"/>
      <c r="D37" s="17"/>
      <c r="E37" s="15">
        <v>0</v>
      </c>
      <c r="F37" s="15">
        <v>0</v>
      </c>
      <c r="G37" s="15">
        <v>0</v>
      </c>
      <c r="H37" s="15">
        <v>0</v>
      </c>
      <c r="I37" s="24"/>
      <c r="J37" s="5">
        <f t="shared" si="16"/>
        <v>0</v>
      </c>
      <c r="K37" s="5">
        <f t="shared" si="16"/>
        <v>0</v>
      </c>
      <c r="L37" s="5">
        <f t="shared" si="16"/>
        <v>0</v>
      </c>
      <c r="M37" s="5">
        <f t="shared" si="16"/>
        <v>0</v>
      </c>
      <c r="N37" s="30">
        <f t="shared" si="15"/>
        <v>0</v>
      </c>
    </row>
    <row r="38" spans="1:14" ht="13.9" x14ac:dyDescent="0.4">
      <c r="A38" s="134" t="s">
        <v>31</v>
      </c>
      <c r="B38" s="135"/>
      <c r="C38" s="9">
        <f>SUM(C25:C37)</f>
        <v>0</v>
      </c>
      <c r="D38" s="9">
        <f>SUM(D25:D37)</f>
        <v>0</v>
      </c>
      <c r="E38" s="123" t="str">
        <f>A38</f>
        <v>Personnel Total</v>
      </c>
      <c r="F38" s="124"/>
      <c r="G38" s="124"/>
      <c r="H38" s="125"/>
      <c r="I38" s="24"/>
      <c r="J38" s="20">
        <f t="shared" ref="J38:L38" si="17">SUM(J25:J37)</f>
        <v>0</v>
      </c>
      <c r="K38" s="20">
        <f t="shared" si="17"/>
        <v>0</v>
      </c>
      <c r="L38" s="20">
        <f t="shared" si="17"/>
        <v>0</v>
      </c>
      <c r="M38" s="20">
        <f>SUM(M25:M37)</f>
        <v>0</v>
      </c>
      <c r="N38" s="21">
        <f>SUM(N25:N37)</f>
        <v>0</v>
      </c>
    </row>
    <row r="39" spans="1:14" x14ac:dyDescent="0.35">
      <c r="A39" s="168" t="s">
        <v>75</v>
      </c>
      <c r="B39" s="11" t="s">
        <v>57</v>
      </c>
      <c r="C39" s="12"/>
      <c r="D39" s="12"/>
      <c r="E39" s="63" t="e">
        <f>((SUM(J25:J31)-SUM($D$25:$D$30))*0.1015)/$D$39</f>
        <v>#DIV/0!</v>
      </c>
      <c r="F39" s="63" t="e">
        <f>((SUM(K25:K31)-SUM($D$25:$D$30))*0.1015)/$D$39</f>
        <v>#DIV/0!</v>
      </c>
      <c r="G39" s="63" t="e">
        <f>((SUM(L25:L31)-SUM($D$25:$D$30))*0.1015)/$D$39</f>
        <v>#DIV/0!</v>
      </c>
      <c r="H39" s="63" t="e">
        <f>((SUM(M25:M31)-SUM($D$25:$D$30))*0.1015)/$D$39</f>
        <v>#DIV/0!</v>
      </c>
      <c r="I39" s="24"/>
      <c r="J39" s="5">
        <f>IFERROR(ROUND(($D39*(1+E39)),0),0)</f>
        <v>0</v>
      </c>
      <c r="K39" s="5">
        <f>IFERROR(ROUND(($D39*(1+F39)),-3),0)</f>
        <v>0</v>
      </c>
      <c r="L39" s="5">
        <f>IFERROR(ROUND(($D39*(1+G39)),-3),0)</f>
        <v>0</v>
      </c>
      <c r="M39" s="5">
        <f>IFERROR(ROUND(($D39*(1+H39)),-3),0)</f>
        <v>0</v>
      </c>
      <c r="N39" s="30">
        <f t="shared" ref="N39:N45" si="18">ROUND(IF($N$5=$E$6,J39-D39,IF($N$5=$F$6,K39-D39,IF($N$5=$G$6,L39-D39,IF($N$5=$H$6,M39-D39,"")))),-3)</f>
        <v>0</v>
      </c>
    </row>
    <row r="40" spans="1:14" ht="14.25" customHeight="1" x14ac:dyDescent="0.35">
      <c r="A40" s="169"/>
      <c r="B40" s="62" t="s">
        <v>70</v>
      </c>
      <c r="C40" s="14"/>
      <c r="D40" s="14"/>
      <c r="E40" s="63" t="e">
        <f>((SUM(J25:J31)-SUM($D$25:$D$30))*0.03)/$D$40</f>
        <v>#DIV/0!</v>
      </c>
      <c r="F40" s="63" t="e">
        <f t="shared" ref="F40:H40" si="19">((SUM(K25:K31)-SUM($D$25:$D$30))*0.03)/$D$40</f>
        <v>#DIV/0!</v>
      </c>
      <c r="G40" s="63" t="e">
        <f t="shared" si="19"/>
        <v>#DIV/0!</v>
      </c>
      <c r="H40" s="63" t="e">
        <f t="shared" si="19"/>
        <v>#DIV/0!</v>
      </c>
      <c r="I40" s="24"/>
      <c r="J40" s="5">
        <f t="shared" ref="J40:J43" si="20">IFERROR(ROUND(($D40*(1+E40)),0),0)</f>
        <v>0</v>
      </c>
      <c r="K40" s="5">
        <f t="shared" ref="K40:K43" si="21">IFERROR(ROUND(($D40*(1+F40)),-3),0)</f>
        <v>0</v>
      </c>
      <c r="L40" s="5">
        <f t="shared" ref="L40:L44" si="22">IFERROR(ROUND(($D40*(1+G40)),-3),0)</f>
        <v>0</v>
      </c>
      <c r="M40" s="5">
        <f t="shared" ref="M40:M44" si="23">IFERROR(ROUND(($D40*(1+H40)),-3),0)</f>
        <v>0</v>
      </c>
      <c r="N40" s="30">
        <f t="shared" si="18"/>
        <v>0</v>
      </c>
    </row>
    <row r="41" spans="1:14" ht="14.25" customHeight="1" x14ac:dyDescent="0.35">
      <c r="A41" s="169"/>
      <c r="B41" s="62" t="s">
        <v>58</v>
      </c>
      <c r="C41" s="14"/>
      <c r="D41" s="14"/>
      <c r="E41" s="15">
        <v>0</v>
      </c>
      <c r="F41" s="15">
        <v>0</v>
      </c>
      <c r="G41" s="15">
        <v>0</v>
      </c>
      <c r="H41" s="15">
        <v>0</v>
      </c>
      <c r="I41" s="24"/>
      <c r="J41" s="5">
        <f t="shared" si="20"/>
        <v>0</v>
      </c>
      <c r="K41" s="5">
        <f t="shared" si="21"/>
        <v>0</v>
      </c>
      <c r="L41" s="5">
        <f t="shared" si="22"/>
        <v>0</v>
      </c>
      <c r="M41" s="5">
        <f t="shared" si="23"/>
        <v>0</v>
      </c>
      <c r="N41" s="30">
        <f t="shared" si="18"/>
        <v>0</v>
      </c>
    </row>
    <row r="42" spans="1:14" ht="14.25" customHeight="1" x14ac:dyDescent="0.35">
      <c r="A42" s="169"/>
      <c r="B42" s="62" t="s">
        <v>59</v>
      </c>
      <c r="C42" s="14"/>
      <c r="D42" s="14"/>
      <c r="E42" s="15">
        <v>0</v>
      </c>
      <c r="F42" s="15">
        <v>0</v>
      </c>
      <c r="G42" s="15">
        <v>0</v>
      </c>
      <c r="H42" s="15">
        <v>0</v>
      </c>
      <c r="I42" s="24"/>
      <c r="J42" s="5">
        <f t="shared" si="20"/>
        <v>0</v>
      </c>
      <c r="K42" s="5">
        <f t="shared" si="21"/>
        <v>0</v>
      </c>
      <c r="L42" s="5">
        <f t="shared" si="22"/>
        <v>0</v>
      </c>
      <c r="M42" s="5">
        <f t="shared" si="23"/>
        <v>0</v>
      </c>
      <c r="N42" s="30">
        <f t="shared" si="18"/>
        <v>0</v>
      </c>
    </row>
    <row r="43" spans="1:14" ht="14.25" customHeight="1" x14ac:dyDescent="0.35">
      <c r="A43" s="169"/>
      <c r="B43" s="62" t="s">
        <v>60</v>
      </c>
      <c r="C43" s="14"/>
      <c r="D43" s="14"/>
      <c r="E43" s="15">
        <v>0</v>
      </c>
      <c r="F43" s="15">
        <v>0</v>
      </c>
      <c r="G43" s="15">
        <v>0</v>
      </c>
      <c r="H43" s="15">
        <v>0</v>
      </c>
      <c r="I43" s="24"/>
      <c r="J43" s="5">
        <f t="shared" si="20"/>
        <v>0</v>
      </c>
      <c r="K43" s="5">
        <f t="shared" si="21"/>
        <v>0</v>
      </c>
      <c r="L43" s="5">
        <f t="shared" si="22"/>
        <v>0</v>
      </c>
      <c r="M43" s="5">
        <f t="shared" si="23"/>
        <v>0</v>
      </c>
      <c r="N43" s="30">
        <f t="shared" si="18"/>
        <v>0</v>
      </c>
    </row>
    <row r="44" spans="1:14" ht="14.25" customHeight="1" x14ac:dyDescent="0.35">
      <c r="A44" s="169"/>
      <c r="B44" s="62" t="s">
        <v>71</v>
      </c>
      <c r="C44" s="14"/>
      <c r="D44" s="14"/>
      <c r="E44" s="63" t="e">
        <f>((SUM(J25:J31)-SUM($D$25:$D$30))*0.0765)/$D$44</f>
        <v>#DIV/0!</v>
      </c>
      <c r="F44" s="63" t="e">
        <f t="shared" ref="F44:H44" si="24">((SUM(K25:K31)-SUM($D$25:$D$30))*0.0765)/$D$44</f>
        <v>#DIV/0!</v>
      </c>
      <c r="G44" s="63" t="e">
        <f t="shared" si="24"/>
        <v>#DIV/0!</v>
      </c>
      <c r="H44" s="63" t="e">
        <f t="shared" si="24"/>
        <v>#DIV/0!</v>
      </c>
      <c r="I44" s="24"/>
      <c r="J44" s="5">
        <f>IFERROR(ROUND(($D44*(1+E44)),0),0)</f>
        <v>0</v>
      </c>
      <c r="K44" s="5">
        <f>IFERROR(ROUND(($D44*(1+F44)),-3),0)</f>
        <v>0</v>
      </c>
      <c r="L44" s="5">
        <f t="shared" si="22"/>
        <v>0</v>
      </c>
      <c r="M44" s="5">
        <f t="shared" si="23"/>
        <v>0</v>
      </c>
      <c r="N44" s="30">
        <f t="shared" si="18"/>
        <v>0</v>
      </c>
    </row>
    <row r="45" spans="1:14" ht="14.25" customHeight="1" x14ac:dyDescent="0.35">
      <c r="A45" s="170"/>
      <c r="B45" s="78" t="s">
        <v>72</v>
      </c>
      <c r="C45" s="17"/>
      <c r="D45" s="17"/>
      <c r="E45" s="15">
        <v>0</v>
      </c>
      <c r="F45" s="15">
        <v>0</v>
      </c>
      <c r="G45" s="15">
        <v>0</v>
      </c>
      <c r="H45" s="15">
        <v>0</v>
      </c>
      <c r="I45" s="24"/>
      <c r="J45" s="5">
        <f t="shared" ref="J45" si="25">ROUND(($D45*(1+E45)),0)</f>
        <v>0</v>
      </c>
      <c r="K45" s="5">
        <f t="shared" ref="K45:M45" si="26">ROUND(($D45*(1+F45)),-3)</f>
        <v>0</v>
      </c>
      <c r="L45" s="5">
        <f t="shared" si="26"/>
        <v>0</v>
      </c>
      <c r="M45" s="5">
        <f t="shared" si="26"/>
        <v>0</v>
      </c>
      <c r="N45" s="30">
        <f t="shared" si="18"/>
        <v>0</v>
      </c>
    </row>
    <row r="46" spans="1:14" ht="13.9" x14ac:dyDescent="0.4">
      <c r="A46" s="19" t="s">
        <v>32</v>
      </c>
      <c r="B46" s="8"/>
      <c r="C46" s="9">
        <f>SUM(C39:C45)</f>
        <v>0</v>
      </c>
      <c r="D46" s="9">
        <f>SUM(D39:D45)</f>
        <v>0</v>
      </c>
      <c r="E46" s="129" t="str">
        <f>A46</f>
        <v>Employee Benefits Total</v>
      </c>
      <c r="F46" s="130"/>
      <c r="G46" s="130"/>
      <c r="H46" s="131"/>
      <c r="I46" s="24"/>
      <c r="J46" s="20">
        <f>SUM(J39:J45)</f>
        <v>0</v>
      </c>
      <c r="K46" s="20">
        <f t="shared" ref="K46:M46" si="27">SUM(K39:K45)</f>
        <v>0</v>
      </c>
      <c r="L46" s="20">
        <f t="shared" si="27"/>
        <v>0</v>
      </c>
      <c r="M46" s="20">
        <f t="shared" si="27"/>
        <v>0</v>
      </c>
      <c r="N46" s="21">
        <f>SUM(N39:N45)</f>
        <v>0</v>
      </c>
    </row>
    <row r="47" spans="1:14" x14ac:dyDescent="0.35">
      <c r="A47" s="164" t="s">
        <v>33</v>
      </c>
      <c r="B47" s="11" t="s">
        <v>85</v>
      </c>
      <c r="C47" s="162"/>
      <c r="D47" s="12"/>
      <c r="E47" s="15">
        <v>0</v>
      </c>
      <c r="F47" s="15">
        <v>0</v>
      </c>
      <c r="G47" s="15">
        <v>0</v>
      </c>
      <c r="H47" s="15">
        <v>0</v>
      </c>
      <c r="I47" s="24"/>
      <c r="J47" s="5">
        <f t="shared" ref="J47:J73" si="28">($D47*(1+E47))</f>
        <v>0</v>
      </c>
      <c r="K47" s="5">
        <f t="shared" ref="K47:K73" si="29">($D47*(1+F47))</f>
        <v>0</v>
      </c>
      <c r="L47" s="5">
        <f t="shared" ref="L47:L73" si="30">($D47*(1+G47))</f>
        <v>0</v>
      </c>
      <c r="M47" s="5">
        <f t="shared" ref="M47:M73" si="31">($D47*(1+H47))</f>
        <v>0</v>
      </c>
      <c r="N47" s="30">
        <f t="shared" ref="N47:N74" si="32">ROUND(IF($N$5=$E$6,J47-D47,IF($N$5=$F$6,K47-D47,IF($N$5=$G$6,L47-D47,IF($N$5=$H$6,M47-D47,"")))),-3)</f>
        <v>0</v>
      </c>
    </row>
    <row r="48" spans="1:14" x14ac:dyDescent="0.35">
      <c r="A48" s="165"/>
      <c r="B48" s="22" t="s">
        <v>106</v>
      </c>
      <c r="C48" s="163"/>
      <c r="D48" s="23"/>
      <c r="E48" s="15">
        <v>0</v>
      </c>
      <c r="F48" s="15">
        <v>0</v>
      </c>
      <c r="G48" s="15">
        <v>0</v>
      </c>
      <c r="H48" s="15">
        <v>0</v>
      </c>
      <c r="I48" s="24"/>
      <c r="J48" s="5">
        <f t="shared" si="28"/>
        <v>0</v>
      </c>
      <c r="K48" s="5">
        <f t="shared" si="29"/>
        <v>0</v>
      </c>
      <c r="L48" s="5">
        <f t="shared" si="30"/>
        <v>0</v>
      </c>
      <c r="M48" s="5">
        <f t="shared" si="31"/>
        <v>0</v>
      </c>
      <c r="N48" s="30">
        <f t="shared" si="32"/>
        <v>0</v>
      </c>
    </row>
    <row r="49" spans="1:15" x14ac:dyDescent="0.35">
      <c r="A49" s="165"/>
      <c r="B49" s="22" t="s">
        <v>95</v>
      </c>
      <c r="C49" s="163"/>
      <c r="D49" s="23"/>
      <c r="E49" s="15">
        <v>0</v>
      </c>
      <c r="F49" s="15">
        <v>0</v>
      </c>
      <c r="G49" s="15">
        <v>0</v>
      </c>
      <c r="H49" s="15">
        <v>0</v>
      </c>
      <c r="I49" s="24"/>
      <c r="J49" s="5">
        <f t="shared" si="28"/>
        <v>0</v>
      </c>
      <c r="K49" s="5">
        <f t="shared" si="29"/>
        <v>0</v>
      </c>
      <c r="L49" s="5">
        <f t="shared" si="30"/>
        <v>0</v>
      </c>
      <c r="M49" s="5">
        <f t="shared" si="31"/>
        <v>0</v>
      </c>
      <c r="N49" s="30">
        <f t="shared" si="32"/>
        <v>0</v>
      </c>
    </row>
    <row r="50" spans="1:15" x14ac:dyDescent="0.35">
      <c r="A50" s="165"/>
      <c r="B50" s="22" t="s">
        <v>111</v>
      </c>
      <c r="C50" s="163"/>
      <c r="D50" s="23"/>
      <c r="E50" s="15">
        <v>0</v>
      </c>
      <c r="F50" s="15">
        <v>0</v>
      </c>
      <c r="G50" s="15">
        <v>0</v>
      </c>
      <c r="H50" s="15">
        <v>0</v>
      </c>
      <c r="I50" s="24"/>
      <c r="J50" s="5">
        <f t="shared" si="28"/>
        <v>0</v>
      </c>
      <c r="K50" s="5">
        <f t="shared" si="29"/>
        <v>0</v>
      </c>
      <c r="L50" s="5">
        <f t="shared" si="30"/>
        <v>0</v>
      </c>
      <c r="M50" s="5">
        <f t="shared" si="31"/>
        <v>0</v>
      </c>
      <c r="N50" s="30">
        <f t="shared" si="32"/>
        <v>0</v>
      </c>
      <c r="O50" s="5"/>
    </row>
    <row r="51" spans="1:15" x14ac:dyDescent="0.35">
      <c r="A51" s="165"/>
      <c r="B51" s="22" t="s">
        <v>93</v>
      </c>
      <c r="C51" s="163"/>
      <c r="D51" s="23"/>
      <c r="E51" s="15">
        <v>0</v>
      </c>
      <c r="F51" s="15">
        <v>0</v>
      </c>
      <c r="G51" s="15">
        <v>0</v>
      </c>
      <c r="H51" s="15">
        <v>0</v>
      </c>
      <c r="I51" s="24"/>
      <c r="J51" s="5">
        <f t="shared" si="28"/>
        <v>0</v>
      </c>
      <c r="K51" s="5">
        <f t="shared" si="29"/>
        <v>0</v>
      </c>
      <c r="L51" s="5">
        <f t="shared" si="30"/>
        <v>0</v>
      </c>
      <c r="M51" s="5">
        <f t="shared" si="31"/>
        <v>0</v>
      </c>
      <c r="N51" s="30">
        <f t="shared" si="32"/>
        <v>0</v>
      </c>
    </row>
    <row r="52" spans="1:15" x14ac:dyDescent="0.35">
      <c r="A52" s="165"/>
      <c r="B52" s="22" t="s">
        <v>90</v>
      </c>
      <c r="C52" s="163"/>
      <c r="D52" s="23"/>
      <c r="E52" s="15">
        <v>0</v>
      </c>
      <c r="F52" s="15">
        <v>0</v>
      </c>
      <c r="G52" s="15">
        <v>0</v>
      </c>
      <c r="H52" s="15">
        <v>0</v>
      </c>
      <c r="I52" s="24"/>
      <c r="J52" s="5">
        <f t="shared" si="28"/>
        <v>0</v>
      </c>
      <c r="K52" s="5">
        <f t="shared" si="29"/>
        <v>0</v>
      </c>
      <c r="L52" s="5">
        <f t="shared" si="30"/>
        <v>0</v>
      </c>
      <c r="M52" s="5">
        <f t="shared" si="31"/>
        <v>0</v>
      </c>
      <c r="N52" s="30">
        <f t="shared" si="32"/>
        <v>0</v>
      </c>
    </row>
    <row r="53" spans="1:15" x14ac:dyDescent="0.35">
      <c r="A53" s="165"/>
      <c r="B53" s="22" t="s">
        <v>107</v>
      </c>
      <c r="C53" s="163"/>
      <c r="D53" s="23"/>
      <c r="E53" s="15">
        <v>0</v>
      </c>
      <c r="F53" s="15">
        <v>0</v>
      </c>
      <c r="G53" s="15">
        <v>0</v>
      </c>
      <c r="H53" s="15">
        <v>0</v>
      </c>
      <c r="I53" s="24"/>
      <c r="J53" s="5">
        <f t="shared" si="28"/>
        <v>0</v>
      </c>
      <c r="K53" s="5">
        <f t="shared" si="29"/>
        <v>0</v>
      </c>
      <c r="L53" s="5">
        <f t="shared" si="30"/>
        <v>0</v>
      </c>
      <c r="M53" s="5">
        <f t="shared" si="31"/>
        <v>0</v>
      </c>
      <c r="N53" s="30">
        <f t="shared" si="32"/>
        <v>0</v>
      </c>
    </row>
    <row r="54" spans="1:15" x14ac:dyDescent="0.35">
      <c r="A54" s="165"/>
      <c r="B54" s="22" t="s">
        <v>100</v>
      </c>
      <c r="C54" s="163"/>
      <c r="D54" s="23"/>
      <c r="E54" s="15">
        <v>0</v>
      </c>
      <c r="F54" s="15">
        <v>0</v>
      </c>
      <c r="G54" s="15">
        <v>0</v>
      </c>
      <c r="H54" s="15">
        <v>0</v>
      </c>
      <c r="I54" s="24"/>
      <c r="J54" s="5">
        <f t="shared" si="28"/>
        <v>0</v>
      </c>
      <c r="K54" s="5">
        <f t="shared" si="29"/>
        <v>0</v>
      </c>
      <c r="L54" s="5">
        <f t="shared" si="30"/>
        <v>0</v>
      </c>
      <c r="M54" s="5">
        <f t="shared" si="31"/>
        <v>0</v>
      </c>
      <c r="N54" s="30">
        <f t="shared" si="32"/>
        <v>0</v>
      </c>
    </row>
    <row r="55" spans="1:15" x14ac:dyDescent="0.35">
      <c r="A55" s="165"/>
      <c r="B55" s="22" t="s">
        <v>102</v>
      </c>
      <c r="C55" s="163"/>
      <c r="D55" s="23"/>
      <c r="E55" s="15">
        <v>0</v>
      </c>
      <c r="F55" s="15">
        <v>0</v>
      </c>
      <c r="G55" s="15">
        <v>0</v>
      </c>
      <c r="H55" s="15">
        <v>0</v>
      </c>
      <c r="I55" s="24"/>
      <c r="J55" s="5">
        <f t="shared" si="28"/>
        <v>0</v>
      </c>
      <c r="K55" s="5">
        <f t="shared" si="29"/>
        <v>0</v>
      </c>
      <c r="L55" s="5">
        <f t="shared" si="30"/>
        <v>0</v>
      </c>
      <c r="M55" s="5">
        <f t="shared" si="31"/>
        <v>0</v>
      </c>
      <c r="N55" s="30">
        <f t="shared" si="32"/>
        <v>0</v>
      </c>
    </row>
    <row r="56" spans="1:15" x14ac:dyDescent="0.35">
      <c r="A56" s="165"/>
      <c r="B56" s="22" t="s">
        <v>91</v>
      </c>
      <c r="C56" s="163"/>
      <c r="D56" s="23"/>
      <c r="E56" s="15">
        <v>0</v>
      </c>
      <c r="F56" s="15">
        <v>0</v>
      </c>
      <c r="G56" s="15">
        <v>0</v>
      </c>
      <c r="H56" s="15">
        <v>0</v>
      </c>
      <c r="I56" s="24"/>
      <c r="J56" s="5">
        <f t="shared" si="28"/>
        <v>0</v>
      </c>
      <c r="K56" s="5">
        <f t="shared" si="29"/>
        <v>0</v>
      </c>
      <c r="L56" s="5">
        <f t="shared" si="30"/>
        <v>0</v>
      </c>
      <c r="M56" s="5">
        <f t="shared" si="31"/>
        <v>0</v>
      </c>
      <c r="N56" s="30">
        <f t="shared" si="32"/>
        <v>0</v>
      </c>
    </row>
    <row r="57" spans="1:15" x14ac:dyDescent="0.35">
      <c r="A57" s="165"/>
      <c r="B57" s="22" t="s">
        <v>110</v>
      </c>
      <c r="C57" s="163"/>
      <c r="D57" s="23"/>
      <c r="E57" s="15">
        <v>0</v>
      </c>
      <c r="F57" s="15">
        <v>0</v>
      </c>
      <c r="G57" s="15">
        <v>0</v>
      </c>
      <c r="H57" s="15">
        <v>0</v>
      </c>
      <c r="I57" s="24"/>
      <c r="J57" s="5">
        <f t="shared" si="28"/>
        <v>0</v>
      </c>
      <c r="K57" s="5">
        <f t="shared" si="29"/>
        <v>0</v>
      </c>
      <c r="L57" s="5">
        <f t="shared" si="30"/>
        <v>0</v>
      </c>
      <c r="M57" s="5">
        <f t="shared" si="31"/>
        <v>0</v>
      </c>
      <c r="N57" s="30">
        <f t="shared" si="32"/>
        <v>0</v>
      </c>
    </row>
    <row r="58" spans="1:15" x14ac:dyDescent="0.35">
      <c r="A58" s="165"/>
      <c r="B58" s="22" t="s">
        <v>125</v>
      </c>
      <c r="C58" s="163"/>
      <c r="D58" s="23"/>
      <c r="E58" s="15">
        <v>0</v>
      </c>
      <c r="F58" s="15">
        <v>0</v>
      </c>
      <c r="G58" s="15">
        <v>0</v>
      </c>
      <c r="H58" s="15">
        <v>0</v>
      </c>
      <c r="I58" s="24"/>
      <c r="J58" s="5">
        <f t="shared" si="28"/>
        <v>0</v>
      </c>
      <c r="K58" s="5">
        <f t="shared" si="29"/>
        <v>0</v>
      </c>
      <c r="L58" s="5">
        <f t="shared" si="30"/>
        <v>0</v>
      </c>
      <c r="M58" s="5">
        <f t="shared" si="31"/>
        <v>0</v>
      </c>
      <c r="N58" s="30">
        <f t="shared" si="32"/>
        <v>0</v>
      </c>
    </row>
    <row r="59" spans="1:15" x14ac:dyDescent="0.35">
      <c r="A59" s="165"/>
      <c r="B59" s="22" t="s">
        <v>99</v>
      </c>
      <c r="C59" s="163"/>
      <c r="D59" s="23"/>
      <c r="E59" s="15">
        <v>0</v>
      </c>
      <c r="F59" s="15">
        <v>0</v>
      </c>
      <c r="G59" s="15">
        <v>0</v>
      </c>
      <c r="H59" s="15">
        <v>0</v>
      </c>
      <c r="I59" s="24"/>
      <c r="J59" s="5">
        <f t="shared" si="28"/>
        <v>0</v>
      </c>
      <c r="K59" s="5">
        <f t="shared" si="29"/>
        <v>0</v>
      </c>
      <c r="L59" s="5">
        <f t="shared" si="30"/>
        <v>0</v>
      </c>
      <c r="M59" s="5">
        <f t="shared" si="31"/>
        <v>0</v>
      </c>
      <c r="N59" s="30">
        <f t="shared" si="32"/>
        <v>0</v>
      </c>
    </row>
    <row r="60" spans="1:15" x14ac:dyDescent="0.35">
      <c r="A60" s="165"/>
      <c r="B60" s="22" t="s">
        <v>105</v>
      </c>
      <c r="C60" s="163"/>
      <c r="D60" s="23"/>
      <c r="E60" s="15">
        <v>0</v>
      </c>
      <c r="F60" s="15">
        <v>0</v>
      </c>
      <c r="G60" s="15">
        <v>0</v>
      </c>
      <c r="H60" s="15">
        <v>0</v>
      </c>
      <c r="I60" s="24"/>
      <c r="J60" s="5">
        <f t="shared" si="28"/>
        <v>0</v>
      </c>
      <c r="K60" s="5">
        <f t="shared" si="29"/>
        <v>0</v>
      </c>
      <c r="L60" s="5">
        <f t="shared" si="30"/>
        <v>0</v>
      </c>
      <c r="M60" s="5">
        <f t="shared" si="31"/>
        <v>0</v>
      </c>
      <c r="N60" s="30">
        <f t="shared" si="32"/>
        <v>0</v>
      </c>
    </row>
    <row r="61" spans="1:15" x14ac:dyDescent="0.35">
      <c r="A61" s="165"/>
      <c r="B61" s="22" t="s">
        <v>108</v>
      </c>
      <c r="C61" s="163"/>
      <c r="D61" s="23"/>
      <c r="E61" s="15">
        <v>0</v>
      </c>
      <c r="F61" s="15">
        <v>0</v>
      </c>
      <c r="G61" s="15">
        <v>0</v>
      </c>
      <c r="H61" s="15">
        <v>0</v>
      </c>
      <c r="I61" s="24"/>
      <c r="J61" s="5">
        <f t="shared" si="28"/>
        <v>0</v>
      </c>
      <c r="K61" s="5">
        <f t="shared" si="29"/>
        <v>0</v>
      </c>
      <c r="L61" s="5">
        <f t="shared" si="30"/>
        <v>0</v>
      </c>
      <c r="M61" s="5">
        <f t="shared" si="31"/>
        <v>0</v>
      </c>
      <c r="N61" s="30">
        <f t="shared" si="32"/>
        <v>0</v>
      </c>
    </row>
    <row r="62" spans="1:15" x14ac:dyDescent="0.35">
      <c r="A62" s="165"/>
      <c r="B62" s="13" t="s">
        <v>101</v>
      </c>
      <c r="C62" s="163"/>
      <c r="D62" s="14"/>
      <c r="E62" s="15">
        <v>0</v>
      </c>
      <c r="F62" s="15">
        <v>0</v>
      </c>
      <c r="G62" s="15">
        <v>0</v>
      </c>
      <c r="H62" s="15">
        <v>0</v>
      </c>
      <c r="I62" s="24"/>
      <c r="J62" s="5">
        <f t="shared" si="28"/>
        <v>0</v>
      </c>
      <c r="K62" s="5">
        <f t="shared" si="29"/>
        <v>0</v>
      </c>
      <c r="L62" s="5">
        <f t="shared" si="30"/>
        <v>0</v>
      </c>
      <c r="M62" s="5">
        <f t="shared" si="31"/>
        <v>0</v>
      </c>
      <c r="N62" s="30">
        <f t="shared" si="32"/>
        <v>0</v>
      </c>
    </row>
    <row r="63" spans="1:15" x14ac:dyDescent="0.35">
      <c r="A63" s="165"/>
      <c r="B63" s="13" t="s">
        <v>92</v>
      </c>
      <c r="C63" s="163"/>
      <c r="D63" s="14"/>
      <c r="E63" s="15">
        <v>0</v>
      </c>
      <c r="F63" s="15">
        <v>0</v>
      </c>
      <c r="G63" s="15">
        <v>0</v>
      </c>
      <c r="H63" s="15">
        <v>0</v>
      </c>
      <c r="I63" s="24"/>
      <c r="J63" s="5">
        <f t="shared" si="28"/>
        <v>0</v>
      </c>
      <c r="K63" s="5">
        <f t="shared" si="29"/>
        <v>0</v>
      </c>
      <c r="L63" s="5">
        <f t="shared" si="30"/>
        <v>0</v>
      </c>
      <c r="M63" s="5">
        <f t="shared" si="31"/>
        <v>0</v>
      </c>
      <c r="N63" s="30">
        <f t="shared" si="32"/>
        <v>0</v>
      </c>
    </row>
    <row r="64" spans="1:15" x14ac:dyDescent="0.35">
      <c r="A64" s="165"/>
      <c r="B64" s="13" t="s">
        <v>104</v>
      </c>
      <c r="C64" s="163"/>
      <c r="D64" s="14"/>
      <c r="E64" s="15">
        <v>0</v>
      </c>
      <c r="F64" s="15">
        <v>0</v>
      </c>
      <c r="G64" s="15">
        <v>0</v>
      </c>
      <c r="H64" s="15">
        <v>0</v>
      </c>
      <c r="I64" s="24"/>
      <c r="J64" s="5">
        <f t="shared" si="28"/>
        <v>0</v>
      </c>
      <c r="K64" s="5">
        <f t="shared" si="29"/>
        <v>0</v>
      </c>
      <c r="L64" s="5">
        <f t="shared" si="30"/>
        <v>0</v>
      </c>
      <c r="M64" s="5">
        <f t="shared" si="31"/>
        <v>0</v>
      </c>
      <c r="N64" s="30">
        <f t="shared" si="32"/>
        <v>0</v>
      </c>
    </row>
    <row r="65" spans="1:14" x14ac:dyDescent="0.35">
      <c r="A65" s="165"/>
      <c r="B65" s="13" t="s">
        <v>109</v>
      </c>
      <c r="C65" s="163"/>
      <c r="D65" s="14"/>
      <c r="E65" s="15">
        <v>0</v>
      </c>
      <c r="F65" s="15">
        <v>0</v>
      </c>
      <c r="G65" s="15">
        <v>0</v>
      </c>
      <c r="H65" s="15">
        <v>0</v>
      </c>
      <c r="I65" s="24"/>
      <c r="J65" s="5">
        <f t="shared" si="28"/>
        <v>0</v>
      </c>
      <c r="K65" s="5">
        <f t="shared" si="29"/>
        <v>0</v>
      </c>
      <c r="L65" s="5">
        <f t="shared" si="30"/>
        <v>0</v>
      </c>
      <c r="M65" s="5">
        <f t="shared" si="31"/>
        <v>0</v>
      </c>
      <c r="N65" s="30">
        <f t="shared" si="32"/>
        <v>0</v>
      </c>
    </row>
    <row r="66" spans="1:14" x14ac:dyDescent="0.35">
      <c r="A66" s="165"/>
      <c r="B66" s="13" t="s">
        <v>103</v>
      </c>
      <c r="C66" s="163"/>
      <c r="D66" s="14"/>
      <c r="E66" s="15">
        <v>0</v>
      </c>
      <c r="F66" s="15">
        <v>0</v>
      </c>
      <c r="G66" s="15">
        <v>0</v>
      </c>
      <c r="H66" s="15">
        <v>0</v>
      </c>
      <c r="I66" s="24"/>
      <c r="J66" s="5">
        <f t="shared" si="28"/>
        <v>0</v>
      </c>
      <c r="K66" s="5">
        <f t="shared" si="29"/>
        <v>0</v>
      </c>
      <c r="L66" s="5">
        <f t="shared" si="30"/>
        <v>0</v>
      </c>
      <c r="M66" s="5">
        <f t="shared" si="31"/>
        <v>0</v>
      </c>
      <c r="N66" s="30">
        <f t="shared" si="32"/>
        <v>0</v>
      </c>
    </row>
    <row r="67" spans="1:14" x14ac:dyDescent="0.35">
      <c r="A67" s="165"/>
      <c r="B67" s="13" t="s">
        <v>88</v>
      </c>
      <c r="C67" s="163"/>
      <c r="D67" s="14"/>
      <c r="E67" s="15">
        <v>0</v>
      </c>
      <c r="F67" s="15">
        <v>0</v>
      </c>
      <c r="G67" s="15">
        <v>0</v>
      </c>
      <c r="H67" s="15">
        <v>0</v>
      </c>
      <c r="I67" s="24"/>
      <c r="J67" s="5">
        <f t="shared" si="28"/>
        <v>0</v>
      </c>
      <c r="K67" s="5">
        <f t="shared" si="29"/>
        <v>0</v>
      </c>
      <c r="L67" s="5">
        <f t="shared" si="30"/>
        <v>0</v>
      </c>
      <c r="M67" s="5">
        <f t="shared" si="31"/>
        <v>0</v>
      </c>
      <c r="N67" s="30">
        <f t="shared" si="32"/>
        <v>0</v>
      </c>
    </row>
    <row r="68" spans="1:14" x14ac:dyDescent="0.35">
      <c r="A68" s="165"/>
      <c r="B68" s="13" t="s">
        <v>98</v>
      </c>
      <c r="C68" s="163"/>
      <c r="D68" s="14"/>
      <c r="E68" s="15">
        <v>0</v>
      </c>
      <c r="F68" s="15">
        <v>0</v>
      </c>
      <c r="G68" s="15">
        <v>0</v>
      </c>
      <c r="H68" s="15">
        <v>0</v>
      </c>
      <c r="I68" s="24"/>
      <c r="J68" s="5">
        <f t="shared" si="28"/>
        <v>0</v>
      </c>
      <c r="K68" s="5">
        <f t="shared" si="29"/>
        <v>0</v>
      </c>
      <c r="L68" s="5">
        <f t="shared" si="30"/>
        <v>0</v>
      </c>
      <c r="M68" s="5">
        <f t="shared" si="31"/>
        <v>0</v>
      </c>
      <c r="N68" s="30">
        <f t="shared" si="32"/>
        <v>0</v>
      </c>
    </row>
    <row r="69" spans="1:14" x14ac:dyDescent="0.35">
      <c r="A69" s="165"/>
      <c r="B69" s="13" t="s">
        <v>97</v>
      </c>
      <c r="C69" s="163"/>
      <c r="D69" s="14"/>
      <c r="E69" s="15">
        <v>0</v>
      </c>
      <c r="F69" s="15">
        <v>0</v>
      </c>
      <c r="G69" s="15">
        <v>0</v>
      </c>
      <c r="H69" s="15">
        <v>0</v>
      </c>
      <c r="I69" s="24"/>
      <c r="J69" s="5">
        <f t="shared" si="28"/>
        <v>0</v>
      </c>
      <c r="K69" s="5">
        <f t="shared" si="29"/>
        <v>0</v>
      </c>
      <c r="L69" s="5">
        <f t="shared" si="30"/>
        <v>0</v>
      </c>
      <c r="M69" s="5">
        <f t="shared" si="31"/>
        <v>0</v>
      </c>
      <c r="N69" s="30">
        <f t="shared" si="32"/>
        <v>0</v>
      </c>
    </row>
    <row r="70" spans="1:14" x14ac:dyDescent="0.35">
      <c r="A70" s="165"/>
      <c r="B70" s="13" t="s">
        <v>86</v>
      </c>
      <c r="C70" s="163"/>
      <c r="D70" s="14"/>
      <c r="E70" s="15">
        <v>0</v>
      </c>
      <c r="F70" s="15">
        <v>0</v>
      </c>
      <c r="G70" s="15">
        <v>0</v>
      </c>
      <c r="H70" s="15">
        <v>0</v>
      </c>
      <c r="I70" s="24"/>
      <c r="J70" s="5">
        <f t="shared" si="28"/>
        <v>0</v>
      </c>
      <c r="K70" s="5">
        <f t="shared" si="29"/>
        <v>0</v>
      </c>
      <c r="L70" s="5">
        <f t="shared" si="30"/>
        <v>0</v>
      </c>
      <c r="M70" s="5">
        <f t="shared" si="31"/>
        <v>0</v>
      </c>
      <c r="N70" s="30">
        <f t="shared" si="32"/>
        <v>0</v>
      </c>
    </row>
    <row r="71" spans="1:14" x14ac:dyDescent="0.35">
      <c r="A71" s="165"/>
      <c r="B71" s="13" t="s">
        <v>89</v>
      </c>
      <c r="C71" s="163"/>
      <c r="D71" s="14"/>
      <c r="E71" s="15">
        <v>0</v>
      </c>
      <c r="F71" s="15">
        <v>0</v>
      </c>
      <c r="G71" s="15">
        <v>0</v>
      </c>
      <c r="H71" s="15">
        <v>0</v>
      </c>
      <c r="I71" s="24"/>
      <c r="J71" s="5">
        <f t="shared" si="28"/>
        <v>0</v>
      </c>
      <c r="K71" s="5">
        <f t="shared" si="29"/>
        <v>0</v>
      </c>
      <c r="L71" s="5">
        <f t="shared" si="30"/>
        <v>0</v>
      </c>
      <c r="M71" s="5">
        <f t="shared" si="31"/>
        <v>0</v>
      </c>
      <c r="N71" s="30">
        <f t="shared" si="32"/>
        <v>0</v>
      </c>
    </row>
    <row r="72" spans="1:14" x14ac:dyDescent="0.35">
      <c r="A72" s="165"/>
      <c r="B72" s="13" t="s">
        <v>96</v>
      </c>
      <c r="C72" s="163"/>
      <c r="D72" s="14"/>
      <c r="E72" s="15">
        <v>0</v>
      </c>
      <c r="F72" s="15">
        <v>0</v>
      </c>
      <c r="G72" s="15">
        <v>0</v>
      </c>
      <c r="H72" s="15">
        <v>0</v>
      </c>
      <c r="I72" s="24"/>
      <c r="J72" s="5">
        <f t="shared" si="28"/>
        <v>0</v>
      </c>
      <c r="K72" s="5">
        <f t="shared" si="29"/>
        <v>0</v>
      </c>
      <c r="L72" s="5">
        <f t="shared" si="30"/>
        <v>0</v>
      </c>
      <c r="M72" s="5">
        <f t="shared" si="31"/>
        <v>0</v>
      </c>
      <c r="N72" s="30">
        <f t="shared" si="32"/>
        <v>0</v>
      </c>
    </row>
    <row r="73" spans="1:14" x14ac:dyDescent="0.35">
      <c r="A73" s="165"/>
      <c r="B73" s="13" t="s">
        <v>84</v>
      </c>
      <c r="C73" s="163"/>
      <c r="D73" s="14"/>
      <c r="E73" s="15">
        <v>0</v>
      </c>
      <c r="F73" s="15">
        <v>0</v>
      </c>
      <c r="G73" s="15">
        <v>0</v>
      </c>
      <c r="H73" s="15">
        <v>0</v>
      </c>
      <c r="I73" s="24"/>
      <c r="J73" s="5">
        <f t="shared" si="28"/>
        <v>0</v>
      </c>
      <c r="K73" s="5">
        <f t="shared" si="29"/>
        <v>0</v>
      </c>
      <c r="L73" s="5">
        <f t="shared" si="30"/>
        <v>0</v>
      </c>
      <c r="M73" s="5">
        <f t="shared" si="31"/>
        <v>0</v>
      </c>
      <c r="N73" s="30">
        <f t="shared" si="32"/>
        <v>0</v>
      </c>
    </row>
    <row r="74" spans="1:14" x14ac:dyDescent="0.35">
      <c r="A74" s="165"/>
      <c r="B74" s="116" t="s">
        <v>129</v>
      </c>
      <c r="C74" s="163"/>
      <c r="D74" s="117"/>
      <c r="E74" s="115"/>
      <c r="F74" s="115"/>
      <c r="G74" s="115"/>
      <c r="H74" s="115"/>
      <c r="I74" s="24"/>
      <c r="J74" s="5">
        <f>ROUND(-SUM(J47:J73)*E74,-3)</f>
        <v>0</v>
      </c>
      <c r="K74" s="5">
        <f t="shared" ref="K74:M74" si="33">ROUND(-SUM(K47:K73)*F74,-3)</f>
        <v>0</v>
      </c>
      <c r="L74" s="5">
        <f t="shared" si="33"/>
        <v>0</v>
      </c>
      <c r="M74" s="5">
        <f t="shared" si="33"/>
        <v>0</v>
      </c>
      <c r="N74" s="30">
        <f t="shared" si="32"/>
        <v>0</v>
      </c>
    </row>
    <row r="75" spans="1:14" ht="13.9" x14ac:dyDescent="0.4">
      <c r="A75" s="19" t="s">
        <v>34</v>
      </c>
      <c r="B75" s="8"/>
      <c r="C75" s="9"/>
      <c r="D75" s="9">
        <f>SUM(D47:D73)</f>
        <v>0</v>
      </c>
      <c r="E75" s="123" t="str">
        <f>A75</f>
        <v>Operating Expenditures Total</v>
      </c>
      <c r="F75" s="124"/>
      <c r="G75" s="124"/>
      <c r="H75" s="125"/>
      <c r="I75" s="24"/>
      <c r="J75" s="20">
        <f>SUM(J47:J74)</f>
        <v>0</v>
      </c>
      <c r="K75" s="20">
        <f t="shared" ref="K75:L75" si="34">SUM(K47:K74)</f>
        <v>0</v>
      </c>
      <c r="L75" s="20">
        <f t="shared" si="34"/>
        <v>0</v>
      </c>
      <c r="M75" s="20">
        <f>SUM(M47:M74)</f>
        <v>0</v>
      </c>
      <c r="N75" s="21">
        <f>SUM(N47:N73)</f>
        <v>0</v>
      </c>
    </row>
    <row r="76" spans="1:14" x14ac:dyDescent="0.35">
      <c r="A76" s="152" t="s">
        <v>62</v>
      </c>
      <c r="B76" s="13" t="s">
        <v>94</v>
      </c>
      <c r="C76" s="148"/>
      <c r="D76" s="14"/>
      <c r="E76" s="15">
        <v>0</v>
      </c>
      <c r="F76" s="15">
        <v>0</v>
      </c>
      <c r="G76" s="15">
        <v>0</v>
      </c>
      <c r="H76" s="15">
        <v>0</v>
      </c>
      <c r="I76" s="24"/>
      <c r="J76" s="5">
        <f t="shared" ref="J76:M77" si="35">($D76*(1+E76))</f>
        <v>0</v>
      </c>
      <c r="K76" s="5">
        <f t="shared" si="35"/>
        <v>0</v>
      </c>
      <c r="L76" s="5">
        <f t="shared" si="35"/>
        <v>0</v>
      </c>
      <c r="M76" s="5">
        <f t="shared" si="35"/>
        <v>0</v>
      </c>
      <c r="N76" s="30">
        <f>ROUND(IF($N$5=$E$6,J76-D76,IF($N$5=$F$6,K76-D76,IF($N$5=$G$6,L76-D76,IF($N$5=$H$6,M76-D76,"")))),-3)</f>
        <v>0</v>
      </c>
    </row>
    <row r="77" spans="1:14" x14ac:dyDescent="0.35">
      <c r="A77" s="153"/>
      <c r="B77" s="13" t="s">
        <v>87</v>
      </c>
      <c r="C77" s="149"/>
      <c r="D77" s="14"/>
      <c r="E77" s="15">
        <v>0</v>
      </c>
      <c r="F77" s="15">
        <v>0</v>
      </c>
      <c r="G77" s="15">
        <v>0</v>
      </c>
      <c r="H77" s="15">
        <v>0</v>
      </c>
      <c r="I77" s="24"/>
      <c r="J77" s="5">
        <f t="shared" si="35"/>
        <v>0</v>
      </c>
      <c r="K77" s="5">
        <f t="shared" si="35"/>
        <v>0</v>
      </c>
      <c r="L77" s="5">
        <f t="shared" si="35"/>
        <v>0</v>
      </c>
      <c r="M77" s="5">
        <f t="shared" si="35"/>
        <v>0</v>
      </c>
      <c r="N77" s="30">
        <f>ROUND(IF($N$5=$E$6,J77-D77,IF($N$5=$F$6,K77-D77,IF($N$5=$G$6,L77-D77,IF($N$5=$H$6,M77-D77,"")))),-3)</f>
        <v>0</v>
      </c>
    </row>
    <row r="78" spans="1:14" ht="13.9" x14ac:dyDescent="0.4">
      <c r="A78" s="154" t="s">
        <v>35</v>
      </c>
      <c r="B78" s="155"/>
      <c r="C78" s="9"/>
      <c r="D78" s="9">
        <f>SUM(D76:D77)</f>
        <v>0</v>
      </c>
      <c r="E78" s="123" t="str">
        <f>A78</f>
        <v>Operating Capital Total</v>
      </c>
      <c r="F78" s="124"/>
      <c r="G78" s="124"/>
      <c r="H78" s="125"/>
      <c r="I78" s="24"/>
      <c r="J78" s="20">
        <f>SUM(J76:J77)</f>
        <v>0</v>
      </c>
      <c r="K78" s="20">
        <f t="shared" ref="K78:N78" si="36">SUM(K76:K77)</f>
        <v>0</v>
      </c>
      <c r="L78" s="20">
        <f t="shared" si="36"/>
        <v>0</v>
      </c>
      <c r="M78" s="20">
        <f t="shared" si="36"/>
        <v>0</v>
      </c>
      <c r="N78" s="21">
        <f t="shared" si="36"/>
        <v>0</v>
      </c>
    </row>
    <row r="79" spans="1:14" ht="13.9" customHeight="1" x14ac:dyDescent="0.35">
      <c r="A79" s="150" t="s">
        <v>36</v>
      </c>
      <c r="B79" s="13" t="s">
        <v>37</v>
      </c>
      <c r="C79" s="14"/>
      <c r="D79" s="14"/>
      <c r="E79" s="15">
        <v>0</v>
      </c>
      <c r="F79" s="15">
        <v>0</v>
      </c>
      <c r="G79" s="15">
        <v>0</v>
      </c>
      <c r="H79" s="15">
        <v>0</v>
      </c>
      <c r="I79" s="24"/>
      <c r="J79" s="69">
        <f t="shared" ref="J79:M80" si="37">($D79*(1+E79))</f>
        <v>0</v>
      </c>
      <c r="K79" s="67">
        <f t="shared" si="37"/>
        <v>0</v>
      </c>
      <c r="L79" s="67">
        <f t="shared" si="37"/>
        <v>0</v>
      </c>
      <c r="M79" s="67">
        <f t="shared" si="37"/>
        <v>0</v>
      </c>
      <c r="N79" s="30">
        <f>ROUND(IF($N$5=$E$6,J79-D79,IF($N$5=$F$6,K79-D79,IF($N$5=$G$6,L79-D79,IF($N$5=$H$6,M79-D79,"")))),-3)</f>
        <v>0</v>
      </c>
    </row>
    <row r="80" spans="1:14" ht="13.9" customHeight="1" x14ac:dyDescent="0.35">
      <c r="A80" s="151"/>
      <c r="B80" s="13" t="s">
        <v>38</v>
      </c>
      <c r="C80" s="14"/>
      <c r="D80" s="14"/>
      <c r="E80" s="15">
        <v>0</v>
      </c>
      <c r="F80" s="15">
        <v>0</v>
      </c>
      <c r="G80" s="15">
        <v>0</v>
      </c>
      <c r="H80" s="15">
        <v>0</v>
      </c>
      <c r="I80" s="24"/>
      <c r="J80" s="70">
        <f t="shared" si="37"/>
        <v>0</v>
      </c>
      <c r="K80" s="68">
        <f t="shared" si="37"/>
        <v>0</v>
      </c>
      <c r="L80" s="68">
        <f t="shared" si="37"/>
        <v>0</v>
      </c>
      <c r="M80" s="68">
        <f t="shared" si="37"/>
        <v>0</v>
      </c>
      <c r="N80" s="30">
        <f>ROUND(IF($N$5=$E$6,J80-D80,IF($N$5=$F$6,K80-D80,IF($N$5=$G$6,L80-D80,IF($N$5=$H$6,M80-D80,"")))),-3)</f>
        <v>0</v>
      </c>
    </row>
    <row r="81" spans="1:14" ht="13.9" x14ac:dyDescent="0.4">
      <c r="A81" s="19" t="s">
        <v>39</v>
      </c>
      <c r="B81" s="8"/>
      <c r="C81" s="9"/>
      <c r="D81" s="9">
        <f>SUM(D79:D80)</f>
        <v>0</v>
      </c>
      <c r="E81" s="123" t="str">
        <f>A81</f>
        <v>Interfund Expenditures Total</v>
      </c>
      <c r="F81" s="124"/>
      <c r="G81" s="124"/>
      <c r="H81" s="125"/>
      <c r="I81" s="24"/>
      <c r="J81" s="20">
        <f>SUM(J79:J80)</f>
        <v>0</v>
      </c>
      <c r="K81" s="20">
        <f t="shared" ref="K81:N81" si="38">SUM(K79:K80)</f>
        <v>0</v>
      </c>
      <c r="L81" s="20">
        <f t="shared" si="38"/>
        <v>0</v>
      </c>
      <c r="M81" s="20">
        <f t="shared" si="38"/>
        <v>0</v>
      </c>
      <c r="N81" s="21">
        <f t="shared" si="38"/>
        <v>0</v>
      </c>
    </row>
    <row r="82" spans="1:14" ht="15" customHeight="1" x14ac:dyDescent="0.35">
      <c r="A82" s="132" t="s">
        <v>73</v>
      </c>
      <c r="B82" s="11" t="s">
        <v>41</v>
      </c>
      <c r="C82" s="12"/>
      <c r="D82" s="12"/>
      <c r="E82" s="15">
        <v>0</v>
      </c>
      <c r="F82" s="15">
        <v>0</v>
      </c>
      <c r="G82" s="15">
        <v>0</v>
      </c>
      <c r="H82" s="15">
        <v>0</v>
      </c>
      <c r="I82" s="24"/>
      <c r="J82" s="5">
        <f t="shared" ref="J82:M82" si="39">($D82*(1+E82))</f>
        <v>0</v>
      </c>
      <c r="K82" s="5">
        <f t="shared" si="39"/>
        <v>0</v>
      </c>
      <c r="L82" s="5">
        <f t="shared" si="39"/>
        <v>0</v>
      </c>
      <c r="M82" s="5">
        <f t="shared" si="39"/>
        <v>0</v>
      </c>
      <c r="N82" s="30">
        <f t="shared" ref="N82:N98" si="40">ROUND(IF($N$5=$E$6,J82-D82,IF($N$5=$F$6,K82-D82,IF($N$5=$G$6,L82-D82,IF($N$5=$H$6,M82-D82,"")))),-3)</f>
        <v>0</v>
      </c>
    </row>
    <row r="83" spans="1:14" ht="15" customHeight="1" x14ac:dyDescent="0.35">
      <c r="A83" s="132"/>
      <c r="B83" s="13" t="s">
        <v>42</v>
      </c>
      <c r="C83" s="14"/>
      <c r="D83" s="14"/>
      <c r="E83" s="15">
        <v>0</v>
      </c>
      <c r="F83" s="15">
        <v>0</v>
      </c>
      <c r="G83" s="15">
        <v>0</v>
      </c>
      <c r="H83" s="15">
        <v>0</v>
      </c>
      <c r="I83" s="24"/>
      <c r="J83" s="5">
        <f t="shared" ref="J83:J98" si="41">($D83*(1+E83))</f>
        <v>0</v>
      </c>
      <c r="K83" s="5">
        <f t="shared" ref="K83:K98" si="42">($D83*(1+F83))</f>
        <v>0</v>
      </c>
      <c r="L83" s="5">
        <f t="shared" ref="L83:L98" si="43">($D83*(1+G83))</f>
        <v>0</v>
      </c>
      <c r="M83" s="5">
        <f t="shared" ref="M83:M98" si="44">($D83*(1+H83))</f>
        <v>0</v>
      </c>
      <c r="N83" s="30">
        <f t="shared" si="40"/>
        <v>0</v>
      </c>
    </row>
    <row r="84" spans="1:14" ht="15" customHeight="1" x14ac:dyDescent="0.35">
      <c r="A84" s="132"/>
      <c r="B84" s="13" t="s">
        <v>43</v>
      </c>
      <c r="C84" s="14"/>
      <c r="D84" s="14"/>
      <c r="E84" s="15">
        <v>0</v>
      </c>
      <c r="F84" s="15">
        <v>0</v>
      </c>
      <c r="G84" s="15">
        <v>0</v>
      </c>
      <c r="H84" s="15">
        <v>0</v>
      </c>
      <c r="I84" s="24"/>
      <c r="J84" s="5">
        <f t="shared" si="41"/>
        <v>0</v>
      </c>
      <c r="K84" s="5">
        <f t="shared" si="42"/>
        <v>0</v>
      </c>
      <c r="L84" s="5">
        <f t="shared" si="43"/>
        <v>0</v>
      </c>
      <c r="M84" s="5">
        <f t="shared" si="44"/>
        <v>0</v>
      </c>
      <c r="N84" s="30">
        <f t="shared" si="40"/>
        <v>0</v>
      </c>
    </row>
    <row r="85" spans="1:14" ht="15" customHeight="1" x14ac:dyDescent="0.35">
      <c r="A85" s="132"/>
      <c r="B85" s="13" t="s">
        <v>44</v>
      </c>
      <c r="C85" s="14"/>
      <c r="D85" s="14"/>
      <c r="E85" s="15">
        <v>0</v>
      </c>
      <c r="F85" s="15">
        <v>0</v>
      </c>
      <c r="G85" s="15">
        <v>0</v>
      </c>
      <c r="H85" s="15">
        <v>0</v>
      </c>
      <c r="I85" s="24"/>
      <c r="J85" s="5">
        <f t="shared" si="41"/>
        <v>0</v>
      </c>
      <c r="K85" s="5">
        <f t="shared" si="42"/>
        <v>0</v>
      </c>
      <c r="L85" s="5">
        <f t="shared" si="43"/>
        <v>0</v>
      </c>
      <c r="M85" s="5">
        <f t="shared" si="44"/>
        <v>0</v>
      </c>
      <c r="N85" s="30">
        <f t="shared" si="40"/>
        <v>0</v>
      </c>
    </row>
    <row r="86" spans="1:14" ht="15" customHeight="1" x14ac:dyDescent="0.35">
      <c r="A86" s="132"/>
      <c r="B86" s="13" t="s">
        <v>45</v>
      </c>
      <c r="C86" s="14"/>
      <c r="D86" s="14"/>
      <c r="E86" s="15">
        <v>0</v>
      </c>
      <c r="F86" s="15">
        <v>0</v>
      </c>
      <c r="G86" s="15">
        <v>0</v>
      </c>
      <c r="H86" s="15">
        <v>0</v>
      </c>
      <c r="I86" s="24"/>
      <c r="J86" s="5">
        <f t="shared" si="41"/>
        <v>0</v>
      </c>
      <c r="K86" s="5">
        <f t="shared" si="42"/>
        <v>0</v>
      </c>
      <c r="L86" s="5">
        <f t="shared" si="43"/>
        <v>0</v>
      </c>
      <c r="M86" s="5">
        <f t="shared" si="44"/>
        <v>0</v>
      </c>
      <c r="N86" s="30">
        <f t="shared" si="40"/>
        <v>0</v>
      </c>
    </row>
    <row r="87" spans="1:14" ht="15" customHeight="1" x14ac:dyDescent="0.35">
      <c r="A87" s="132"/>
      <c r="B87" s="13" t="s">
        <v>46</v>
      </c>
      <c r="C87" s="14"/>
      <c r="D87" s="14"/>
      <c r="E87" s="15">
        <v>0</v>
      </c>
      <c r="F87" s="15">
        <v>0</v>
      </c>
      <c r="G87" s="15">
        <v>0</v>
      </c>
      <c r="H87" s="15">
        <v>0</v>
      </c>
      <c r="I87" s="24"/>
      <c r="J87" s="5">
        <f t="shared" si="41"/>
        <v>0</v>
      </c>
      <c r="K87" s="5">
        <f t="shared" si="42"/>
        <v>0</v>
      </c>
      <c r="L87" s="5">
        <f t="shared" si="43"/>
        <v>0</v>
      </c>
      <c r="M87" s="5">
        <f t="shared" si="44"/>
        <v>0</v>
      </c>
      <c r="N87" s="30">
        <f t="shared" si="40"/>
        <v>0</v>
      </c>
    </row>
    <row r="88" spans="1:14" ht="15" customHeight="1" x14ac:dyDescent="0.35">
      <c r="A88" s="132"/>
      <c r="B88" s="13" t="s">
        <v>61</v>
      </c>
      <c r="C88" s="14"/>
      <c r="D88" s="14"/>
      <c r="E88" s="15">
        <v>0</v>
      </c>
      <c r="F88" s="15">
        <v>0</v>
      </c>
      <c r="G88" s="15">
        <v>0</v>
      </c>
      <c r="H88" s="15">
        <v>0</v>
      </c>
      <c r="I88" s="24"/>
      <c r="J88" s="5">
        <f t="shared" si="41"/>
        <v>0</v>
      </c>
      <c r="K88" s="5">
        <f t="shared" si="42"/>
        <v>0</v>
      </c>
      <c r="L88" s="5">
        <f t="shared" si="43"/>
        <v>0</v>
      </c>
      <c r="M88" s="5">
        <f t="shared" si="44"/>
        <v>0</v>
      </c>
      <c r="N88" s="30">
        <f t="shared" si="40"/>
        <v>0</v>
      </c>
    </row>
    <row r="89" spans="1:14" ht="15" customHeight="1" x14ac:dyDescent="0.35">
      <c r="A89" s="132"/>
      <c r="B89" s="13" t="s">
        <v>47</v>
      </c>
      <c r="C89" s="14"/>
      <c r="D89" s="26"/>
      <c r="E89" s="15">
        <v>0</v>
      </c>
      <c r="F89" s="15">
        <v>0</v>
      </c>
      <c r="G89" s="15">
        <v>0</v>
      </c>
      <c r="H89" s="15">
        <v>0</v>
      </c>
      <c r="I89" s="24"/>
      <c r="J89" s="5">
        <f t="shared" si="41"/>
        <v>0</v>
      </c>
      <c r="K89" s="5">
        <f t="shared" si="42"/>
        <v>0</v>
      </c>
      <c r="L89" s="5">
        <f t="shared" si="43"/>
        <v>0</v>
      </c>
      <c r="M89" s="5">
        <f t="shared" si="44"/>
        <v>0</v>
      </c>
      <c r="N89" s="30">
        <f t="shared" si="40"/>
        <v>0</v>
      </c>
    </row>
    <row r="90" spans="1:14" ht="15" customHeight="1" x14ac:dyDescent="0.35">
      <c r="A90" s="132"/>
      <c r="B90" s="13" t="s">
        <v>48</v>
      </c>
      <c r="C90" s="14"/>
      <c r="D90" s="14"/>
      <c r="E90" s="15">
        <v>0</v>
      </c>
      <c r="F90" s="15">
        <v>0</v>
      </c>
      <c r="G90" s="15">
        <v>0</v>
      </c>
      <c r="H90" s="15">
        <v>0</v>
      </c>
      <c r="I90" s="24"/>
      <c r="J90" s="5">
        <f t="shared" si="41"/>
        <v>0</v>
      </c>
      <c r="K90" s="5">
        <f t="shared" si="42"/>
        <v>0</v>
      </c>
      <c r="L90" s="5">
        <f t="shared" si="43"/>
        <v>0</v>
      </c>
      <c r="M90" s="5">
        <f t="shared" si="44"/>
        <v>0</v>
      </c>
      <c r="N90" s="30">
        <f t="shared" si="40"/>
        <v>0</v>
      </c>
    </row>
    <row r="91" spans="1:14" ht="15" customHeight="1" x14ac:dyDescent="0.35">
      <c r="A91" s="132"/>
      <c r="B91" s="13" t="s">
        <v>49</v>
      </c>
      <c r="C91" s="14"/>
      <c r="D91" s="14"/>
      <c r="E91" s="15">
        <v>0</v>
      </c>
      <c r="F91" s="15">
        <v>0</v>
      </c>
      <c r="G91" s="15">
        <v>0</v>
      </c>
      <c r="H91" s="15">
        <v>0</v>
      </c>
      <c r="I91" s="24"/>
      <c r="J91" s="5">
        <f t="shared" si="41"/>
        <v>0</v>
      </c>
      <c r="K91" s="5">
        <f t="shared" si="42"/>
        <v>0</v>
      </c>
      <c r="L91" s="5">
        <f t="shared" si="43"/>
        <v>0</v>
      </c>
      <c r="M91" s="5">
        <f t="shared" si="44"/>
        <v>0</v>
      </c>
      <c r="N91" s="30">
        <f t="shared" si="40"/>
        <v>0</v>
      </c>
    </row>
    <row r="92" spans="1:14" ht="15" customHeight="1" x14ac:dyDescent="0.35">
      <c r="A92" s="132"/>
      <c r="B92" s="13" t="s">
        <v>50</v>
      </c>
      <c r="C92" s="14"/>
      <c r="D92" s="14"/>
      <c r="E92" s="15">
        <v>0</v>
      </c>
      <c r="F92" s="15">
        <v>0</v>
      </c>
      <c r="G92" s="15">
        <v>0</v>
      </c>
      <c r="H92" s="15">
        <v>0</v>
      </c>
      <c r="I92" s="24"/>
      <c r="J92" s="5">
        <f t="shared" si="41"/>
        <v>0</v>
      </c>
      <c r="K92" s="5">
        <f t="shared" si="42"/>
        <v>0</v>
      </c>
      <c r="L92" s="5">
        <f t="shared" si="43"/>
        <v>0</v>
      </c>
      <c r="M92" s="5">
        <f t="shared" si="44"/>
        <v>0</v>
      </c>
      <c r="N92" s="30">
        <f t="shared" si="40"/>
        <v>0</v>
      </c>
    </row>
    <row r="93" spans="1:14" ht="15" customHeight="1" x14ac:dyDescent="0.35">
      <c r="A93" s="132"/>
      <c r="B93" s="13" t="s">
        <v>51</v>
      </c>
      <c r="C93" s="14"/>
      <c r="D93" s="14"/>
      <c r="E93" s="15">
        <v>0</v>
      </c>
      <c r="F93" s="15">
        <v>0</v>
      </c>
      <c r="G93" s="15">
        <v>0</v>
      </c>
      <c r="H93" s="15">
        <v>0</v>
      </c>
      <c r="I93" s="24"/>
      <c r="J93" s="5">
        <f t="shared" si="41"/>
        <v>0</v>
      </c>
      <c r="K93" s="5">
        <f t="shared" si="42"/>
        <v>0</v>
      </c>
      <c r="L93" s="5">
        <f t="shared" si="43"/>
        <v>0</v>
      </c>
      <c r="M93" s="5">
        <f t="shared" si="44"/>
        <v>0</v>
      </c>
      <c r="N93" s="30">
        <f t="shared" si="40"/>
        <v>0</v>
      </c>
    </row>
    <row r="94" spans="1:14" ht="15" customHeight="1" x14ac:dyDescent="0.35">
      <c r="A94" s="132"/>
      <c r="B94" s="13" t="s">
        <v>40</v>
      </c>
      <c r="C94" s="14"/>
      <c r="D94" s="14"/>
      <c r="E94" s="15">
        <v>0</v>
      </c>
      <c r="F94" s="15">
        <v>0</v>
      </c>
      <c r="G94" s="15">
        <v>0</v>
      </c>
      <c r="H94" s="15">
        <v>0</v>
      </c>
      <c r="I94" s="24"/>
      <c r="J94" s="5">
        <f t="shared" si="41"/>
        <v>0</v>
      </c>
      <c r="K94" s="5">
        <f t="shared" si="42"/>
        <v>0</v>
      </c>
      <c r="L94" s="5">
        <f t="shared" si="43"/>
        <v>0</v>
      </c>
      <c r="M94" s="5">
        <f t="shared" si="44"/>
        <v>0</v>
      </c>
      <c r="N94" s="30">
        <f t="shared" si="40"/>
        <v>0</v>
      </c>
    </row>
    <row r="95" spans="1:14" ht="15" customHeight="1" x14ac:dyDescent="0.35">
      <c r="A95" s="132"/>
      <c r="B95" s="13" t="s">
        <v>52</v>
      </c>
      <c r="C95" s="14"/>
      <c r="D95" s="14"/>
      <c r="E95" s="15">
        <v>0</v>
      </c>
      <c r="F95" s="15">
        <v>0</v>
      </c>
      <c r="G95" s="15">
        <v>0</v>
      </c>
      <c r="H95" s="15">
        <v>0</v>
      </c>
      <c r="I95" s="24"/>
      <c r="J95" s="5">
        <f t="shared" si="41"/>
        <v>0</v>
      </c>
      <c r="K95" s="5">
        <f t="shared" si="42"/>
        <v>0</v>
      </c>
      <c r="L95" s="5">
        <f t="shared" si="43"/>
        <v>0</v>
      </c>
      <c r="M95" s="5">
        <f t="shared" si="44"/>
        <v>0</v>
      </c>
      <c r="N95" s="30">
        <f t="shared" si="40"/>
        <v>0</v>
      </c>
    </row>
    <row r="96" spans="1:14" ht="15" customHeight="1" x14ac:dyDescent="0.35">
      <c r="A96" s="132"/>
      <c r="B96" s="13" t="s">
        <v>53</v>
      </c>
      <c r="C96" s="14"/>
      <c r="D96" s="14"/>
      <c r="E96" s="15">
        <v>0</v>
      </c>
      <c r="F96" s="15">
        <v>0</v>
      </c>
      <c r="G96" s="15">
        <v>0</v>
      </c>
      <c r="H96" s="15">
        <v>0</v>
      </c>
      <c r="I96" s="24"/>
      <c r="J96" s="5">
        <f t="shared" si="41"/>
        <v>0</v>
      </c>
      <c r="K96" s="5">
        <f t="shared" si="42"/>
        <v>0</v>
      </c>
      <c r="L96" s="5">
        <f t="shared" si="43"/>
        <v>0</v>
      </c>
      <c r="M96" s="5">
        <f t="shared" si="44"/>
        <v>0</v>
      </c>
      <c r="N96" s="30">
        <f t="shared" si="40"/>
        <v>0</v>
      </c>
    </row>
    <row r="97" spans="1:15" ht="15" customHeight="1" x14ac:dyDescent="0.35">
      <c r="A97" s="132"/>
      <c r="B97" s="13" t="s">
        <v>54</v>
      </c>
      <c r="C97" s="14"/>
      <c r="D97" s="14"/>
      <c r="E97" s="15">
        <v>0</v>
      </c>
      <c r="F97" s="15">
        <v>0</v>
      </c>
      <c r="G97" s="15">
        <v>0</v>
      </c>
      <c r="H97" s="15">
        <v>0</v>
      </c>
      <c r="I97" s="24"/>
      <c r="J97" s="5">
        <f t="shared" si="41"/>
        <v>0</v>
      </c>
      <c r="K97" s="5">
        <f t="shared" si="42"/>
        <v>0</v>
      </c>
      <c r="L97" s="5">
        <f t="shared" si="43"/>
        <v>0</v>
      </c>
      <c r="M97" s="5">
        <f t="shared" si="44"/>
        <v>0</v>
      </c>
      <c r="N97" s="30">
        <f t="shared" si="40"/>
        <v>0</v>
      </c>
    </row>
    <row r="98" spans="1:15" ht="15" customHeight="1" x14ac:dyDescent="0.35">
      <c r="A98" s="133"/>
      <c r="B98" s="16" t="s">
        <v>55</v>
      </c>
      <c r="C98" s="17"/>
      <c r="D98" s="17"/>
      <c r="E98" s="15">
        <v>0</v>
      </c>
      <c r="F98" s="15">
        <v>0</v>
      </c>
      <c r="G98" s="15">
        <v>0</v>
      </c>
      <c r="H98" s="15">
        <v>0</v>
      </c>
      <c r="I98" s="24"/>
      <c r="J98" s="5">
        <f t="shared" si="41"/>
        <v>0</v>
      </c>
      <c r="K98" s="5">
        <f t="shared" si="42"/>
        <v>0</v>
      </c>
      <c r="L98" s="5">
        <f t="shared" si="43"/>
        <v>0</v>
      </c>
      <c r="M98" s="5">
        <f t="shared" si="44"/>
        <v>0</v>
      </c>
      <c r="N98" s="30">
        <f t="shared" si="40"/>
        <v>0</v>
      </c>
    </row>
    <row r="99" spans="1:15" ht="13.9" x14ac:dyDescent="0.4">
      <c r="A99" s="134" t="s">
        <v>74</v>
      </c>
      <c r="B99" s="135"/>
      <c r="C99" s="9">
        <f>SUM(C82:C98)</f>
        <v>0</v>
      </c>
      <c r="D99" s="9">
        <f>SUM(D82:D98)</f>
        <v>0</v>
      </c>
      <c r="E99" s="123" t="str">
        <f>A99</f>
        <v>Transfer Total</v>
      </c>
      <c r="F99" s="124"/>
      <c r="G99" s="124"/>
      <c r="H99" s="125"/>
      <c r="I99" s="24"/>
      <c r="J99" s="20">
        <f>SUM(J82:J98)</f>
        <v>0</v>
      </c>
      <c r="K99" s="20">
        <f>SUM(K82:K98)</f>
        <v>0</v>
      </c>
      <c r="L99" s="20">
        <f>SUM(L82:L98)</f>
        <v>0</v>
      </c>
      <c r="M99" s="20">
        <f>SUM(M82:M98)</f>
        <v>0</v>
      </c>
      <c r="N99" s="21">
        <f>SUM(N82:N98)</f>
        <v>0</v>
      </c>
    </row>
    <row r="100" spans="1:15" ht="13.9" x14ac:dyDescent="0.4">
      <c r="A100" s="134" t="s">
        <v>112</v>
      </c>
      <c r="B100" s="135"/>
      <c r="C100" s="9">
        <f>SUM(C38,C46,C75,C78,C81,C99)</f>
        <v>0</v>
      </c>
      <c r="D100" s="9">
        <f>SUM(D38,D46,D75,D78,D81,D99)</f>
        <v>0</v>
      </c>
      <c r="E100" s="142" t="str">
        <f>A100</f>
        <v>Total Expenditures</v>
      </c>
      <c r="F100" s="143"/>
      <c r="G100" s="143"/>
      <c r="H100" s="144"/>
      <c r="I100" s="24"/>
      <c r="J100" s="20">
        <f>SUM(J38,J46,J75,J78,J81,J99)</f>
        <v>0</v>
      </c>
      <c r="K100" s="20">
        <f>SUM(K38,K46,K75,K78,K81,K99)</f>
        <v>0</v>
      </c>
      <c r="L100" s="20">
        <f>SUM(L38,L46,L75,L78,L81,L99)</f>
        <v>0</v>
      </c>
      <c r="M100" s="20">
        <f>SUM(M38,M46,M75,M78,M81,M99)</f>
        <v>0</v>
      </c>
      <c r="N100" s="21">
        <f>ROUND(SUM(N99+N81+N78+N75+N46+N38),-3)</f>
        <v>0</v>
      </c>
      <c r="O100" s="108" t="e">
        <f>N100/D100</f>
        <v>#DIV/0!</v>
      </c>
    </row>
    <row r="101" spans="1:15" x14ac:dyDescent="0.35">
      <c r="I101" s="24"/>
    </row>
    <row r="102" spans="1:15" ht="13.9" x14ac:dyDescent="0.4">
      <c r="A102" s="39"/>
      <c r="B102" s="127" t="s">
        <v>69</v>
      </c>
      <c r="C102" s="127"/>
      <c r="D102" s="127"/>
      <c r="E102" s="127"/>
      <c r="F102" s="127"/>
      <c r="G102" s="127"/>
      <c r="H102" s="128"/>
      <c r="I102" s="24"/>
      <c r="J102" s="41">
        <f>J22-J100</f>
        <v>0</v>
      </c>
      <c r="K102" s="42">
        <f>K22-K100</f>
        <v>0</v>
      </c>
      <c r="L102" s="43">
        <f>L22-L100</f>
        <v>0</v>
      </c>
      <c r="M102" s="43">
        <f>M22-M100</f>
        <v>0</v>
      </c>
      <c r="N102" s="43">
        <f>(D22+N22)-(D100+N100)</f>
        <v>0</v>
      </c>
    </row>
    <row r="103" spans="1:15" ht="13.9" x14ac:dyDescent="0.4">
      <c r="A103" s="139" t="s">
        <v>65</v>
      </c>
      <c r="B103" s="32"/>
      <c r="C103" s="145"/>
      <c r="D103" s="49"/>
      <c r="E103" s="47"/>
      <c r="F103" s="33"/>
      <c r="G103" s="11"/>
      <c r="H103" s="11"/>
      <c r="I103" s="24"/>
      <c r="J103" s="45"/>
      <c r="K103" s="45"/>
      <c r="L103" s="45"/>
      <c r="M103" s="45"/>
      <c r="N103" s="55">
        <f t="shared" ref="N103:N112" si="45">IF($N$5=$E$6,E103,IF($N$5=$F$6,F103,IF($N$5=$G$6,G103,IF($N$5=$H$6,H103,""))))</f>
        <v>0</v>
      </c>
    </row>
    <row r="104" spans="1:15" ht="14.25" customHeight="1" x14ac:dyDescent="0.4">
      <c r="A104" s="140"/>
      <c r="B104" s="34"/>
      <c r="C104" s="146"/>
      <c r="D104" s="50"/>
      <c r="E104" s="48"/>
      <c r="F104" s="35"/>
      <c r="G104" s="13"/>
      <c r="H104" s="13"/>
      <c r="I104" s="24"/>
      <c r="J104" s="46"/>
      <c r="K104" s="46"/>
      <c r="L104" s="46"/>
      <c r="M104" s="46"/>
      <c r="N104" s="52">
        <f t="shared" si="45"/>
        <v>0</v>
      </c>
    </row>
    <row r="105" spans="1:15" ht="14.25" customHeight="1" x14ac:dyDescent="0.4">
      <c r="A105" s="140"/>
      <c r="B105" s="34"/>
      <c r="C105" s="146"/>
      <c r="D105" s="50"/>
      <c r="E105" s="48"/>
      <c r="F105" s="48"/>
      <c r="G105" s="79"/>
      <c r="H105" s="79"/>
      <c r="I105" s="24"/>
      <c r="J105" s="46"/>
      <c r="K105" s="46"/>
      <c r="L105" s="46"/>
      <c r="M105" s="46"/>
      <c r="N105" s="52">
        <f t="shared" si="45"/>
        <v>0</v>
      </c>
    </row>
    <row r="106" spans="1:15" ht="14.25" customHeight="1" x14ac:dyDescent="0.4">
      <c r="A106" s="140"/>
      <c r="B106" s="34"/>
      <c r="C106" s="146"/>
      <c r="D106" s="50"/>
      <c r="E106" s="48"/>
      <c r="F106" s="48"/>
      <c r="G106" s="79"/>
      <c r="H106" s="79"/>
      <c r="I106" s="24"/>
      <c r="J106" s="46"/>
      <c r="K106" s="46"/>
      <c r="L106" s="46"/>
      <c r="M106" s="46"/>
      <c r="N106" s="52">
        <f t="shared" si="45"/>
        <v>0</v>
      </c>
    </row>
    <row r="107" spans="1:15" ht="14.25" customHeight="1" x14ac:dyDescent="0.4">
      <c r="A107" s="140"/>
      <c r="B107" s="34"/>
      <c r="C107" s="146"/>
      <c r="D107" s="50"/>
      <c r="E107" s="48"/>
      <c r="F107" s="35"/>
      <c r="G107" s="13"/>
      <c r="H107" s="13"/>
      <c r="I107" s="24"/>
      <c r="J107" s="46"/>
      <c r="K107" s="46"/>
      <c r="L107" s="46"/>
      <c r="M107" s="46"/>
      <c r="N107" s="52">
        <f t="shared" si="45"/>
        <v>0</v>
      </c>
    </row>
    <row r="108" spans="1:15" ht="14.25" customHeight="1" x14ac:dyDescent="0.4">
      <c r="A108" s="140"/>
      <c r="B108" s="34"/>
      <c r="C108" s="146"/>
      <c r="D108" s="50"/>
      <c r="E108" s="35"/>
      <c r="F108" s="35"/>
      <c r="G108" s="13"/>
      <c r="H108" s="13"/>
      <c r="I108" s="24"/>
      <c r="J108" s="46"/>
      <c r="K108" s="46"/>
      <c r="L108" s="46"/>
      <c r="M108" s="46"/>
      <c r="N108" s="52">
        <f t="shared" si="45"/>
        <v>0</v>
      </c>
    </row>
    <row r="109" spans="1:15" ht="14.25" customHeight="1" x14ac:dyDescent="0.4">
      <c r="A109" s="140"/>
      <c r="B109" s="34"/>
      <c r="C109" s="146"/>
      <c r="D109" s="50"/>
      <c r="E109" s="48"/>
      <c r="F109" s="35"/>
      <c r="G109" s="13"/>
      <c r="H109" s="13"/>
      <c r="I109" s="24"/>
      <c r="J109" s="46"/>
      <c r="K109" s="46"/>
      <c r="L109" s="46"/>
      <c r="M109" s="46"/>
      <c r="N109" s="52">
        <f t="shared" si="45"/>
        <v>0</v>
      </c>
    </row>
    <row r="110" spans="1:15" ht="14.25" customHeight="1" x14ac:dyDescent="0.4">
      <c r="A110" s="140"/>
      <c r="B110" s="37"/>
      <c r="C110" s="146"/>
      <c r="D110" s="50"/>
      <c r="E110" s="48"/>
      <c r="F110" s="48"/>
      <c r="G110" s="79"/>
      <c r="H110" s="79"/>
      <c r="I110" s="24"/>
      <c r="J110" s="46"/>
      <c r="K110" s="46"/>
      <c r="L110" s="46"/>
      <c r="M110" s="46"/>
      <c r="N110" s="53">
        <f t="shared" si="45"/>
        <v>0</v>
      </c>
    </row>
    <row r="111" spans="1:15" ht="14.25" customHeight="1" x14ac:dyDescent="0.4">
      <c r="A111" s="140"/>
      <c r="B111" s="37"/>
      <c r="C111" s="146"/>
      <c r="D111" s="50"/>
      <c r="E111" s="48"/>
      <c r="F111" s="48"/>
      <c r="G111" s="79"/>
      <c r="H111" s="79"/>
      <c r="I111" s="24"/>
      <c r="J111" s="46"/>
      <c r="K111" s="46"/>
      <c r="L111" s="46"/>
      <c r="M111" s="46"/>
      <c r="N111" s="53">
        <f t="shared" si="45"/>
        <v>0</v>
      </c>
    </row>
    <row r="112" spans="1:15" ht="14.25" customHeight="1" x14ac:dyDescent="0.4">
      <c r="A112" s="141"/>
      <c r="B112" s="38"/>
      <c r="C112" s="146"/>
      <c r="D112" s="80"/>
      <c r="E112" s="81"/>
      <c r="F112" s="81"/>
      <c r="G112" s="82"/>
      <c r="H112" s="82"/>
      <c r="I112" s="24"/>
      <c r="J112" s="36"/>
      <c r="K112" s="36"/>
      <c r="L112" s="36"/>
      <c r="M112" s="36"/>
      <c r="N112" s="54">
        <f t="shared" si="45"/>
        <v>0</v>
      </c>
    </row>
    <row r="113" spans="1:14" ht="14.25" customHeight="1" x14ac:dyDescent="0.4">
      <c r="A113" s="39"/>
      <c r="B113" s="40" t="s">
        <v>66</v>
      </c>
      <c r="C113" s="147"/>
      <c r="D113" s="41"/>
      <c r="E113" s="51">
        <f>SUM(E103:E112)</f>
        <v>0</v>
      </c>
      <c r="F113" s="51">
        <f t="shared" ref="F113:H113" si="46">SUM(F103:F112)</f>
        <v>0</v>
      </c>
      <c r="G113" s="51">
        <f t="shared" si="46"/>
        <v>0</v>
      </c>
      <c r="H113" s="51">
        <f t="shared" si="46"/>
        <v>0</v>
      </c>
      <c r="I113" s="24"/>
      <c r="J113" s="42">
        <f>E113</f>
        <v>0</v>
      </c>
      <c r="K113" s="42">
        <f>F113</f>
        <v>0</v>
      </c>
      <c r="L113" s="43">
        <f>G113</f>
        <v>0</v>
      </c>
      <c r="M113" s="43">
        <f>H113</f>
        <v>0</v>
      </c>
      <c r="N113" s="44">
        <f>SUM(N103:N112)</f>
        <v>0</v>
      </c>
    </row>
    <row r="114" spans="1:14" ht="13.9" customHeight="1" x14ac:dyDescent="0.35">
      <c r="A114" s="136"/>
      <c r="B114" s="137"/>
      <c r="C114" s="137"/>
      <c r="D114" s="137"/>
      <c r="E114" s="137"/>
      <c r="F114" s="137"/>
      <c r="G114" s="137"/>
      <c r="H114" s="137"/>
      <c r="I114" s="137"/>
      <c r="J114" s="137"/>
      <c r="K114" s="137"/>
      <c r="L114" s="137"/>
      <c r="M114" s="137"/>
      <c r="N114" s="138"/>
    </row>
    <row r="115" spans="1:14" ht="14.25" customHeight="1" x14ac:dyDescent="0.4">
      <c r="A115" s="126" t="s">
        <v>68</v>
      </c>
      <c r="B115" s="127"/>
      <c r="C115" s="127"/>
      <c r="D115" s="127"/>
      <c r="E115" s="127"/>
      <c r="F115" s="127"/>
      <c r="G115" s="127"/>
      <c r="H115" s="128"/>
      <c r="I115" s="84"/>
      <c r="J115" s="41">
        <f t="shared" ref="J115:L115" si="47">J22-(SUM(J100+J113))</f>
        <v>0</v>
      </c>
      <c r="K115" s="41">
        <f t="shared" si="47"/>
        <v>0</v>
      </c>
      <c r="L115" s="41">
        <f t="shared" si="47"/>
        <v>0</v>
      </c>
      <c r="M115" s="41">
        <f>M22-(SUM(M100+M113))</f>
        <v>0</v>
      </c>
      <c r="N115" s="44">
        <f>HLOOKUP(N5,D1:H4,4,FALSE)</f>
        <v>0</v>
      </c>
    </row>
    <row r="117" spans="1:14" ht="13.9" x14ac:dyDescent="0.4">
      <c r="D117" s="65"/>
      <c r="E117" s="6"/>
      <c r="F117" s="6"/>
    </row>
    <row r="118" spans="1:14" ht="13.9" x14ac:dyDescent="0.4">
      <c r="B118" s="2"/>
      <c r="D118" s="27"/>
      <c r="E118" s="31"/>
      <c r="F118" s="5"/>
    </row>
    <row r="119" spans="1:14" ht="13.9" x14ac:dyDescent="0.4">
      <c r="B119" s="2"/>
      <c r="E119" s="5"/>
      <c r="F119" s="5"/>
      <c r="J119" s="5"/>
      <c r="K119" s="5"/>
      <c r="L119" s="5"/>
    </row>
    <row r="120" spans="1:14" ht="13.9" x14ac:dyDescent="0.4">
      <c r="B120" s="2"/>
      <c r="E120" s="5"/>
      <c r="F120" s="5"/>
      <c r="K120" s="3"/>
    </row>
    <row r="121" spans="1:14" ht="13.9" x14ac:dyDescent="0.4">
      <c r="B121" s="2"/>
      <c r="E121" s="5"/>
      <c r="F121" s="5"/>
    </row>
    <row r="122" spans="1:14" ht="13.9" x14ac:dyDescent="0.4">
      <c r="B122" s="2"/>
      <c r="E122" s="5"/>
      <c r="F122" s="5"/>
    </row>
    <row r="123" spans="1:14" x14ac:dyDescent="0.35">
      <c r="E123" s="5"/>
    </row>
    <row r="126" spans="1:14" x14ac:dyDescent="0.35">
      <c r="E126" s="5"/>
    </row>
    <row r="127" spans="1:14" x14ac:dyDescent="0.35">
      <c r="E127" s="5"/>
    </row>
    <row r="128" spans="1:14" x14ac:dyDescent="0.35">
      <c r="E128" s="5"/>
    </row>
    <row r="131" spans="5:9" ht="13.9" x14ac:dyDescent="0.4">
      <c r="E131" s="2"/>
      <c r="F131" s="2"/>
      <c r="G131" s="2"/>
      <c r="H131" s="2"/>
      <c r="I131" s="2"/>
    </row>
  </sheetData>
  <sortState xmlns:xlrd2="http://schemas.microsoft.com/office/spreadsheetml/2017/richdata2" ref="A7:D21">
    <sortCondition descending="1" ref="D7"/>
  </sortState>
  <mergeCells count="29">
    <mergeCell ref="A7:A21"/>
    <mergeCell ref="A38:B38"/>
    <mergeCell ref="A39:A45"/>
    <mergeCell ref="A1:A4"/>
    <mergeCell ref="A76:A77"/>
    <mergeCell ref="A78:B78"/>
    <mergeCell ref="A25:A37"/>
    <mergeCell ref="A22:B22"/>
    <mergeCell ref="E22:H22"/>
    <mergeCell ref="E75:H75"/>
    <mergeCell ref="E78:H78"/>
    <mergeCell ref="C47:C74"/>
    <mergeCell ref="A47:A74"/>
    <mergeCell ref="N1:N3"/>
    <mergeCell ref="E99:H99"/>
    <mergeCell ref="A115:H115"/>
    <mergeCell ref="E46:H46"/>
    <mergeCell ref="E38:H38"/>
    <mergeCell ref="B102:H102"/>
    <mergeCell ref="A82:A98"/>
    <mergeCell ref="A99:B99"/>
    <mergeCell ref="A114:N114"/>
    <mergeCell ref="A103:A112"/>
    <mergeCell ref="A100:B100"/>
    <mergeCell ref="E100:H100"/>
    <mergeCell ref="C103:C113"/>
    <mergeCell ref="E81:H81"/>
    <mergeCell ref="C76:C77"/>
    <mergeCell ref="A79:A80"/>
  </mergeCells>
  <conditionalFormatting sqref="E25:H28 E7:H21 E32:H37">
    <cfRule type="cellIs" dxfId="19" priority="42" operator="lessThan">
      <formula>0</formula>
    </cfRule>
  </conditionalFormatting>
  <conditionalFormatting sqref="E31:H31">
    <cfRule type="cellIs" dxfId="18" priority="35" operator="lessThan">
      <formula>0</formula>
    </cfRule>
  </conditionalFormatting>
  <conditionalFormatting sqref="E82:H98">
    <cfRule type="cellIs" dxfId="17" priority="17" operator="lessThan">
      <formula>0</formula>
    </cfRule>
  </conditionalFormatting>
  <conditionalFormatting sqref="E32:H37">
    <cfRule type="cellIs" dxfId="16" priority="30" operator="greaterThan">
      <formula>0</formula>
    </cfRule>
  </conditionalFormatting>
  <conditionalFormatting sqref="E26:H26">
    <cfRule type="cellIs" dxfId="15" priority="29" operator="greaterThan">
      <formula>0</formula>
    </cfRule>
  </conditionalFormatting>
  <conditionalFormatting sqref="E28:H28">
    <cfRule type="cellIs" dxfId="14" priority="28" operator="greaterThan">
      <formula>0</formula>
    </cfRule>
  </conditionalFormatting>
  <conditionalFormatting sqref="E76:H77">
    <cfRule type="cellIs" dxfId="13" priority="21" operator="lessThan">
      <formula>0</formula>
    </cfRule>
  </conditionalFormatting>
  <conditionalFormatting sqref="E76:H77">
    <cfRule type="cellIs" dxfId="12" priority="20" operator="greaterThan">
      <formula>0</formula>
    </cfRule>
  </conditionalFormatting>
  <conditionalFormatting sqref="E39:H45">
    <cfRule type="cellIs" dxfId="11" priority="25" operator="lessThan">
      <formula>0</formula>
    </cfRule>
  </conditionalFormatting>
  <conditionalFormatting sqref="E39:H45">
    <cfRule type="cellIs" dxfId="10" priority="24" operator="greaterThan">
      <formula>0</formula>
    </cfRule>
  </conditionalFormatting>
  <conditionalFormatting sqref="E47:H73">
    <cfRule type="cellIs" dxfId="9" priority="23" operator="lessThan">
      <formula>0</formula>
    </cfRule>
  </conditionalFormatting>
  <conditionalFormatting sqref="E47:H73">
    <cfRule type="cellIs" dxfId="8" priority="22" operator="greaterThan">
      <formula>0</formula>
    </cfRule>
  </conditionalFormatting>
  <conditionalFormatting sqref="E79:H80">
    <cfRule type="cellIs" dxfId="7" priority="19" operator="lessThan">
      <formula>0</formula>
    </cfRule>
  </conditionalFormatting>
  <conditionalFormatting sqref="E79:H80">
    <cfRule type="cellIs" dxfId="6" priority="18" operator="greaterThan">
      <formula>0</formula>
    </cfRule>
  </conditionalFormatting>
  <conditionalFormatting sqref="E82:H98">
    <cfRule type="cellIs" dxfId="5" priority="16" operator="greaterThan">
      <formula>0</formula>
    </cfRule>
  </conditionalFormatting>
  <conditionalFormatting sqref="E29:H29">
    <cfRule type="cellIs" dxfId="4" priority="15" operator="lessThan">
      <formula>0</formula>
    </cfRule>
  </conditionalFormatting>
  <conditionalFormatting sqref="E28:H28">
    <cfRule type="cellIs" dxfId="3" priority="10" operator="greaterThan">
      <formula>0</formula>
    </cfRule>
  </conditionalFormatting>
  <conditionalFormatting sqref="E30:I30">
    <cfRule type="cellIs" dxfId="2" priority="9" operator="lessThan">
      <formula>0</formula>
    </cfRule>
  </conditionalFormatting>
  <conditionalFormatting sqref="E30:I30">
    <cfRule type="cellIs" dxfId="1" priority="8" operator="greaterThan">
      <formula>0</formula>
    </cfRule>
  </conditionalFormatting>
  <conditionalFormatting sqref="E7:H21">
    <cfRule type="cellIs" dxfId="0" priority="7" operator="greaterThan">
      <formula>0</formula>
    </cfRule>
  </conditionalFormatting>
  <dataValidations count="1">
    <dataValidation type="list" allowBlank="1" showInputMessage="1" showErrorMessage="1" sqref="N5" xr:uid="{B56E33DD-7C95-47D8-90AB-A7CA202619BD}">
      <formula1>$E$6:$H$6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3C0B11A-A9F8-4657-AE00-404657537148}">
          <x14:formula1>
            <xm:f>Sheet1!$B$1:$B$9</xm:f>
          </x14:formula1>
          <xm:sqref>E27:H27</xm:sqref>
        </x14:dataValidation>
        <x14:dataValidation type="list" allowBlank="1" showInputMessage="1" showErrorMessage="1" xr:uid="{A4EEBB46-52F3-4518-BC1B-5475EC171DB3}">
          <x14:formula1>
            <xm:f>Sheet1!$C$1:$C$7</xm:f>
          </x14:formula1>
          <xm:sqref>E31:H31</xm:sqref>
        </x14:dataValidation>
        <x14:dataValidation type="list" allowBlank="1" showInputMessage="1" showErrorMessage="1" xr:uid="{62294332-8424-41B4-B0E0-3F5CD1DF8879}">
          <x14:formula1>
            <xm:f>Sheet1!$A$1:$A$8</xm:f>
          </x14:formula1>
          <xm:sqref>E25:H25 E29:H29</xm:sqref>
        </x14:dataValidation>
        <x14:dataValidation type="list" allowBlank="1" showInputMessage="1" showErrorMessage="1" xr:uid="{17C04E80-B24B-4356-BCB9-B138223DEDF2}">
          <x14:formula1>
            <xm:f>Sheet1!$D$1:$D$6</xm:f>
          </x14:formula1>
          <xm:sqref>E74:H74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BF717-14F6-4F59-9372-E8C71C3B80D1}">
  <dimension ref="A1:O32"/>
  <sheetViews>
    <sheetView workbookViewId="0">
      <selection activeCell="F21" sqref="F21"/>
    </sheetView>
  </sheetViews>
  <sheetFormatPr defaultRowHeight="14.25" x14ac:dyDescent="0.45"/>
  <cols>
    <col min="6" max="6" width="23.9296875" bestFit="1" customWidth="1"/>
    <col min="7" max="7" width="13.3984375" bestFit="1" customWidth="1"/>
    <col min="8" max="9" width="10.73046875" customWidth="1"/>
    <col min="10" max="10" width="12.6640625" bestFit="1" customWidth="1"/>
    <col min="11" max="14" width="10.73046875" customWidth="1"/>
  </cols>
  <sheetData>
    <row r="1" spans="1:15" x14ac:dyDescent="0.45">
      <c r="B1" s="64"/>
      <c r="C1" s="64">
        <v>0</v>
      </c>
    </row>
    <row r="2" spans="1:15" x14ac:dyDescent="0.45">
      <c r="A2" t="s">
        <v>80</v>
      </c>
      <c r="B2" s="93" t="s">
        <v>117</v>
      </c>
      <c r="C2" s="64">
        <v>5.0000000000000001E-3</v>
      </c>
      <c r="D2" s="85">
        <v>0.01</v>
      </c>
    </row>
    <row r="3" spans="1:15" x14ac:dyDescent="0.45">
      <c r="A3" t="s">
        <v>81</v>
      </c>
      <c r="B3" s="93" t="s">
        <v>123</v>
      </c>
      <c r="C3" s="64">
        <v>0.01</v>
      </c>
      <c r="D3" s="85">
        <v>0.03</v>
      </c>
    </row>
    <row r="4" spans="1:15" x14ac:dyDescent="0.45">
      <c r="A4" t="s">
        <v>82</v>
      </c>
      <c r="B4" s="93" t="s">
        <v>118</v>
      </c>
      <c r="C4" s="64">
        <v>1.4999999999999999E-2</v>
      </c>
      <c r="D4" s="85">
        <v>0.05</v>
      </c>
      <c r="H4" s="90">
        <v>3.6200000000000003E-2</v>
      </c>
      <c r="I4" s="90">
        <f>H4-0.01</f>
        <v>2.6200000000000001E-2</v>
      </c>
      <c r="J4" s="90">
        <f>I4-0.01</f>
        <v>1.6199999999999999E-2</v>
      </c>
      <c r="K4" s="89">
        <v>0.03</v>
      </c>
      <c r="L4" s="89">
        <v>0.02</v>
      </c>
      <c r="M4" s="89">
        <v>0.01</v>
      </c>
      <c r="N4" s="89">
        <v>0</v>
      </c>
    </row>
    <row r="5" spans="1:15" x14ac:dyDescent="0.45">
      <c r="A5" t="s">
        <v>113</v>
      </c>
      <c r="B5" s="93" t="s">
        <v>122</v>
      </c>
      <c r="C5" s="64">
        <v>0.02</v>
      </c>
      <c r="D5" s="85">
        <v>7.0000000000000007E-2</v>
      </c>
      <c r="H5" s="87" t="s">
        <v>80</v>
      </c>
      <c r="I5" s="87" t="s">
        <v>81</v>
      </c>
      <c r="J5" s="87" t="s">
        <v>82</v>
      </c>
      <c r="K5" s="87" t="s">
        <v>113</v>
      </c>
      <c r="L5" s="87" t="s">
        <v>114</v>
      </c>
      <c r="M5" s="87" t="s">
        <v>115</v>
      </c>
      <c r="N5" s="88" t="s">
        <v>116</v>
      </c>
    </row>
    <row r="6" spans="1:15" x14ac:dyDescent="0.45">
      <c r="A6" t="s">
        <v>114</v>
      </c>
      <c r="B6" s="93" t="s">
        <v>119</v>
      </c>
      <c r="C6" s="64">
        <v>2.5000000000000001E-2</v>
      </c>
      <c r="D6" s="85">
        <v>0.1</v>
      </c>
      <c r="F6" t="s">
        <v>78</v>
      </c>
      <c r="G6" s="61">
        <v>43306655</v>
      </c>
      <c r="H6" s="61">
        <f>(((G6*H4)/12)*9)</f>
        <v>1175775.68325</v>
      </c>
      <c r="I6" s="61">
        <f>(((G6*I4)/12)*9)</f>
        <v>850975.77075000003</v>
      </c>
      <c r="J6" s="61">
        <f>(((G6*J4)/12)*9)</f>
        <v>526175.85825000005</v>
      </c>
      <c r="K6" s="61">
        <f>((G6*K4)/12)*9</f>
        <v>974399.73749999993</v>
      </c>
      <c r="L6" s="61">
        <f>((G6*L4)/12)*9</f>
        <v>649599.82499999995</v>
      </c>
      <c r="M6" s="61">
        <f>((G6*M4)/12)*9</f>
        <v>324799.91249999998</v>
      </c>
      <c r="N6" s="61">
        <f>((H6*N4)/12)*9</f>
        <v>0</v>
      </c>
    </row>
    <row r="7" spans="1:15" x14ac:dyDescent="0.45">
      <c r="A7" t="s">
        <v>115</v>
      </c>
      <c r="B7" s="93" t="s">
        <v>121</v>
      </c>
      <c r="C7" s="64">
        <v>0.03</v>
      </c>
      <c r="F7" t="s">
        <v>79</v>
      </c>
      <c r="G7" s="61">
        <v>1303626</v>
      </c>
      <c r="H7" s="91">
        <v>0</v>
      </c>
      <c r="I7" s="91">
        <f>(I6-$H$6)/$H$6</f>
        <v>-0.27624309392265189</v>
      </c>
      <c r="J7" s="91">
        <f t="shared" ref="J7:N7" si="0">(J6-$H$6)/$H$6</f>
        <v>-0.55248618784530379</v>
      </c>
      <c r="K7" s="91">
        <f t="shared" si="0"/>
        <v>-0.17127071823204426</v>
      </c>
      <c r="L7" s="91">
        <f t="shared" si="0"/>
        <v>-0.44751381215469616</v>
      </c>
      <c r="M7" s="91">
        <f t="shared" si="0"/>
        <v>-0.72375690607734811</v>
      </c>
      <c r="N7" s="91">
        <f t="shared" si="0"/>
        <v>-1</v>
      </c>
    </row>
    <row r="8" spans="1:15" x14ac:dyDescent="0.45">
      <c r="A8" s="85" t="s">
        <v>116</v>
      </c>
      <c r="B8" s="93" t="s">
        <v>120</v>
      </c>
      <c r="C8" s="64"/>
      <c r="F8" t="s">
        <v>77</v>
      </c>
      <c r="G8" s="61">
        <v>81172421</v>
      </c>
      <c r="H8" s="61">
        <f>(((G8*H4)/12)*9)</f>
        <v>2203831.2301500002</v>
      </c>
      <c r="I8" s="61">
        <f>(((G8*I4)/12)*9)</f>
        <v>1595038.0726500002</v>
      </c>
      <c r="J8" s="61">
        <f>((($G$8*J4)/12)*9)</f>
        <v>986244.9151499999</v>
      </c>
      <c r="K8" s="61">
        <f>((($G$8*K4)/12)*9)</f>
        <v>1826379.4724999999</v>
      </c>
      <c r="L8" s="61">
        <f>((($G$8*L4)/12)*9)</f>
        <v>1217586.3149999999</v>
      </c>
      <c r="M8" s="61">
        <f>((($G$8*M4)/12)*9)</f>
        <v>608793.15749999997</v>
      </c>
      <c r="N8" s="61">
        <f t="shared" ref="N8" si="1">((($G$8*N4)/12)*9)</f>
        <v>0</v>
      </c>
    </row>
    <row r="9" spans="1:15" x14ac:dyDescent="0.45">
      <c r="B9" s="95" t="s">
        <v>124</v>
      </c>
      <c r="C9" s="64"/>
      <c r="F9" t="s">
        <v>79</v>
      </c>
      <c r="G9" s="61">
        <v>2048498</v>
      </c>
      <c r="H9" s="91">
        <v>0</v>
      </c>
      <c r="I9" s="91">
        <f t="shared" ref="I9" si="2">(I8-$H$8)/$H$8</f>
        <v>-0.27624309392265189</v>
      </c>
      <c r="J9" s="91">
        <f t="shared" ref="J9" si="3">(J8-$H$8)/$H$8</f>
        <v>-0.55248618784530401</v>
      </c>
      <c r="K9" s="91">
        <f t="shared" ref="K9" si="4">(K8-$H$8)/$H$8</f>
        <v>-0.17127071823204432</v>
      </c>
      <c r="L9" s="91">
        <f t="shared" ref="L9" si="5">(L8-$H$8)/$H$8</f>
        <v>-0.44751381215469621</v>
      </c>
      <c r="M9" s="91">
        <f t="shared" ref="M9" si="6">(M8-$H$8)/$H$8</f>
        <v>-0.72375690607734811</v>
      </c>
      <c r="N9" s="91">
        <f t="shared" ref="N9" si="7">(N8-$H$8)/$H$8</f>
        <v>-1</v>
      </c>
    </row>
    <row r="11" spans="1:15" x14ac:dyDescent="0.45">
      <c r="H11" s="92" t="s">
        <v>117</v>
      </c>
      <c r="I11" s="92" t="s">
        <v>123</v>
      </c>
      <c r="J11" s="92" t="s">
        <v>118</v>
      </c>
      <c r="K11" s="92" t="s">
        <v>122</v>
      </c>
      <c r="L11" s="92" t="s">
        <v>119</v>
      </c>
      <c r="M11" s="92" t="s">
        <v>121</v>
      </c>
      <c r="N11" s="92" t="s">
        <v>120</v>
      </c>
      <c r="O11" s="92" t="s">
        <v>124</v>
      </c>
    </row>
    <row r="12" spans="1:15" x14ac:dyDescent="0.45">
      <c r="F12" t="s">
        <v>76</v>
      </c>
      <c r="G12" s="61">
        <v>64308440</v>
      </c>
      <c r="H12" s="61">
        <f>((($G$12*H11)/12)*9)</f>
        <v>1688096.5500000003</v>
      </c>
      <c r="I12" s="61">
        <f t="shared" ref="I12:L12" si="8">((($G$12*I11)/12)*9)</f>
        <v>1446939.9000000001</v>
      </c>
      <c r="J12" s="61">
        <f>((($G$12*J11)/12)*9)</f>
        <v>1205783.25</v>
      </c>
      <c r="K12" s="61">
        <f t="shared" si="8"/>
        <v>964626.60000000009</v>
      </c>
      <c r="L12" s="61">
        <f t="shared" si="8"/>
        <v>723469.95000000007</v>
      </c>
      <c r="M12" s="61">
        <f>((($G$12*M11)/12)*9)</f>
        <v>482313.30000000005</v>
      </c>
      <c r="N12" s="61">
        <f>((($G$12*N11)/12)*9)</f>
        <v>241156.65000000002</v>
      </c>
      <c r="O12" s="61">
        <f>((($G$12*O11)/12)*9)</f>
        <v>0</v>
      </c>
    </row>
    <row r="13" spans="1:15" x14ac:dyDescent="0.45">
      <c r="F13" t="s">
        <v>79</v>
      </c>
      <c r="G13" s="61">
        <v>1790074</v>
      </c>
      <c r="H13" s="91">
        <v>0</v>
      </c>
      <c r="I13" s="91">
        <f>(I12-$H$12)/$H$12</f>
        <v>-0.1428571428571429</v>
      </c>
      <c r="J13" s="91">
        <f>(J12-$H$12)/$H$12</f>
        <v>-0.28571428571428581</v>
      </c>
      <c r="K13" s="91">
        <f t="shared" ref="K13:O13" si="9">(K12-$H$12)/$H$12</f>
        <v>-0.4285714285714286</v>
      </c>
      <c r="L13" s="91">
        <f t="shared" si="9"/>
        <v>-0.57142857142857151</v>
      </c>
      <c r="M13" s="91">
        <f t="shared" si="9"/>
        <v>-0.7142857142857143</v>
      </c>
      <c r="N13" s="91">
        <f t="shared" si="9"/>
        <v>-0.85714285714285721</v>
      </c>
      <c r="O13" s="91">
        <f t="shared" si="9"/>
        <v>-1</v>
      </c>
    </row>
    <row r="15" spans="1:15" x14ac:dyDescent="0.45">
      <c r="G15" s="7">
        <f>G7+G9</f>
        <v>3352124</v>
      </c>
      <c r="H15" s="7">
        <f>SUM(H6,H8)</f>
        <v>3379606.9134</v>
      </c>
      <c r="I15" s="7">
        <f t="shared" ref="I15:J15" si="10">SUM(I6,I8)</f>
        <v>2446013.8434000001</v>
      </c>
      <c r="J15" s="7">
        <f t="shared" si="10"/>
        <v>1512420.7733999998</v>
      </c>
    </row>
    <row r="16" spans="1:15" x14ac:dyDescent="0.45">
      <c r="I16" s="7"/>
      <c r="J16" s="7"/>
    </row>
    <row r="17" spans="3:13" x14ac:dyDescent="0.45">
      <c r="H17" s="7"/>
    </row>
    <row r="18" spans="3:13" x14ac:dyDescent="0.45">
      <c r="H18" s="61">
        <f>SUM(H6,H8)</f>
        <v>3379606.9134</v>
      </c>
      <c r="I18" s="61">
        <f>SUM(I6,I8)</f>
        <v>2446013.8434000001</v>
      </c>
      <c r="J18" s="61">
        <f>SUM(J6,J8)</f>
        <v>1512420.7733999998</v>
      </c>
      <c r="K18" s="61">
        <f>SUM(K6,K8)</f>
        <v>2800779.21</v>
      </c>
      <c r="L18" s="61">
        <f t="shared" ref="L18" si="11">SUM(L6,L8)</f>
        <v>1867186.14</v>
      </c>
      <c r="M18" s="61">
        <f>SUM(M6,M8)</f>
        <v>933593.07</v>
      </c>
    </row>
    <row r="19" spans="3:13" x14ac:dyDescent="0.45">
      <c r="I19" s="7">
        <f>H18-I18</f>
        <v>933593.06999999983</v>
      </c>
      <c r="J19" s="7">
        <f t="shared" ref="J19:M19" si="12">I18-J18</f>
        <v>933593.0700000003</v>
      </c>
      <c r="K19" s="7">
        <f t="shared" si="12"/>
        <v>-1288358.4366000001</v>
      </c>
      <c r="L19" s="7">
        <f t="shared" si="12"/>
        <v>933593.07000000007</v>
      </c>
      <c r="M19" s="7">
        <f t="shared" si="12"/>
        <v>933593.07</v>
      </c>
    </row>
    <row r="20" spans="3:13" x14ac:dyDescent="0.45">
      <c r="I20" s="7">
        <f>I19*1.21</f>
        <v>1129647.6146999998</v>
      </c>
      <c r="J20" s="7">
        <f t="shared" ref="J20:L20" si="13">J19*1.21</f>
        <v>1129647.6147000003</v>
      </c>
      <c r="K20" s="7">
        <f t="shared" si="13"/>
        <v>-1558913.7082860002</v>
      </c>
      <c r="L20" s="7">
        <f t="shared" si="13"/>
        <v>1129647.6147</v>
      </c>
      <c r="M20" s="7">
        <f>(M19*1.21)</f>
        <v>1129647.6146999998</v>
      </c>
    </row>
    <row r="22" spans="3:13" x14ac:dyDescent="0.45">
      <c r="I22" s="7"/>
      <c r="J22" s="7"/>
    </row>
    <row r="23" spans="3:13" x14ac:dyDescent="0.45">
      <c r="J23" s="7"/>
    </row>
    <row r="24" spans="3:13" x14ac:dyDescent="0.45">
      <c r="C24" s="92"/>
      <c r="E24" s="92"/>
      <c r="F24" s="92"/>
      <c r="G24" s="92"/>
      <c r="H24" s="92"/>
      <c r="I24" s="92"/>
      <c r="J24" s="92"/>
    </row>
    <row r="25" spans="3:13" x14ac:dyDescent="0.45">
      <c r="C25" s="92"/>
      <c r="D25" s="92"/>
      <c r="E25" s="92"/>
      <c r="F25" s="92"/>
      <c r="G25" s="92"/>
      <c r="H25" s="92"/>
      <c r="I25" s="92"/>
      <c r="J25" s="96"/>
    </row>
    <row r="26" spans="3:13" x14ac:dyDescent="0.45">
      <c r="C26" s="92"/>
      <c r="D26" s="92"/>
      <c r="E26" s="92"/>
      <c r="F26" s="92"/>
      <c r="G26" s="92"/>
      <c r="H26" s="92"/>
      <c r="I26" s="92"/>
      <c r="J26" s="96"/>
    </row>
    <row r="27" spans="3:13" x14ac:dyDescent="0.45">
      <c r="C27" s="92"/>
      <c r="D27" s="92"/>
      <c r="E27" s="92"/>
      <c r="F27" s="92"/>
      <c r="G27" s="92"/>
      <c r="H27" s="92"/>
      <c r="I27" s="92"/>
      <c r="J27" s="92"/>
    </row>
    <row r="28" spans="3:13" x14ac:dyDescent="0.45">
      <c r="C28" s="92"/>
      <c r="D28" s="92"/>
      <c r="E28" s="92"/>
      <c r="F28" s="92"/>
      <c r="G28" s="92"/>
      <c r="H28" s="92"/>
      <c r="I28" s="92"/>
      <c r="J28" s="92"/>
    </row>
    <row r="29" spans="3:13" x14ac:dyDescent="0.45">
      <c r="C29" s="92"/>
      <c r="D29" s="92"/>
      <c r="E29" s="92"/>
      <c r="F29" s="92"/>
      <c r="G29" s="92"/>
      <c r="H29" s="92"/>
      <c r="I29" s="92"/>
      <c r="J29" s="92"/>
    </row>
    <row r="30" spans="3:13" x14ac:dyDescent="0.45">
      <c r="C30" s="92"/>
      <c r="D30" s="92"/>
      <c r="E30" s="92"/>
      <c r="F30" s="92"/>
      <c r="G30" s="92"/>
      <c r="H30" s="92"/>
      <c r="I30" s="92"/>
      <c r="J30" s="92"/>
    </row>
    <row r="31" spans="3:13" x14ac:dyDescent="0.45">
      <c r="C31" s="92"/>
      <c r="D31" s="92"/>
      <c r="E31" s="92"/>
      <c r="F31" s="92"/>
      <c r="G31" s="92"/>
      <c r="H31" s="92"/>
      <c r="I31" s="92"/>
      <c r="J31" s="92"/>
    </row>
    <row r="32" spans="3:13" x14ac:dyDescent="0.45">
      <c r="D32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Toy Beeninga</cp:lastModifiedBy>
  <cp:revision/>
  <cp:lastPrinted>2020-03-25T21:01:59Z</cp:lastPrinted>
  <dcterms:created xsi:type="dcterms:W3CDTF">2020-03-10T16:50:57Z</dcterms:created>
  <dcterms:modified xsi:type="dcterms:W3CDTF">2020-04-13T13:27:08Z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