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mc:AlternateContent xmlns:mc="http://schemas.openxmlformats.org/markup-compatibility/2006">
    <mc:Choice Requires="x15">
      <x15ac:absPath xmlns:x15ac="http://schemas.microsoft.com/office/spreadsheetml/2010/11/ac" url="/Users/abbietuning/Desktop/"/>
    </mc:Choice>
  </mc:AlternateContent>
  <xr:revisionPtr revIDLastSave="0" documentId="13_ncr:1_{A9AB10BB-FEEE-A544-8725-AEF7913395CE}" xr6:coauthVersionLast="47" xr6:coauthVersionMax="47" xr10:uidLastSave="{00000000-0000-0000-0000-000000000000}"/>
  <bookViews>
    <workbookView xWindow="20" yWindow="500" windowWidth="28800" windowHeight="16120" activeTab="1" xr2:uid="{00000000-000D-0000-FFFF-FFFF00000000}"/>
  </bookViews>
  <sheets>
    <sheet name="Start here" sheetId="10" r:id="rId1"/>
    <sheet name="Primary Data" sheetId="1" r:id="rId2"/>
    <sheet name="Total Fees" sheetId="11" r:id="rId3"/>
    <sheet name="Century Urban Data" sheetId="13" r:id="rId4"/>
    <sheet name="Single Family Fees chart" sheetId="6" r:id="rId5"/>
    <sheet name="Small MultiFamily" sheetId="7" r:id="rId6"/>
    <sheet name="Large MultiFamily" sheetId="8" r:id="rId7"/>
    <sheet name="Processing Times" sheetId="5" r:id="rId8"/>
    <sheet name="Impact Fee Summary" sheetId="4"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14" i="1" l="1"/>
  <c r="AC14" i="1"/>
  <c r="M14" i="1"/>
  <c r="N14" i="1"/>
  <c r="AN14" i="1"/>
  <c r="AQ14" i="1"/>
  <c r="AP14" i="1"/>
  <c r="AO14" i="1"/>
  <c r="AM14" i="1"/>
  <c r="AB15" i="1"/>
  <c r="AA14" i="1"/>
  <c r="Z14" i="1"/>
  <c r="Y14" i="1" l="1"/>
  <c r="Y13" i="1"/>
  <c r="H29" i="13" l="1"/>
  <c r="E21" i="13"/>
  <c r="E24" i="13"/>
  <c r="G30" i="13" l="1"/>
  <c r="D30" i="13"/>
  <c r="D31" i="13" l="1"/>
  <c r="F31" i="13"/>
  <c r="G31" i="13"/>
  <c r="C31" i="13"/>
  <c r="H31" i="13"/>
  <c r="E29" i="13"/>
  <c r="C29" i="13"/>
  <c r="H28" i="13"/>
  <c r="E28" i="13"/>
  <c r="E31" i="13" s="1"/>
  <c r="E14" i="13"/>
  <c r="D14" i="13"/>
  <c r="D24" i="13"/>
  <c r="F7" i="13"/>
  <c r="E7" i="13"/>
  <c r="D7" i="13"/>
  <c r="C7" i="13"/>
  <c r="K27" i="11" l="1"/>
  <c r="K37" i="11"/>
  <c r="J27" i="11"/>
  <c r="J37" i="11"/>
  <c r="F21" i="1" l="1"/>
  <c r="I36" i="11" s="1"/>
  <c r="F22" i="1"/>
  <c r="I37" i="11" s="1"/>
  <c r="H21" i="1" l="1"/>
  <c r="C23" i="13" s="1"/>
  <c r="AI21" i="1" l="1"/>
  <c r="AK21" i="1" s="1"/>
  <c r="E23" i="13" s="1"/>
  <c r="U21" i="1"/>
  <c r="W21" i="1" s="1"/>
  <c r="D23" i="13" s="1"/>
  <c r="AC21" i="1" l="1"/>
  <c r="E17" i="1"/>
  <c r="AQ21" i="1" l="1"/>
  <c r="AP21" i="1"/>
  <c r="AO21" i="1"/>
  <c r="AN21" i="1"/>
  <c r="AM21" i="1"/>
  <c r="AJ21" i="1"/>
  <c r="K36" i="11" s="1"/>
  <c r="AB21" i="1"/>
  <c r="AA21" i="1"/>
  <c r="Z21" i="1"/>
  <c r="Y21" i="1"/>
  <c r="O21" i="1"/>
  <c r="N21" i="1"/>
  <c r="L21" i="1"/>
  <c r="J21" i="1"/>
  <c r="K21" i="1"/>
  <c r="M21" i="1"/>
  <c r="AF32" i="1" l="1"/>
  <c r="AG32" i="1"/>
  <c r="AH32" i="1"/>
  <c r="AE32" i="1"/>
  <c r="AF30" i="1"/>
  <c r="AG30" i="1"/>
  <c r="AH30" i="1"/>
  <c r="AE30" i="1"/>
  <c r="AF29" i="1"/>
  <c r="AG29" i="1"/>
  <c r="AH29" i="1"/>
  <c r="AE29" i="1"/>
  <c r="AF28" i="1"/>
  <c r="AG28" i="1"/>
  <c r="AH28" i="1"/>
  <c r="AE28" i="1"/>
  <c r="R32" i="1"/>
  <c r="S32" i="1"/>
  <c r="T32" i="1"/>
  <c r="Q32" i="1"/>
  <c r="R30" i="1"/>
  <c r="S30" i="1"/>
  <c r="T30" i="1"/>
  <c r="Q30" i="1"/>
  <c r="R29" i="1"/>
  <c r="S29" i="1"/>
  <c r="T29" i="1"/>
  <c r="Q29" i="1"/>
  <c r="R28" i="1"/>
  <c r="S28" i="1"/>
  <c r="T28" i="1"/>
  <c r="Q28" i="1"/>
  <c r="AG31" i="1" l="1"/>
  <c r="AH31" i="1"/>
  <c r="AF31" i="1"/>
  <c r="AE31" i="1"/>
  <c r="S31" i="1"/>
  <c r="T31" i="1"/>
  <c r="R31" i="1"/>
  <c r="Q31" i="1"/>
  <c r="C32" i="1" l="1"/>
  <c r="D32" i="1"/>
  <c r="E32" i="1"/>
  <c r="B32" i="1"/>
  <c r="C30" i="1"/>
  <c r="D30" i="1"/>
  <c r="E30" i="1"/>
  <c r="B30" i="1"/>
  <c r="C29" i="1"/>
  <c r="D29" i="1"/>
  <c r="E29" i="1"/>
  <c r="B29" i="1"/>
  <c r="C28" i="1"/>
  <c r="D28" i="1"/>
  <c r="E28" i="1"/>
  <c r="B28" i="1"/>
  <c r="E31" i="1" l="1"/>
  <c r="C31" i="1"/>
  <c r="D31" i="1"/>
  <c r="B31" i="1"/>
  <c r="M18" i="1" l="1"/>
  <c r="L18" i="1"/>
  <c r="K18" i="1"/>
  <c r="J18" i="1" l="1"/>
  <c r="AA15" i="1" l="1"/>
  <c r="AB18" i="1" l="1"/>
  <c r="AA18" i="1"/>
  <c r="Z18" i="1"/>
  <c r="Y18" i="1"/>
  <c r="AP18" i="1"/>
  <c r="AO18" i="1"/>
  <c r="AN18" i="1"/>
  <c r="AM18" i="1"/>
  <c r="AI18" i="1"/>
  <c r="AI19" i="1"/>
  <c r="U18" i="1"/>
  <c r="W18" i="1" s="1"/>
  <c r="D20" i="13" s="1"/>
  <c r="AJ18" i="1" l="1"/>
  <c r="K33" i="11" s="1"/>
  <c r="AK18" i="1"/>
  <c r="E20" i="13" s="1"/>
  <c r="AC18" i="1"/>
  <c r="AJ19" i="1"/>
  <c r="K34" i="11" s="1"/>
  <c r="AK19" i="1"/>
  <c r="AQ18" i="1"/>
  <c r="V18" i="1"/>
  <c r="J33" i="11" s="1"/>
  <c r="AI14" i="1"/>
  <c r="U14" i="1"/>
  <c r="U15" i="1"/>
  <c r="W15" i="1" s="1"/>
  <c r="D17" i="13" s="1"/>
  <c r="W14" i="1" l="1"/>
  <c r="D16" i="13" s="1"/>
  <c r="AC15" i="1"/>
  <c r="AK14" i="1"/>
  <c r="E16" i="13" s="1"/>
  <c r="AJ14" i="1"/>
  <c r="K29" i="11" s="1"/>
  <c r="V14" i="1"/>
  <c r="J29" i="11" s="1"/>
  <c r="J14" i="1"/>
  <c r="K14" i="1"/>
  <c r="L14" i="1"/>
  <c r="F14" i="1"/>
  <c r="F15" i="1"/>
  <c r="F16" i="1"/>
  <c r="F17" i="1"/>
  <c r="F18" i="1"/>
  <c r="F19" i="1"/>
  <c r="F20" i="1"/>
  <c r="H22" i="1"/>
  <c r="C24" i="13" s="1"/>
  <c r="H14" i="1" l="1"/>
  <c r="C16" i="13" s="1"/>
  <c r="I29" i="11"/>
  <c r="H18" i="1"/>
  <c r="C20" i="13" s="1"/>
  <c r="I33" i="11"/>
  <c r="H17" i="1"/>
  <c r="C19" i="13" s="1"/>
  <c r="I32" i="11"/>
  <c r="H16" i="1"/>
  <c r="C18" i="13" s="1"/>
  <c r="I31" i="11"/>
  <c r="H15" i="1"/>
  <c r="C17" i="13" s="1"/>
  <c r="I30" i="11"/>
  <c r="H20" i="1"/>
  <c r="C22" i="13" s="1"/>
  <c r="I35" i="11"/>
  <c r="H19" i="1"/>
  <c r="C21" i="13" s="1"/>
  <c r="I34" i="11"/>
  <c r="O18" i="1"/>
  <c r="N18" i="1"/>
  <c r="O14" i="1"/>
  <c r="O15" i="1"/>
  <c r="AM16" i="1" l="1"/>
  <c r="AI13" i="1" l="1"/>
  <c r="AK13" i="1" s="1"/>
  <c r="E15" i="13" s="1"/>
  <c r="U13" i="1"/>
  <c r="W13" i="1" s="1"/>
  <c r="D15" i="13" s="1"/>
  <c r="AC13" i="1" l="1"/>
  <c r="J13" i="1"/>
  <c r="K13" i="1"/>
  <c r="L13" i="1"/>
  <c r="M13" i="1"/>
  <c r="F13" i="1"/>
  <c r="H13" i="1" l="1"/>
  <c r="C15" i="13" s="1"/>
  <c r="I28" i="11"/>
  <c r="N13" i="1"/>
  <c r="AQ13" i="1"/>
  <c r="AP20" i="1"/>
  <c r="AP19" i="1"/>
  <c r="AP17" i="1"/>
  <c r="AP16" i="1"/>
  <c r="AP15" i="1"/>
  <c r="AP13" i="1"/>
  <c r="AP11" i="1"/>
  <c r="AP10" i="1"/>
  <c r="AO20" i="1"/>
  <c r="AO19" i="1"/>
  <c r="AO17" i="1"/>
  <c r="AO16" i="1"/>
  <c r="AO15" i="1"/>
  <c r="AO13" i="1"/>
  <c r="AO11" i="1"/>
  <c r="AO10" i="1"/>
  <c r="AN20" i="1"/>
  <c r="AN19" i="1"/>
  <c r="AN17" i="1"/>
  <c r="AN16" i="1"/>
  <c r="AN15" i="1"/>
  <c r="AN13" i="1"/>
  <c r="AN11" i="1"/>
  <c r="AN10" i="1"/>
  <c r="AM20" i="1"/>
  <c r="AM19" i="1"/>
  <c r="AM17" i="1"/>
  <c r="AM15" i="1"/>
  <c r="AM13" i="1"/>
  <c r="AM11" i="1"/>
  <c r="AM10" i="1"/>
  <c r="AP9" i="1"/>
  <c r="AO9" i="1"/>
  <c r="AN9" i="1"/>
  <c r="AM9" i="1"/>
  <c r="Y17" i="1"/>
  <c r="Z15" i="1"/>
  <c r="AA9" i="1"/>
  <c r="AB19" i="1"/>
  <c r="AA19" i="1"/>
  <c r="Z19" i="1"/>
  <c r="Y19" i="1"/>
  <c r="Y9" i="1"/>
  <c r="Z9" i="1"/>
  <c r="AA10" i="1"/>
  <c r="AA11" i="1"/>
  <c r="AA13" i="1"/>
  <c r="AA16" i="1"/>
  <c r="AA17" i="1"/>
  <c r="AA20" i="1"/>
  <c r="AB9" i="1"/>
  <c r="AB20" i="1"/>
  <c r="AB17" i="1"/>
  <c r="AB16" i="1"/>
  <c r="AB13" i="1"/>
  <c r="AB11" i="1"/>
  <c r="AB10" i="1"/>
  <c r="Z20" i="1"/>
  <c r="Z17" i="1"/>
  <c r="Z16" i="1"/>
  <c r="Z13" i="1"/>
  <c r="Z11" i="1"/>
  <c r="Z10" i="1"/>
  <c r="Y11" i="1"/>
  <c r="Y20" i="1"/>
  <c r="Y16" i="1"/>
  <c r="Y15" i="1"/>
  <c r="Y10" i="1"/>
  <c r="K17" i="1" l="1"/>
  <c r="J15" i="1"/>
  <c r="V13" i="1"/>
  <c r="J28" i="11" s="1"/>
  <c r="O13" i="1"/>
  <c r="AJ13" i="1"/>
  <c r="K28" i="11" s="1"/>
  <c r="M22" i="1" l="1"/>
  <c r="M20" i="1"/>
  <c r="M19" i="1"/>
  <c r="M17" i="1"/>
  <c r="M16" i="1"/>
  <c r="M15" i="1"/>
  <c r="M12" i="1"/>
  <c r="M11" i="1"/>
  <c r="M10" i="1"/>
  <c r="M9" i="1"/>
  <c r="L22" i="1"/>
  <c r="L20" i="1"/>
  <c r="L19" i="1"/>
  <c r="L17" i="1"/>
  <c r="L16" i="1"/>
  <c r="L15" i="1"/>
  <c r="L12" i="1"/>
  <c r="L11" i="1"/>
  <c r="L10" i="1"/>
  <c r="L9" i="1"/>
  <c r="K22" i="1"/>
  <c r="K20" i="1"/>
  <c r="K19" i="1"/>
  <c r="K16" i="1"/>
  <c r="K15" i="1"/>
  <c r="K12" i="1"/>
  <c r="K11" i="1"/>
  <c r="K10" i="1"/>
  <c r="K9" i="1"/>
  <c r="J22" i="1"/>
  <c r="J20" i="1"/>
  <c r="J19" i="1"/>
  <c r="J17" i="1"/>
  <c r="J16" i="1"/>
  <c r="J12" i="1"/>
  <c r="J11" i="1"/>
  <c r="J10" i="1"/>
  <c r="J9" i="1"/>
  <c r="AI20" i="1" l="1"/>
  <c r="AQ19" i="1"/>
  <c r="AI17" i="1"/>
  <c r="AI16" i="1"/>
  <c r="AI15" i="1"/>
  <c r="AI11" i="1"/>
  <c r="AI10" i="1"/>
  <c r="AI9" i="1"/>
  <c r="U20" i="1"/>
  <c r="W20" i="1" s="1"/>
  <c r="D22" i="13" s="1"/>
  <c r="U19" i="1"/>
  <c r="W19" i="1" s="1"/>
  <c r="D21" i="13" s="1"/>
  <c r="U17" i="1"/>
  <c r="W17" i="1" s="1"/>
  <c r="D19" i="13" s="1"/>
  <c r="U16" i="1"/>
  <c r="W16" i="1" s="1"/>
  <c r="D18" i="13" s="1"/>
  <c r="U11" i="1"/>
  <c r="W11" i="1" s="1"/>
  <c r="D13" i="13" s="1"/>
  <c r="U10" i="1"/>
  <c r="W10" i="1" s="1"/>
  <c r="D12" i="13" s="1"/>
  <c r="U9" i="1"/>
  <c r="AC9" i="1" l="1"/>
  <c r="U25" i="1"/>
  <c r="U23" i="1"/>
  <c r="W9" i="1"/>
  <c r="D11" i="13" s="1"/>
  <c r="AK9" i="1"/>
  <c r="E11" i="13" s="1"/>
  <c r="AI23" i="1"/>
  <c r="AJ23" i="1" s="1"/>
  <c r="AI25" i="1"/>
  <c r="AC16" i="1"/>
  <c r="AQ11" i="1"/>
  <c r="AK11" i="1"/>
  <c r="E13" i="13" s="1"/>
  <c r="AC17" i="1"/>
  <c r="AQ16" i="1"/>
  <c r="AK16" i="1"/>
  <c r="E18" i="13" s="1"/>
  <c r="AC19" i="1"/>
  <c r="AC20" i="1"/>
  <c r="AQ10" i="1"/>
  <c r="AK10" i="1"/>
  <c r="E12" i="13" s="1"/>
  <c r="AQ15" i="1"/>
  <c r="AK15" i="1"/>
  <c r="E17" i="13" s="1"/>
  <c r="AQ17" i="1"/>
  <c r="AK17" i="1"/>
  <c r="E19" i="13" s="1"/>
  <c r="AC10" i="1"/>
  <c r="AC11" i="1"/>
  <c r="AQ20" i="1"/>
  <c r="AK20" i="1"/>
  <c r="E22" i="13" s="1"/>
  <c r="V19" i="1"/>
  <c r="J34" i="11" s="1"/>
  <c r="AI32" i="1"/>
  <c r="AI28" i="1"/>
  <c r="AI29" i="1"/>
  <c r="AI30" i="1"/>
  <c r="V9" i="1"/>
  <c r="J24" i="11" s="1"/>
  <c r="AJ9" i="1"/>
  <c r="AQ9" i="1"/>
  <c r="V15" i="1"/>
  <c r="J30" i="11" s="1"/>
  <c r="V16" i="1"/>
  <c r="J31" i="11" s="1"/>
  <c r="AJ10" i="1"/>
  <c r="K25" i="11" s="1"/>
  <c r="V17" i="1"/>
  <c r="J32" i="11" s="1"/>
  <c r="AJ20" i="1"/>
  <c r="K35" i="11" s="1"/>
  <c r="AJ11" i="1"/>
  <c r="K26" i="11" s="1"/>
  <c r="AJ15" i="1"/>
  <c r="K30" i="11" s="1"/>
  <c r="AJ17" i="1"/>
  <c r="K32" i="11" s="1"/>
  <c r="V20" i="1"/>
  <c r="J35" i="11" s="1"/>
  <c r="V10" i="1"/>
  <c r="J25" i="11" s="1"/>
  <c r="V11" i="1"/>
  <c r="J26" i="11" s="1"/>
  <c r="AJ16" i="1"/>
  <c r="K31" i="11" s="1"/>
  <c r="F12" i="1"/>
  <c r="F11" i="1"/>
  <c r="F10" i="1"/>
  <c r="F9" i="1"/>
  <c r="H10" i="1" l="1"/>
  <c r="C12" i="13" s="1"/>
  <c r="I25" i="11"/>
  <c r="H12" i="1"/>
  <c r="C14" i="13" s="1"/>
  <c r="I27" i="11"/>
  <c r="AJ25" i="1"/>
  <c r="K24" i="11"/>
  <c r="H11" i="1"/>
  <c r="C13" i="13" s="1"/>
  <c r="I26" i="11"/>
  <c r="H9" i="1"/>
  <c r="C11" i="13" s="1"/>
  <c r="I24" i="11"/>
  <c r="AQ23" i="1"/>
  <c r="AQ25" i="1"/>
  <c r="AC25" i="1"/>
  <c r="AC23" i="1"/>
  <c r="F30" i="1"/>
  <c r="F28" i="1"/>
  <c r="F32" i="1"/>
  <c r="F29" i="1"/>
  <c r="F25" i="1"/>
  <c r="AI31" i="1"/>
  <c r="AJ28" i="1"/>
  <c r="AJ29" i="1"/>
  <c r="AJ30" i="1"/>
  <c r="AJ32" i="1"/>
  <c r="F23" i="1"/>
  <c r="N17" i="1"/>
  <c r="O17" i="1"/>
  <c r="N9" i="1"/>
  <c r="O9" i="1"/>
  <c r="N10" i="1"/>
  <c r="O10" i="1"/>
  <c r="N22" i="1"/>
  <c r="O22" i="1"/>
  <c r="N11" i="1"/>
  <c r="O11" i="1"/>
  <c r="N12" i="1"/>
  <c r="O12" i="1"/>
  <c r="N16" i="1"/>
  <c r="O16" i="1"/>
  <c r="N19" i="1"/>
  <c r="O19" i="1"/>
  <c r="N20" i="1"/>
  <c r="O20" i="1"/>
  <c r="N15" i="1"/>
  <c r="N23" i="1" l="1"/>
  <c r="N25" i="1"/>
  <c r="AJ31" i="1"/>
  <c r="F31" i="1"/>
  <c r="U30" i="1"/>
  <c r="V21" i="1"/>
  <c r="U28" i="1"/>
  <c r="U32" i="1"/>
  <c r="U29" i="1"/>
  <c r="V30" i="1" l="1"/>
  <c r="J36" i="11"/>
  <c r="V32" i="1"/>
  <c r="V28" i="1"/>
  <c r="V31" i="1" s="1"/>
  <c r="V23" i="1"/>
  <c r="U31" i="1"/>
  <c r="V29" i="1"/>
  <c r="V25" i="1"/>
</calcChain>
</file>

<file path=xl/sharedStrings.xml><?xml version="1.0" encoding="utf-8"?>
<sst xmlns="http://schemas.openxmlformats.org/spreadsheetml/2006/main" count="462" uniqueCount="195">
  <si>
    <t xml:space="preserve">Data </t>
  </si>
  <si>
    <t>Single Family</t>
  </si>
  <si>
    <t>Entitlement Fees</t>
  </si>
  <si>
    <t>Construction Fees</t>
  </si>
  <si>
    <t>Impact Fees</t>
  </si>
  <si>
    <t>Total</t>
  </si>
  <si>
    <t>Other Fees</t>
  </si>
  <si>
    <t>Building Permit Fees</t>
  </si>
  <si>
    <t>ADU Process</t>
  </si>
  <si>
    <t>Ministerial By-Right</t>
  </si>
  <si>
    <t>Discretionary By-Right</t>
  </si>
  <si>
    <t>Discretionay (Hearing Officer if Applicable)</t>
  </si>
  <si>
    <t>Discretionary (Planning Commission)</t>
  </si>
  <si>
    <t>Discretionary (City Council)</t>
  </si>
  <si>
    <t xml:space="preserve">5,000 sf + 1,000 sf garage, 2 stories, 4+ bdrms, 3+ bth </t>
  </si>
  <si>
    <t xml:space="preserve">2,600 sf + 500 sf garage, 2 stories, 4 bdrm, 2 bth </t>
  </si>
  <si>
    <t>Total Fees / DU</t>
  </si>
  <si>
    <t>Total Fees/DU</t>
  </si>
  <si>
    <t>Square Ft</t>
  </si>
  <si>
    <t>2BR 9,000 square feet and 3BR 12,000 square feet</t>
  </si>
  <si>
    <t>total square feet is 75000</t>
  </si>
  <si>
    <t>Campbell</t>
  </si>
  <si>
    <t>Cupertino</t>
  </si>
  <si>
    <t>Gilroy</t>
  </si>
  <si>
    <t>Los Altos Hills</t>
  </si>
  <si>
    <t>Los Gatos</t>
  </si>
  <si>
    <t>Monte Sereno</t>
  </si>
  <si>
    <t>Morgan Hill</t>
  </si>
  <si>
    <t>Mountain View</t>
  </si>
  <si>
    <t>Santa Clara</t>
  </si>
  <si>
    <t>Saratoga</t>
  </si>
  <si>
    <t>Unincorporated County</t>
  </si>
  <si>
    <t>1 to 3</t>
  </si>
  <si>
    <t>1 to 6</t>
  </si>
  <si>
    <t>NA</t>
  </si>
  <si>
    <t>Notes</t>
  </si>
  <si>
    <t>Gilroy does not have "discretionary by-right" permits - these terms contradict each other. CHANGED column A to say "Discretionary (Staff). This timeline depends on level of CEQA review.</t>
  </si>
  <si>
    <t>1 to 2</t>
  </si>
  <si>
    <t>2 to 3</t>
  </si>
  <si>
    <t>0.5 to 2</t>
  </si>
  <si>
    <t>3 to 4</t>
  </si>
  <si>
    <t>4 to 6</t>
  </si>
  <si>
    <t>5 to 8</t>
  </si>
  <si>
    <t>No data</t>
  </si>
  <si>
    <t>1 month</t>
  </si>
  <si>
    <t>Notes*</t>
  </si>
  <si>
    <t>Milpitas</t>
  </si>
  <si>
    <t>San Jose</t>
  </si>
  <si>
    <t xml:space="preserve">Impact Fees Charged </t>
  </si>
  <si>
    <t>parks; storm drainage</t>
  </si>
  <si>
    <t>parks; transportation; storm drainage</t>
  </si>
  <si>
    <t>public facilities; sewer; storm; street tree; traffic; water development</t>
  </si>
  <si>
    <t>storm drainage; pathways; schools; seismic; AB 1437</t>
  </si>
  <si>
    <t>-</t>
  </si>
  <si>
    <t>general plan update (new buildings); park, utility, capital improvement</t>
  </si>
  <si>
    <t>road</t>
  </si>
  <si>
    <t>meter; water; sewer; storm drainage; traffic; park; public facilities; library; community/rec center; public safety, wildlife (owl)</t>
  </si>
  <si>
    <t>water; sewer; transportation; parks; schools</t>
  </si>
  <si>
    <t>parks</t>
  </si>
  <si>
    <t xml:space="preserve">6 to 12 </t>
  </si>
  <si>
    <t xml:space="preserve">1 to 2 </t>
  </si>
  <si>
    <t>Range</t>
  </si>
  <si>
    <t>Median</t>
  </si>
  <si>
    <r>
      <t>Analysis or Graphics Requests</t>
    </r>
    <r>
      <rPr>
        <sz val="11"/>
        <color theme="1"/>
        <rFont val="Calibri"/>
        <family val="2"/>
        <scheme val="minor"/>
      </rPr>
      <t>:</t>
    </r>
  </si>
  <si>
    <t>Total Fees</t>
  </si>
  <si>
    <t>Quartile 1</t>
  </si>
  <si>
    <t>Quartile 3</t>
  </si>
  <si>
    <t>Interquartile Range</t>
  </si>
  <si>
    <t xml:space="preserve">Total Range </t>
  </si>
  <si>
    <t>Jurisdiction</t>
  </si>
  <si>
    <t>Milpitas: "other fees" include engineering, fire, &amp; "other"</t>
  </si>
  <si>
    <t>Mountain View: in lieu fee excluded</t>
  </si>
  <si>
    <t>Gilroy: Multifamily projects are reviewed individually and subject to additional fees, including CEQA fees, attorney fees, additional inspection fees, etc.</t>
  </si>
  <si>
    <t>sanitation; schools; general plan update fee</t>
  </si>
  <si>
    <t>sanitation; schools; parks; general plan update fee</t>
  </si>
  <si>
    <t>Assuming no CEQA</t>
  </si>
  <si>
    <t>Sunnyvale</t>
  </si>
  <si>
    <t>3 to 6</t>
  </si>
  <si>
    <t>6 to 9</t>
  </si>
  <si>
    <t>9 to 18</t>
  </si>
  <si>
    <t>$9,919 - $146,631</t>
  </si>
  <si>
    <t>*Red indicates outliers</t>
  </si>
  <si>
    <t>Total Hard Costs</t>
  </si>
  <si>
    <t>% of Dev. Costs</t>
  </si>
  <si>
    <t>Small Multi-Family</t>
  </si>
  <si>
    <t>Large Multi-Family</t>
  </si>
  <si>
    <t>Fees as Percentage of Total Development Costs</t>
  </si>
  <si>
    <t>$215,642 - $9,828,249</t>
  </si>
  <si>
    <t>$2,156 - 98,292</t>
  </si>
  <si>
    <t xml:space="preserve">Total Fees per Unit </t>
  </si>
  <si>
    <t>Total Dev. Cost: $70,110,000</t>
  </si>
  <si>
    <t>Total Dev. Costs: $7,548,750</t>
  </si>
  <si>
    <t>$48,151 - $1,266,729</t>
  </si>
  <si>
    <t>$4,815 - $126,673</t>
  </si>
  <si>
    <t>$2 - $60</t>
  </si>
  <si>
    <t>$3- $131</t>
  </si>
  <si>
    <t>$4 - $51</t>
  </si>
  <si>
    <t xml:space="preserve">80,000 total sf consturction type V over concrete podium </t>
  </si>
  <si>
    <t>(Note: Milpitas reported an 8,500 sq ft prototype and total has been excluded from average, median, &amp; range)</t>
  </si>
  <si>
    <t xml:space="preserve">Mean </t>
  </si>
  <si>
    <t xml:space="preserve">Total Dev. Costs: $2,777,000 for 2600 sq. ft.; $4,720,000 for 5000 sq. ft. </t>
  </si>
  <si>
    <t>N/A</t>
  </si>
  <si>
    <t>Soft Costs (not including City Fees)</t>
  </si>
  <si>
    <t>Average Land Costs</t>
  </si>
  <si>
    <t>Total Development Costs (not including City Fees)</t>
  </si>
  <si>
    <t>2600 sq.ft. home</t>
  </si>
  <si>
    <t>per sq.ft.</t>
  </si>
  <si>
    <t>5,000 sq.ft. home</t>
  </si>
  <si>
    <t>per sq.sf.</t>
  </si>
  <si>
    <t>per s.f.</t>
  </si>
  <si>
    <t>per unit</t>
  </si>
  <si>
    <t>seismic; building standards, traffic impact, park impact</t>
  </si>
  <si>
    <t>seismic; building standards; traffic impact</t>
  </si>
  <si>
    <t>seismic, building standards; traffic impact</t>
  </si>
  <si>
    <t>Park (in lieu); traffic impact</t>
  </si>
  <si>
    <t>Traffic impact, housing mitigation, park (in lieu)</t>
  </si>
  <si>
    <t>Traffic impact, park (in lieu), housing mitigation</t>
  </si>
  <si>
    <t>parks; storm drainage (assuming 6,000 SF Lot)</t>
  </si>
  <si>
    <t>Multi-Family</t>
  </si>
  <si>
    <t>10-unit MF</t>
  </si>
  <si>
    <t>100-unit MF</t>
  </si>
  <si>
    <t>2  to 4  </t>
  </si>
  <si>
    <t>2 to 4  </t>
  </si>
  <si>
    <t>3 to 6  </t>
  </si>
  <si>
    <t xml:space="preserve">2 to 4 </t>
  </si>
  <si>
    <t xml:space="preserve">4 to 5 </t>
  </si>
  <si>
    <t xml:space="preserve">5 to 6 </t>
  </si>
  <si>
    <t>1  to 2  </t>
  </si>
  <si>
    <t>4 to 6  </t>
  </si>
  <si>
    <t>3 to 5  </t>
  </si>
  <si>
    <t>2  to 3  </t>
  </si>
  <si>
    <t xml:space="preserve">12 to 24 </t>
  </si>
  <si>
    <t>1 to 2  </t>
  </si>
  <si>
    <t>1 to 3  </t>
  </si>
  <si>
    <t>2  to 3  (Entitlements only. Additional 6-9  for building permits)</t>
  </si>
  <si>
    <t>2 to 3  </t>
  </si>
  <si>
    <t xml:space="preserve">4 to 6 </t>
  </si>
  <si>
    <t>6 to 18  (Entitlements only. Additional 6-9  for building permits)</t>
  </si>
  <si>
    <t xml:space="preserve">1 to 3 </t>
  </si>
  <si>
    <t>7  </t>
  </si>
  <si>
    <t>7 to 11  </t>
  </si>
  <si>
    <t xml:space="preserve">5 to 12 </t>
  </si>
  <si>
    <t>0 to 1  </t>
  </si>
  <si>
    <t>0 to 3  </t>
  </si>
  <si>
    <t>4 to 9  </t>
  </si>
  <si>
    <t>6 to 9  </t>
  </si>
  <si>
    <t>6 to 8  </t>
  </si>
  <si>
    <t>9  to 12  </t>
  </si>
  <si>
    <t>12 to 15  </t>
  </si>
  <si>
    <t>15 to 18  </t>
  </si>
  <si>
    <t xml:space="preserve">15 to 18 </t>
  </si>
  <si>
    <t>Unincorp. County</t>
  </si>
  <si>
    <t>Los Altos Hills: No multifamily zoning</t>
  </si>
  <si>
    <t>Unincorp. County: No multifamily zoning</t>
  </si>
  <si>
    <t>Santa Clara County Planning Collaborative</t>
  </si>
  <si>
    <t>Constraints Survey Data Summary</t>
  </si>
  <si>
    <t>Spring 2022</t>
  </si>
  <si>
    <t>This spreadsheet presents the results from the Santa Clara County Constraints Survey.</t>
  </si>
  <si>
    <t>Are there additional ways you’d like the data to be analyzed? Are there additional charts you’d find useful?</t>
  </si>
  <si>
    <t>The Survey was completed by 14 jurisdictions and unincorporated Santa Clara County in early 2022, and vetted for accuracy by individual jurisdictions. It collected data on local impact fees and permit process times, and this Data Summary includes comparison with overall development costs.</t>
  </si>
  <si>
    <t>This Data Summary, along with context offered in the Constraints Analysis, can be used by jurisdictions to write Housing Element Constraints Analyses.</t>
  </si>
  <si>
    <t>Reach out with questions and comments to Paul Peninger: peninger@bdplanning.com.</t>
  </si>
  <si>
    <t>For additional resources visit the Collaborative website: citiesassociation.org/constraints/</t>
  </si>
  <si>
    <t>Specific Plan Impact Fee, Public Art, Parks, Traffic</t>
  </si>
  <si>
    <t>Small Multi-Unit</t>
  </si>
  <si>
    <t>Large Multi-Unit</t>
  </si>
  <si>
    <t>Single-Family</t>
  </si>
  <si>
    <t>Processing Times (by Month)</t>
  </si>
  <si>
    <t>Single-Family Fees Per Square Foot</t>
  </si>
  <si>
    <t>Multi-Family Small - 10 units</t>
  </si>
  <si>
    <t>Multi-Family Small Fees Per Square Foot</t>
  </si>
  <si>
    <t>Multi-Family Large - 100 units</t>
  </si>
  <si>
    <t>Multi-Family Large Fees Per Square Foot</t>
  </si>
  <si>
    <t>0.75 (3 Weeks)</t>
  </si>
  <si>
    <t>3 to 5</t>
  </si>
  <si>
    <t>Processing Times (by Months)</t>
  </si>
  <si>
    <t>0 to 1</t>
  </si>
  <si>
    <t>6 to 8</t>
  </si>
  <si>
    <t xml:space="preserve">3-6 first review 10 working day for resubmittals </t>
  </si>
  <si>
    <t>2  to 4</t>
  </si>
  <si>
    <t>2 to 4</t>
  </si>
  <si>
    <t>1  to 2</t>
  </si>
  <si>
    <t>2  to 3 (Entitlements only. Additional 6-9 for building permits)</t>
  </si>
  <si>
    <t>0 to 3</t>
  </si>
  <si>
    <t>9 to 12</t>
  </si>
  <si>
    <t>6 to 18 (Entitlements only. Additional 6-9 for building permits)</t>
  </si>
  <si>
    <t>4 to 9</t>
  </si>
  <si>
    <t>12 to 15</t>
  </si>
  <si>
    <t>4 to 5</t>
  </si>
  <si>
    <t>7 to 11</t>
  </si>
  <si>
    <t>15 to 18</t>
  </si>
  <si>
    <t>6 to 12</t>
  </si>
  <si>
    <t>5 to 6</t>
  </si>
  <si>
    <t>12 to 24</t>
  </si>
  <si>
    <t>5 to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</si>
</sst>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0.0%"/>
  </numFmts>
  <fonts count="26"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1"/>
      <color rgb="FF9C6500"/>
      <name val="Calibri"/>
      <family val="2"/>
      <scheme val="minor"/>
    </font>
    <font>
      <sz val="11"/>
      <color theme="1"/>
      <name val="Calibri"/>
      <family val="2"/>
      <scheme val="minor"/>
    </font>
    <font>
      <b/>
      <sz val="14"/>
      <color theme="1"/>
      <name val="Calibri"/>
      <family val="2"/>
      <scheme val="minor"/>
    </font>
    <font>
      <b/>
      <sz val="18"/>
      <color theme="0"/>
      <name val="Calibri"/>
      <family val="2"/>
      <scheme val="minor"/>
    </font>
    <font>
      <sz val="11"/>
      <color rgb="FFFF0000"/>
      <name val="Calibri"/>
      <family val="2"/>
      <scheme val="minor"/>
    </font>
    <font>
      <b/>
      <sz val="14"/>
      <color rgb="FF595959"/>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4"/>
      <color theme="0"/>
      <name val="Calibri"/>
      <family val="2"/>
      <scheme val="minor"/>
    </font>
    <font>
      <b/>
      <sz val="11"/>
      <color rgb="FFFF0000"/>
      <name val="Calibri"/>
      <family val="2"/>
      <scheme val="minor"/>
    </font>
    <font>
      <b/>
      <sz val="12"/>
      <color rgb="FFFF0000"/>
      <name val="Calibri"/>
      <family val="2"/>
      <scheme val="minor"/>
    </font>
    <font>
      <sz val="11"/>
      <color theme="1"/>
      <name val="Calibri"/>
      <family val="2"/>
    </font>
    <font>
      <b/>
      <sz val="11"/>
      <name val="Calibri"/>
      <family val="2"/>
      <scheme val="minor"/>
    </font>
    <font>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sz val="22"/>
      <color theme="1"/>
      <name val="Calibri"/>
      <family val="2"/>
      <scheme val="minor"/>
    </font>
    <font>
      <sz val="18"/>
      <color theme="1"/>
      <name val="Calibri"/>
      <family val="2"/>
      <scheme val="minor"/>
    </font>
    <font>
      <u/>
      <sz val="11"/>
      <color theme="1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EB9C"/>
      </patternFill>
    </fill>
    <fill>
      <patternFill patternType="solid">
        <fgColor rgb="FFFFCCFF"/>
        <bgColor indexed="64"/>
      </patternFill>
    </fill>
    <fill>
      <patternFill patternType="solid">
        <fgColor theme="1"/>
        <bgColor indexed="64"/>
      </patternFill>
    </fill>
    <fill>
      <patternFill patternType="solid">
        <fgColor theme="2"/>
        <bgColor indexed="64"/>
      </patternFill>
    </fill>
    <fill>
      <patternFill patternType="solid">
        <fgColor rgb="FFFFFF00"/>
        <bgColor indexed="64"/>
      </patternFill>
    </fill>
    <fill>
      <patternFill patternType="solid">
        <fgColor rgb="FFFFE5FF"/>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CCECFF"/>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diagonal/>
    </border>
    <border>
      <left/>
      <right/>
      <top style="medium">
        <color indexed="64"/>
      </top>
      <bottom style="thin">
        <color auto="1"/>
      </bottom>
      <diagonal/>
    </border>
    <border>
      <left/>
      <right/>
      <top style="thin">
        <color auto="1"/>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4" fillId="5" borderId="0" applyNumberFormat="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5" fillId="0" borderId="0" applyNumberFormat="0" applyFill="0" applyBorder="0" applyAlignment="0" applyProtection="0"/>
  </cellStyleXfs>
  <cellXfs count="273">
    <xf numFmtId="0" fontId="0" fillId="0" borderId="0" xfId="0"/>
    <xf numFmtId="0" fontId="2" fillId="2" borderId="0" xfId="0" applyFont="1" applyFill="1" applyBorder="1" applyAlignment="1">
      <alignment horizontal="left" vertical="center"/>
    </xf>
    <xf numFmtId="2" fontId="1" fillId="0" borderId="0" xfId="0" applyNumberFormat="1" applyFont="1" applyFill="1" applyBorder="1"/>
    <xf numFmtId="1" fontId="1" fillId="0" borderId="0" xfId="0" applyNumberFormat="1" applyFont="1" applyFill="1" applyBorder="1"/>
    <xf numFmtId="0" fontId="2" fillId="0" borderId="0" xfId="0" applyFont="1" applyFill="1" applyBorder="1" applyAlignment="1">
      <alignment horizontal="left" vertical="center"/>
    </xf>
    <xf numFmtId="1" fontId="0" fillId="0" borderId="0" xfId="0" applyNumberFormat="1" applyFill="1" applyBorder="1"/>
    <xf numFmtId="1" fontId="0" fillId="2" borderId="0" xfId="0" applyNumberFormat="1" applyFill="1" applyBorder="1"/>
    <xf numFmtId="1" fontId="1" fillId="2" borderId="0" xfId="0" applyNumberFormat="1" applyFont="1" applyFill="1" applyBorder="1"/>
    <xf numFmtId="3" fontId="0" fillId="0" borderId="0" xfId="0" applyNumberFormat="1" applyFill="1" applyBorder="1"/>
    <xf numFmtId="3" fontId="1" fillId="0" borderId="0" xfId="0" applyNumberFormat="1" applyFont="1" applyFill="1" applyBorder="1"/>
    <xf numFmtId="3" fontId="0" fillId="0" borderId="0" xfId="0" applyNumberFormat="1" applyFont="1" applyFill="1" applyBorder="1"/>
    <xf numFmtId="2" fontId="0" fillId="0" borderId="0" xfId="0" applyNumberFormat="1" applyFont="1" applyFill="1" applyBorder="1"/>
    <xf numFmtId="3" fontId="1" fillId="2" borderId="0" xfId="0" applyNumberFormat="1" applyFont="1" applyFill="1" applyBorder="1"/>
    <xf numFmtId="3" fontId="0" fillId="2" borderId="0" xfId="0" applyNumberFormat="1" applyFont="1" applyFill="1" applyBorder="1"/>
    <xf numFmtId="0" fontId="0" fillId="0" borderId="1" xfId="0" applyBorder="1"/>
    <xf numFmtId="0" fontId="2" fillId="0" borderId="1" xfId="0" applyFont="1" applyFill="1" applyBorder="1" applyAlignment="1">
      <alignment horizontal="left" vertical="center"/>
    </xf>
    <xf numFmtId="0" fontId="2" fillId="2" borderId="1" xfId="0" applyFont="1" applyFill="1" applyBorder="1" applyAlignment="1">
      <alignment horizontal="left" vertical="center"/>
    </xf>
    <xf numFmtId="0" fontId="0" fillId="0" borderId="0" xfId="0" applyAlignment="1"/>
    <xf numFmtId="0" fontId="1" fillId="2" borderId="0" xfId="0" applyFont="1" applyFill="1" applyAlignment="1"/>
    <xf numFmtId="164" fontId="0" fillId="0" borderId="0" xfId="2" applyNumberFormat="1" applyFont="1" applyFill="1" applyBorder="1"/>
    <xf numFmtId="164" fontId="0" fillId="2" borderId="0" xfId="2" applyNumberFormat="1" applyFont="1" applyFill="1" applyBorder="1"/>
    <xf numFmtId="164" fontId="1" fillId="0" borderId="0" xfId="2" applyNumberFormat="1" applyFont="1" applyFill="1" applyBorder="1"/>
    <xf numFmtId="164" fontId="1" fillId="2" borderId="0" xfId="2" applyNumberFormat="1" applyFont="1" applyFill="1" applyBorder="1"/>
    <xf numFmtId="164" fontId="1" fillId="6" borderId="0" xfId="2" applyNumberFormat="1" applyFont="1" applyFill="1" applyBorder="1"/>
    <xf numFmtId="164" fontId="0" fillId="0" borderId="0" xfId="0" applyNumberFormat="1" applyFill="1" applyBorder="1"/>
    <xf numFmtId="0" fontId="0" fillId="0" borderId="0" xfId="0" applyFill="1" applyBorder="1" applyAlignment="1">
      <alignment horizontal="left"/>
    </xf>
    <xf numFmtId="1" fontId="0" fillId="0" borderId="0" xfId="0" applyNumberFormat="1" applyFont="1" applyFill="1" applyBorder="1"/>
    <xf numFmtId="4" fontId="1" fillId="0" borderId="0" xfId="0" applyNumberFormat="1" applyFont="1" applyFill="1" applyBorder="1"/>
    <xf numFmtId="0" fontId="0" fillId="0" borderId="0" xfId="2" applyNumberFormat="1" applyFont="1" applyFill="1" applyBorder="1"/>
    <xf numFmtId="0" fontId="0" fillId="0" borderId="0" xfId="0" applyNumberFormat="1" applyFill="1" applyBorder="1"/>
    <xf numFmtId="0" fontId="0" fillId="0" borderId="0" xfId="0" applyNumberFormat="1" applyBorder="1"/>
    <xf numFmtId="0" fontId="0" fillId="0" borderId="0" xfId="0" applyBorder="1"/>
    <xf numFmtId="2" fontId="2" fillId="0" borderId="0" xfId="0" applyNumberFormat="1" applyFont="1" applyBorder="1"/>
    <xf numFmtId="0" fontId="3" fillId="0" borderId="0" xfId="0" applyFont="1" applyBorder="1"/>
    <xf numFmtId="1" fontId="1" fillId="0" borderId="0" xfId="0" applyNumberFormat="1" applyFont="1" applyBorder="1"/>
    <xf numFmtId="2" fontId="1" fillId="4" borderId="0" xfId="0" applyNumberFormat="1" applyFont="1" applyFill="1" applyBorder="1"/>
    <xf numFmtId="44" fontId="1" fillId="0" borderId="0" xfId="2" applyFont="1" applyFill="1" applyBorder="1"/>
    <xf numFmtId="0" fontId="0" fillId="0" borderId="0" xfId="0" applyFill="1" applyBorder="1"/>
    <xf numFmtId="0" fontId="0" fillId="2" borderId="0" xfId="0" applyFill="1" applyBorder="1"/>
    <xf numFmtId="4" fontId="1" fillId="2" borderId="0" xfId="0" applyNumberFormat="1" applyFont="1" applyFill="1" applyBorder="1"/>
    <xf numFmtId="1" fontId="0" fillId="0" borderId="0" xfId="0" applyNumberFormat="1" applyBorder="1"/>
    <xf numFmtId="0" fontId="0" fillId="0" borderId="0" xfId="2" applyNumberFormat="1" applyFont="1" applyBorder="1"/>
    <xf numFmtId="1" fontId="0" fillId="2" borderId="0" xfId="0" applyNumberFormat="1" applyFont="1" applyFill="1" applyBorder="1"/>
    <xf numFmtId="2" fontId="1" fillId="2" borderId="0" xfId="0" applyNumberFormat="1" applyFont="1" applyFill="1" applyBorder="1"/>
    <xf numFmtId="164" fontId="0" fillId="0" borderId="0" xfId="2" applyNumberFormat="1" applyFont="1" applyBorder="1"/>
    <xf numFmtId="164" fontId="0" fillId="0" borderId="0" xfId="0" applyNumberFormat="1" applyBorder="1"/>
    <xf numFmtId="164" fontId="0" fillId="2" borderId="0" xfId="0" applyNumberFormat="1" applyFill="1" applyBorder="1"/>
    <xf numFmtId="164" fontId="0" fillId="0" borderId="0" xfId="0" applyNumberFormat="1" applyFont="1" applyFill="1" applyBorder="1"/>
    <xf numFmtId="0" fontId="1" fillId="0" borderId="0" xfId="0" applyFont="1" applyFill="1" applyBorder="1" applyAlignment="1">
      <alignment horizontal="left"/>
    </xf>
    <xf numFmtId="44" fontId="0" fillId="0" borderId="0" xfId="2" applyFont="1"/>
    <xf numFmtId="165" fontId="0" fillId="0" borderId="0" xfId="0" applyNumberFormat="1"/>
    <xf numFmtId="165" fontId="0" fillId="0" borderId="0" xfId="2" applyNumberFormat="1" applyFont="1"/>
    <xf numFmtId="164" fontId="1" fillId="0" borderId="0" xfId="0" applyNumberFormat="1" applyFont="1" applyFill="1" applyBorder="1"/>
    <xf numFmtId="0" fontId="1" fillId="0" borderId="0" xfId="0" applyFont="1" applyBorder="1" applyAlignment="1">
      <alignment horizontal="left"/>
    </xf>
    <xf numFmtId="166" fontId="0" fillId="0" borderId="0" xfId="3" applyNumberFormat="1" applyFont="1" applyFill="1" applyBorder="1"/>
    <xf numFmtId="1" fontId="10" fillId="7" borderId="1" xfId="0" applyNumberFormat="1" applyFont="1" applyFill="1" applyBorder="1"/>
    <xf numFmtId="0" fontId="12" fillId="7" borderId="0" xfId="2" applyNumberFormat="1" applyFont="1" applyFill="1" applyBorder="1"/>
    <xf numFmtId="0" fontId="12" fillId="7" borderId="0" xfId="0" applyNumberFormat="1" applyFont="1" applyFill="1" applyBorder="1"/>
    <xf numFmtId="1" fontId="1" fillId="0" borderId="1" xfId="0" applyNumberFormat="1" applyFont="1" applyFill="1" applyBorder="1"/>
    <xf numFmtId="164" fontId="1" fillId="0" borderId="1" xfId="2" applyNumberFormat="1" applyFont="1" applyFill="1" applyBorder="1"/>
    <xf numFmtId="3" fontId="0" fillId="0" borderId="1" xfId="0" applyNumberFormat="1" applyFont="1" applyFill="1" applyBorder="1"/>
    <xf numFmtId="0" fontId="0" fillId="0" borderId="7" xfId="0" applyFill="1" applyBorder="1" applyAlignment="1">
      <alignment horizontal="left"/>
    </xf>
    <xf numFmtId="0" fontId="1" fillId="0" borderId="1" xfId="0" applyFont="1" applyBorder="1"/>
    <xf numFmtId="0" fontId="0" fillId="0" borderId="0" xfId="0"/>
    <xf numFmtId="164" fontId="8" fillId="0" borderId="1" xfId="2" applyNumberFormat="1" applyFont="1" applyFill="1" applyBorder="1"/>
    <xf numFmtId="0" fontId="0" fillId="0" borderId="1" xfId="0" applyFont="1" applyFill="1" applyBorder="1" applyAlignment="1">
      <alignment horizontal="left" vertical="center"/>
    </xf>
    <xf numFmtId="0" fontId="0" fillId="0" borderId="0" xfId="0" applyFont="1" applyFill="1" applyBorder="1"/>
    <xf numFmtId="0" fontId="0" fillId="3" borderId="0" xfId="0" applyFont="1" applyFill="1" applyBorder="1"/>
    <xf numFmtId="164" fontId="1" fillId="0" borderId="0" xfId="2" applyNumberFormat="1" applyFont="1" applyFill="1" applyBorder="1" applyAlignment="1">
      <alignment horizontal="right"/>
    </xf>
    <xf numFmtId="164" fontId="1" fillId="0" borderId="0" xfId="0" applyNumberFormat="1" applyFont="1" applyFill="1" applyBorder="1" applyAlignment="1">
      <alignment horizontal="right"/>
    </xf>
    <xf numFmtId="0" fontId="1" fillId="0" borderId="1" xfId="0" applyFont="1" applyFill="1" applyBorder="1" applyAlignment="1">
      <alignment horizontal="left"/>
    </xf>
    <xf numFmtId="164" fontId="5" fillId="0" borderId="1" xfId="2" applyNumberFormat="1" applyFont="1" applyFill="1" applyBorder="1"/>
    <xf numFmtId="164" fontId="5" fillId="2" borderId="1" xfId="2" applyNumberFormat="1" applyFont="1" applyFill="1" applyBorder="1"/>
    <xf numFmtId="164" fontId="0" fillId="0" borderId="1" xfId="0" applyNumberFormat="1" applyFont="1" applyBorder="1"/>
    <xf numFmtId="0" fontId="10" fillId="7" borderId="1" xfId="0" applyFont="1" applyFill="1" applyBorder="1"/>
    <xf numFmtId="1" fontId="10" fillId="0" borderId="0" xfId="0" applyNumberFormat="1" applyFont="1" applyFill="1" applyBorder="1"/>
    <xf numFmtId="42" fontId="0" fillId="0" borderId="1" xfId="2" applyNumberFormat="1" applyFont="1" applyFill="1" applyBorder="1"/>
    <xf numFmtId="42" fontId="10" fillId="7" borderId="1" xfId="2" applyNumberFormat="1" applyFont="1" applyFill="1" applyBorder="1"/>
    <xf numFmtId="42" fontId="1" fillId="0" borderId="1" xfId="2" applyNumberFormat="1" applyFont="1" applyFill="1" applyBorder="1"/>
    <xf numFmtId="164" fontId="1" fillId="4" borderId="0" xfId="0" applyNumberFormat="1" applyFont="1" applyFill="1" applyBorder="1"/>
    <xf numFmtId="167" fontId="0" fillId="0" borderId="1" xfId="4" applyNumberFormat="1" applyFont="1" applyBorder="1"/>
    <xf numFmtId="164" fontId="0" fillId="0" borderId="1" xfId="2" applyNumberFormat="1" applyFont="1" applyFill="1" applyBorder="1"/>
    <xf numFmtId="164" fontId="0" fillId="0" borderId="1" xfId="2" applyNumberFormat="1" applyFont="1" applyBorder="1"/>
    <xf numFmtId="164" fontId="14" fillId="0" borderId="1" xfId="2" applyNumberFormat="1" applyFont="1" applyFill="1" applyBorder="1"/>
    <xf numFmtId="164" fontId="1" fillId="2" borderId="1" xfId="2" applyNumberFormat="1" applyFont="1" applyFill="1" applyBorder="1"/>
    <xf numFmtId="164" fontId="0" fillId="2" borderId="1" xfId="2" applyNumberFormat="1" applyFont="1" applyFill="1" applyBorder="1"/>
    <xf numFmtId="164" fontId="14" fillId="2" borderId="1" xfId="2" applyNumberFormat="1" applyFont="1" applyFill="1" applyBorder="1"/>
    <xf numFmtId="164" fontId="0" fillId="0" borderId="11" xfId="2" applyNumberFormat="1" applyFont="1" applyFill="1" applyBorder="1"/>
    <xf numFmtId="164" fontId="8" fillId="8" borderId="1" xfId="2" applyNumberFormat="1" applyFont="1" applyFill="1" applyBorder="1"/>
    <xf numFmtId="1" fontId="11" fillId="10" borderId="0" xfId="0" applyNumberFormat="1" applyFont="1" applyFill="1" applyBorder="1"/>
    <xf numFmtId="1" fontId="10" fillId="10" borderId="0" xfId="0" applyNumberFormat="1" applyFont="1" applyFill="1" applyBorder="1"/>
    <xf numFmtId="2" fontId="1" fillId="10" borderId="0" xfId="0" applyNumberFormat="1" applyFont="1" applyFill="1" applyBorder="1"/>
    <xf numFmtId="4" fontId="1" fillId="10" borderId="0" xfId="0" applyNumberFormat="1" applyFont="1" applyFill="1" applyBorder="1"/>
    <xf numFmtId="1" fontId="6" fillId="10" borderId="0" xfId="0" applyNumberFormat="1" applyFont="1" applyFill="1" applyBorder="1"/>
    <xf numFmtId="164" fontId="1" fillId="11" borderId="15" xfId="2" applyNumberFormat="1" applyFont="1" applyFill="1" applyBorder="1"/>
    <xf numFmtId="164" fontId="1" fillId="2" borderId="0" xfId="0" applyNumberFormat="1" applyFont="1" applyFill="1" applyBorder="1"/>
    <xf numFmtId="1" fontId="13" fillId="13" borderId="3" xfId="0" applyNumberFormat="1" applyFont="1" applyFill="1" applyBorder="1"/>
    <xf numFmtId="1" fontId="12" fillId="13" borderId="3" xfId="0" applyNumberFormat="1" applyFont="1" applyFill="1" applyBorder="1"/>
    <xf numFmtId="1" fontId="14" fillId="0" borderId="0" xfId="0" applyNumberFormat="1" applyFont="1" applyBorder="1"/>
    <xf numFmtId="6" fontId="0" fillId="0" borderId="0" xfId="0" applyNumberFormat="1" applyBorder="1"/>
    <xf numFmtId="1" fontId="15" fillId="0" borderId="0" xfId="0" applyNumberFormat="1" applyFont="1" applyBorder="1"/>
    <xf numFmtId="165" fontId="1" fillId="2" borderId="0" xfId="2" applyNumberFormat="1" applyFont="1" applyFill="1" applyBorder="1"/>
    <xf numFmtId="0" fontId="0" fillId="0" borderId="0" xfId="0" applyBorder="1" applyAlignment="1">
      <alignment horizontal="left"/>
    </xf>
    <xf numFmtId="1" fontId="6" fillId="12" borderId="9" xfId="0" applyNumberFormat="1" applyFont="1" applyFill="1" applyBorder="1"/>
    <xf numFmtId="1" fontId="13" fillId="12" borderId="9" xfId="0" applyNumberFormat="1" applyFont="1" applyFill="1" applyBorder="1"/>
    <xf numFmtId="1" fontId="12" fillId="12" borderId="9" xfId="0" applyNumberFormat="1" applyFont="1" applyFill="1" applyBorder="1"/>
    <xf numFmtId="2" fontId="1" fillId="12" borderId="9" xfId="0" applyNumberFormat="1" applyFont="1" applyFill="1" applyBorder="1"/>
    <xf numFmtId="1" fontId="6" fillId="13" borderId="3" xfId="0" applyNumberFormat="1" applyFont="1" applyFill="1" applyBorder="1"/>
    <xf numFmtId="0" fontId="1" fillId="0" borderId="7" xfId="0" applyFont="1" applyFill="1" applyBorder="1" applyAlignment="1">
      <alignment horizontal="left"/>
    </xf>
    <xf numFmtId="1" fontId="1" fillId="0" borderId="9" xfId="0" applyNumberFormat="1" applyFont="1" applyFill="1" applyBorder="1"/>
    <xf numFmtId="2" fontId="1" fillId="2" borderId="9" xfId="0" applyNumberFormat="1" applyFont="1" applyFill="1" applyBorder="1"/>
    <xf numFmtId="2" fontId="0" fillId="2" borderId="9" xfId="0" applyNumberFormat="1" applyFill="1" applyBorder="1"/>
    <xf numFmtId="4" fontId="1" fillId="2" borderId="9" xfId="0" applyNumberFormat="1" applyFont="1" applyFill="1" applyBorder="1"/>
    <xf numFmtId="0" fontId="2" fillId="0" borderId="9" xfId="0" applyFont="1" applyFill="1" applyBorder="1" applyAlignment="1">
      <alignment horizontal="left" vertical="center"/>
    </xf>
    <xf numFmtId="164" fontId="0" fillId="0" borderId="9" xfId="2" applyNumberFormat="1" applyFont="1" applyFill="1" applyBorder="1"/>
    <xf numFmtId="164" fontId="0" fillId="0" borderId="9" xfId="2" applyNumberFormat="1" applyFont="1" applyBorder="1"/>
    <xf numFmtId="164" fontId="1" fillId="0" borderId="9" xfId="2" applyNumberFormat="1" applyFont="1" applyFill="1" applyBorder="1"/>
    <xf numFmtId="165" fontId="0" fillId="0" borderId="9" xfId="2" applyNumberFormat="1" applyFont="1" applyFill="1" applyBorder="1"/>
    <xf numFmtId="165" fontId="1" fillId="0" borderId="9" xfId="2" applyNumberFormat="1" applyFont="1" applyFill="1" applyBorder="1"/>
    <xf numFmtId="164" fontId="5" fillId="0" borderId="9" xfId="2" applyNumberFormat="1" applyFont="1" applyFill="1" applyBorder="1"/>
    <xf numFmtId="165" fontId="5" fillId="0" borderId="9" xfId="2" applyNumberFormat="1" applyFont="1" applyFill="1" applyBorder="1"/>
    <xf numFmtId="165" fontId="17" fillId="0" borderId="9" xfId="2" applyNumberFormat="1" applyFont="1" applyFill="1" applyBorder="1"/>
    <xf numFmtId="164" fontId="17" fillId="0" borderId="9" xfId="2" applyNumberFormat="1" applyFont="1" applyFill="1" applyBorder="1"/>
    <xf numFmtId="0" fontId="0" fillId="0" borderId="9" xfId="0" applyFont="1" applyFill="1" applyBorder="1" applyAlignment="1">
      <alignment horizontal="left" vertical="center"/>
    </xf>
    <xf numFmtId="164" fontId="8" fillId="0" borderId="9" xfId="2" applyNumberFormat="1" applyFont="1" applyFill="1" applyBorder="1"/>
    <xf numFmtId="165" fontId="8" fillId="0" borderId="9" xfId="2" applyNumberFormat="1" applyFont="1" applyFill="1" applyBorder="1"/>
    <xf numFmtId="0" fontId="2" fillId="2" borderId="9" xfId="0" applyFont="1" applyFill="1" applyBorder="1" applyAlignment="1">
      <alignment horizontal="left" vertical="center"/>
    </xf>
    <xf numFmtId="164" fontId="0" fillId="2" borderId="9" xfId="2" applyNumberFormat="1" applyFont="1" applyFill="1" applyBorder="1"/>
    <xf numFmtId="165" fontId="0" fillId="2" borderId="9" xfId="2" applyNumberFormat="1" applyFont="1" applyFill="1" applyBorder="1"/>
    <xf numFmtId="165" fontId="14" fillId="2" borderId="9" xfId="2" applyNumberFormat="1" applyFont="1" applyFill="1" applyBorder="1"/>
    <xf numFmtId="164" fontId="5" fillId="2" borderId="9" xfId="2" applyNumberFormat="1" applyFont="1" applyFill="1" applyBorder="1"/>
    <xf numFmtId="165" fontId="5" fillId="2" borderId="9" xfId="2" applyNumberFormat="1" applyFont="1" applyFill="1" applyBorder="1"/>
    <xf numFmtId="165" fontId="14" fillId="0" borderId="9" xfId="2" applyNumberFormat="1" applyFont="1" applyFill="1" applyBorder="1"/>
    <xf numFmtId="164" fontId="8" fillId="8" borderId="9" xfId="2" applyNumberFormat="1" applyFont="1" applyFill="1" applyBorder="1"/>
    <xf numFmtId="165" fontId="1" fillId="0" borderId="3" xfId="2" applyNumberFormat="1" applyFont="1" applyFill="1" applyBorder="1"/>
    <xf numFmtId="164" fontId="0" fillId="0" borderId="9" xfId="0" applyNumberFormat="1" applyFill="1" applyBorder="1"/>
    <xf numFmtId="164" fontId="1" fillId="11" borderId="19" xfId="0" applyNumberFormat="1" applyFont="1" applyFill="1" applyBorder="1"/>
    <xf numFmtId="164" fontId="1" fillId="11" borderId="9" xfId="0" applyNumberFormat="1" applyFont="1" applyFill="1" applyBorder="1"/>
    <xf numFmtId="3" fontId="1" fillId="11" borderId="20" xfId="0" applyNumberFormat="1" applyFont="1" applyFill="1" applyBorder="1"/>
    <xf numFmtId="1" fontId="10" fillId="7" borderId="9" xfId="0" applyNumberFormat="1" applyFont="1" applyFill="1" applyBorder="1"/>
    <xf numFmtId="0" fontId="1" fillId="11" borderId="19" xfId="0" applyFont="1" applyFill="1" applyBorder="1" applyAlignment="1">
      <alignment horizontal="left"/>
    </xf>
    <xf numFmtId="0" fontId="1" fillId="11" borderId="9" xfId="0" applyFont="1" applyFill="1" applyBorder="1" applyAlignment="1">
      <alignment horizontal="left"/>
    </xf>
    <xf numFmtId="0" fontId="1" fillId="11" borderId="20" xfId="0" applyFont="1" applyFill="1" applyBorder="1" applyAlignment="1">
      <alignment horizontal="left"/>
    </xf>
    <xf numFmtId="167" fontId="0" fillId="0" borderId="1" xfId="4" applyNumberFormat="1" applyFont="1" applyFill="1" applyBorder="1"/>
    <xf numFmtId="3" fontId="0" fillId="2" borderId="1" xfId="0" applyNumberFormat="1" applyFont="1" applyFill="1" applyBorder="1"/>
    <xf numFmtId="164" fontId="16" fillId="0" borderId="1" xfId="2" applyNumberFormat="1" applyFont="1" applyBorder="1"/>
    <xf numFmtId="164" fontId="1" fillId="0" borderId="11" xfId="2" applyNumberFormat="1" applyFont="1" applyFill="1" applyBorder="1"/>
    <xf numFmtId="164" fontId="1" fillId="11" borderId="12" xfId="2" applyNumberFormat="1" applyFont="1" applyFill="1" applyBorder="1"/>
    <xf numFmtId="164" fontId="1" fillId="11" borderId="13" xfId="4" applyNumberFormat="1" applyFont="1" applyFill="1" applyBorder="1" applyAlignment="1">
      <alignment horizontal="right"/>
    </xf>
    <xf numFmtId="164" fontId="1" fillId="11" borderId="14" xfId="0" applyNumberFormat="1" applyFont="1" applyFill="1" applyBorder="1"/>
    <xf numFmtId="164" fontId="1" fillId="11" borderId="21" xfId="2" applyNumberFormat="1" applyFont="1" applyFill="1" applyBorder="1"/>
    <xf numFmtId="164" fontId="1" fillId="11" borderId="22" xfId="2" applyNumberFormat="1" applyFont="1" applyFill="1" applyBorder="1" applyAlignment="1">
      <alignment horizontal="right"/>
    </xf>
    <xf numFmtId="164" fontId="1" fillId="11" borderId="16" xfId="2" applyNumberFormat="1" applyFont="1" applyFill="1" applyBorder="1" applyAlignment="1">
      <alignment horizontal="right"/>
    </xf>
    <xf numFmtId="164" fontId="1" fillId="11" borderId="23" xfId="2" applyNumberFormat="1" applyFont="1" applyFill="1" applyBorder="1"/>
    <xf numFmtId="164" fontId="1" fillId="11" borderId="17" xfId="2" applyNumberFormat="1" applyFont="1" applyFill="1" applyBorder="1"/>
    <xf numFmtId="164" fontId="1" fillId="2" borderId="18" xfId="0" applyNumberFormat="1" applyFont="1" applyFill="1" applyBorder="1"/>
    <xf numFmtId="165" fontId="1" fillId="11" borderId="12" xfId="2" applyNumberFormat="1" applyFont="1" applyFill="1" applyBorder="1"/>
    <xf numFmtId="165" fontId="1" fillId="11" borderId="13" xfId="2" applyNumberFormat="1" applyFont="1" applyFill="1" applyBorder="1" applyAlignment="1">
      <alignment horizontal="right"/>
    </xf>
    <xf numFmtId="165" fontId="1" fillId="11" borderId="14" xfId="2" applyNumberFormat="1" applyFont="1" applyFill="1" applyBorder="1"/>
    <xf numFmtId="164" fontId="0" fillId="0" borderId="3" xfId="0" applyNumberFormat="1" applyFill="1" applyBorder="1"/>
    <xf numFmtId="165" fontId="0" fillId="0" borderId="1" xfId="0" applyNumberFormat="1" applyFont="1" applyBorder="1"/>
    <xf numFmtId="164" fontId="0" fillId="0" borderId="1" xfId="0" applyNumberFormat="1" applyBorder="1"/>
    <xf numFmtId="6" fontId="0" fillId="0" borderId="1" xfId="0" applyNumberFormat="1" applyBorder="1"/>
    <xf numFmtId="0" fontId="10" fillId="7" borderId="8" xfId="0" applyFont="1" applyFill="1" applyBorder="1" applyAlignment="1">
      <alignment horizontal="left"/>
    </xf>
    <xf numFmtId="0" fontId="10" fillId="7" borderId="9" xfId="0" applyFont="1" applyFill="1" applyBorder="1" applyAlignment="1">
      <alignment horizontal="left"/>
    </xf>
    <xf numFmtId="0" fontId="10" fillId="7" borderId="10" xfId="0" applyFont="1" applyFill="1" applyBorder="1" applyAlignment="1">
      <alignment horizontal="left"/>
    </xf>
    <xf numFmtId="165" fontId="10" fillId="7" borderId="1" xfId="0" applyNumberFormat="1" applyFont="1" applyFill="1" applyBorder="1"/>
    <xf numFmtId="0" fontId="3" fillId="0" borderId="0" xfId="0" applyFont="1" applyAlignment="1">
      <alignment horizontal="left" vertical="center"/>
    </xf>
    <xf numFmtId="164" fontId="0" fillId="11" borderId="9" xfId="2" applyNumberFormat="1" applyFont="1" applyFill="1" applyBorder="1"/>
    <xf numFmtId="164" fontId="0" fillId="11" borderId="1" xfId="2" applyNumberFormat="1" applyFont="1" applyFill="1" applyBorder="1"/>
    <xf numFmtId="165" fontId="1" fillId="11" borderId="21" xfId="2" applyNumberFormat="1" applyFont="1" applyFill="1" applyBorder="1"/>
    <xf numFmtId="165" fontId="1" fillId="11" borderId="15" xfId="2" applyNumberFormat="1" applyFont="1" applyFill="1" applyBorder="1"/>
    <xf numFmtId="165" fontId="1" fillId="11" borderId="22" xfId="2" applyNumberFormat="1" applyFont="1" applyFill="1" applyBorder="1" applyAlignment="1">
      <alignment horizontal="right"/>
    </xf>
    <xf numFmtId="165" fontId="1" fillId="11" borderId="16" xfId="2" applyNumberFormat="1" applyFont="1" applyFill="1" applyBorder="1" applyAlignment="1">
      <alignment horizontal="right"/>
    </xf>
    <xf numFmtId="165" fontId="1" fillId="11" borderId="23" xfId="2" applyNumberFormat="1" applyFont="1" applyFill="1" applyBorder="1"/>
    <xf numFmtId="0" fontId="10" fillId="2" borderId="0" xfId="0" applyFont="1" applyFill="1" applyBorder="1" applyAlignment="1">
      <alignment horizontal="left"/>
    </xf>
    <xf numFmtId="0" fontId="1" fillId="2" borderId="0" xfId="0" applyFont="1" applyFill="1" applyBorder="1" applyAlignment="1">
      <alignment horizontal="left"/>
    </xf>
    <xf numFmtId="0" fontId="1" fillId="2" borderId="0" xfId="0" applyFont="1" applyFill="1" applyBorder="1"/>
    <xf numFmtId="167" fontId="0" fillId="2" borderId="0" xfId="4" applyNumberFormat="1" applyFont="1" applyFill="1" applyBorder="1"/>
    <xf numFmtId="0" fontId="0" fillId="2" borderId="0" xfId="0" applyFont="1" applyFill="1" applyBorder="1" applyAlignment="1">
      <alignment horizontal="left" vertical="center"/>
    </xf>
    <xf numFmtId="0" fontId="1" fillId="2" borderId="0" xfId="0" applyFont="1" applyFill="1" applyBorder="1" applyAlignment="1"/>
    <xf numFmtId="0" fontId="0" fillId="2" borderId="0" xfId="0" applyFill="1" applyBorder="1" applyAlignment="1"/>
    <xf numFmtId="0" fontId="7" fillId="2" borderId="0" xfId="0" applyFont="1" applyFill="1" applyBorder="1" applyAlignment="1">
      <alignment wrapText="1"/>
    </xf>
    <xf numFmtId="0" fontId="7" fillId="2" borderId="4" xfId="0" applyFont="1" applyFill="1" applyBorder="1" applyAlignment="1">
      <alignment wrapText="1"/>
    </xf>
    <xf numFmtId="0" fontId="7" fillId="2" borderId="3" xfId="0" applyFont="1" applyFill="1" applyBorder="1" applyAlignment="1">
      <alignment wrapText="1"/>
    </xf>
    <xf numFmtId="0" fontId="7" fillId="2" borderId="5" xfId="0" applyFont="1" applyFill="1" applyBorder="1" applyAlignment="1">
      <alignment wrapText="1"/>
    </xf>
    <xf numFmtId="0" fontId="18" fillId="2" borderId="1" xfId="2" applyNumberFormat="1" applyFont="1" applyFill="1" applyBorder="1" applyAlignment="1">
      <alignment horizontal="left" wrapText="1"/>
    </xf>
    <xf numFmtId="16" fontId="18" fillId="2" borderId="1" xfId="2" applyNumberFormat="1" applyFont="1" applyFill="1" applyBorder="1" applyAlignment="1">
      <alignment horizontal="left" wrapText="1"/>
    </xf>
    <xf numFmtId="0" fontId="18" fillId="2" borderId="1" xfId="0" applyFont="1" applyFill="1" applyBorder="1" applyAlignment="1">
      <alignment horizontal="left"/>
    </xf>
    <xf numFmtId="0" fontId="2" fillId="0" borderId="1" xfId="0" applyFont="1" applyFill="1" applyBorder="1" applyAlignment="1">
      <alignment horizontal="left" vertical="center" wrapText="1"/>
    </xf>
    <xf numFmtId="0" fontId="0" fillId="0" borderId="1" xfId="0" applyFont="1" applyBorder="1" applyAlignment="1">
      <alignment wrapText="1"/>
    </xf>
    <xf numFmtId="0" fontId="2" fillId="2" borderId="1" xfId="0" applyFont="1" applyFill="1" applyBorder="1" applyAlignment="1">
      <alignment horizontal="left" vertical="center" wrapText="1"/>
    </xf>
    <xf numFmtId="0" fontId="20" fillId="4" borderId="6" xfId="0" applyFont="1" applyFill="1" applyBorder="1" applyAlignment="1">
      <alignment horizontal="left"/>
    </xf>
    <xf numFmtId="0" fontId="21" fillId="4" borderId="0" xfId="0" applyFont="1" applyFill="1" applyBorder="1" applyAlignment="1">
      <alignment horizontal="left"/>
    </xf>
    <xf numFmtId="0" fontId="21" fillId="4" borderId="2" xfId="0" applyFont="1" applyFill="1" applyBorder="1" applyAlignment="1">
      <alignment horizontal="left"/>
    </xf>
    <xf numFmtId="0" fontId="2" fillId="9" borderId="9" xfId="0" applyFont="1" applyFill="1" applyBorder="1" applyAlignment="1">
      <alignment horizontal="left" vertical="center"/>
    </xf>
    <xf numFmtId="164" fontId="0" fillId="9" borderId="1" xfId="2" applyNumberFormat="1" applyFont="1" applyFill="1" applyBorder="1"/>
    <xf numFmtId="164" fontId="1" fillId="9" borderId="1" xfId="2" applyNumberFormat="1" applyFont="1" applyFill="1" applyBorder="1"/>
    <xf numFmtId="3" fontId="0" fillId="9" borderId="1" xfId="0" applyNumberFormat="1" applyFont="1" applyFill="1" applyBorder="1"/>
    <xf numFmtId="167" fontId="0" fillId="9" borderId="1" xfId="4" applyNumberFormat="1" applyFont="1" applyFill="1" applyBorder="1"/>
    <xf numFmtId="3" fontId="0" fillId="9" borderId="0" xfId="0" applyNumberFormat="1" applyFont="1" applyFill="1" applyBorder="1"/>
    <xf numFmtId="165" fontId="0" fillId="9" borderId="9" xfId="2" applyNumberFormat="1" applyFont="1" applyFill="1" applyBorder="1"/>
    <xf numFmtId="165" fontId="1" fillId="9" borderId="9" xfId="2" applyNumberFormat="1" applyFont="1" applyFill="1" applyBorder="1"/>
    <xf numFmtId="164" fontId="1" fillId="9" borderId="9" xfId="2" applyNumberFormat="1" applyFont="1" applyFill="1" applyBorder="1"/>
    <xf numFmtId="3" fontId="1" fillId="9" borderId="0" xfId="0" applyNumberFormat="1" applyFont="1" applyFill="1" applyBorder="1"/>
    <xf numFmtId="164" fontId="5" fillId="9" borderId="1" xfId="2" applyNumberFormat="1" applyFont="1" applyFill="1" applyBorder="1"/>
    <xf numFmtId="165" fontId="5" fillId="9" borderId="9" xfId="2" applyNumberFormat="1" applyFont="1" applyFill="1" applyBorder="1"/>
    <xf numFmtId="164" fontId="0" fillId="9" borderId="9" xfId="2" applyNumberFormat="1" applyFont="1" applyFill="1" applyBorder="1"/>
    <xf numFmtId="164" fontId="8" fillId="9" borderId="9" xfId="2" applyNumberFormat="1" applyFont="1" applyFill="1" applyBorder="1"/>
    <xf numFmtId="165" fontId="8" fillId="9" borderId="9" xfId="2" applyNumberFormat="1" applyFont="1" applyFill="1" applyBorder="1"/>
    <xf numFmtId="4" fontId="1" fillId="9" borderId="0" xfId="0" applyNumberFormat="1" applyFont="1" applyFill="1" applyBorder="1"/>
    <xf numFmtId="0" fontId="0" fillId="9" borderId="0" xfId="0" applyFill="1" applyBorder="1"/>
    <xf numFmtId="164" fontId="0" fillId="8" borderId="10" xfId="0" applyNumberFormat="1" applyFill="1" applyBorder="1"/>
    <xf numFmtId="164" fontId="0" fillId="2" borderId="1" xfId="0" applyNumberFormat="1" applyFill="1" applyBorder="1"/>
    <xf numFmtId="6" fontId="0" fillId="2" borderId="1" xfId="0" applyNumberFormat="1" applyFill="1" applyBorder="1"/>
    <xf numFmtId="0" fontId="10" fillId="7" borderId="1" xfId="0" applyFont="1" applyFill="1" applyBorder="1" applyAlignment="1">
      <alignment wrapText="1"/>
    </xf>
    <xf numFmtId="0" fontId="12" fillId="7" borderId="1" xfId="2" applyNumberFormat="1" applyFont="1" applyFill="1" applyBorder="1"/>
    <xf numFmtId="0" fontId="12" fillId="7" borderId="1" xfId="0" applyNumberFormat="1" applyFont="1" applyFill="1" applyBorder="1"/>
    <xf numFmtId="0" fontId="1" fillId="0" borderId="1" xfId="0" applyNumberFormat="1" applyFont="1" applyBorder="1"/>
    <xf numFmtId="0" fontId="1" fillId="0" borderId="1" xfId="2" applyNumberFormat="1" applyFont="1" applyFill="1" applyBorder="1" applyAlignment="1">
      <alignment wrapText="1"/>
    </xf>
    <xf numFmtId="0" fontId="1" fillId="0" borderId="1" xfId="0" applyNumberFormat="1" applyFont="1" applyFill="1" applyBorder="1" applyAlignment="1">
      <alignment wrapText="1"/>
    </xf>
    <xf numFmtId="0" fontId="1" fillId="0" borderId="1" xfId="0" applyNumberFormat="1" applyFont="1" applyBorder="1" applyAlignment="1">
      <alignment wrapText="1"/>
    </xf>
    <xf numFmtId="0" fontId="0" fillId="0" borderId="1" xfId="0" applyFill="1" applyBorder="1"/>
    <xf numFmtId="0" fontId="0" fillId="0" borderId="1" xfId="0" applyFont="1" applyFill="1" applyBorder="1"/>
    <xf numFmtId="0" fontId="0" fillId="2" borderId="1" xfId="0" applyFill="1" applyBorder="1"/>
    <xf numFmtId="164" fontId="10" fillId="7" borderId="1" xfId="0" applyNumberFormat="1" applyFont="1" applyFill="1" applyBorder="1" applyAlignment="1">
      <alignment horizontal="left" vertical="center"/>
    </xf>
    <xf numFmtId="164" fontId="10" fillId="7" borderId="1" xfId="0" applyNumberFormat="1" applyFont="1" applyFill="1" applyBorder="1"/>
    <xf numFmtId="164" fontId="1" fillId="0" borderId="1" xfId="0" applyNumberFormat="1" applyFont="1" applyBorder="1"/>
    <xf numFmtId="0" fontId="0" fillId="0" borderId="1" xfId="2" applyNumberFormat="1" applyFont="1" applyFill="1" applyBorder="1" applyAlignment="1">
      <alignment horizontal="left"/>
    </xf>
    <xf numFmtId="0" fontId="0" fillId="0" borderId="1" xfId="0" applyNumberFormat="1" applyFill="1" applyBorder="1" applyAlignment="1">
      <alignment horizontal="left"/>
    </xf>
    <xf numFmtId="0" fontId="0" fillId="0" borderId="1" xfId="0" applyNumberFormat="1" applyFont="1" applyFill="1" applyBorder="1" applyAlignment="1">
      <alignment horizontal="left"/>
    </xf>
    <xf numFmtId="0" fontId="0" fillId="2" borderId="1" xfId="0" applyFill="1" applyBorder="1" applyAlignment="1">
      <alignment horizontal="left" vertical="center"/>
    </xf>
    <xf numFmtId="0" fontId="0" fillId="2" borderId="1" xfId="0" applyNumberFormat="1" applyFill="1" applyBorder="1" applyAlignment="1">
      <alignment horizontal="left"/>
    </xf>
    <xf numFmtId="16" fontId="0" fillId="0" borderId="1" xfId="0" applyNumberFormat="1" applyFont="1" applyFill="1" applyBorder="1" applyAlignment="1">
      <alignment horizontal="left"/>
    </xf>
    <xf numFmtId="167" fontId="5" fillId="0" borderId="1" xfId="4" applyNumberFormat="1" applyFont="1" applyFill="1" applyBorder="1"/>
    <xf numFmtId="167" fontId="0" fillId="0" borderId="1" xfId="2" applyNumberFormat="1" applyFont="1" applyFill="1" applyBorder="1"/>
    <xf numFmtId="167" fontId="5" fillId="9" borderId="1" xfId="4" applyNumberFormat="1" applyFont="1" applyFill="1" applyBorder="1"/>
    <xf numFmtId="167" fontId="5" fillId="0" borderId="9" xfId="4" applyNumberFormat="1" applyFont="1" applyFill="1" applyBorder="1"/>
    <xf numFmtId="167" fontId="0" fillId="0" borderId="9" xfId="4" applyNumberFormat="1" applyFont="1" applyFill="1" applyBorder="1"/>
    <xf numFmtId="167" fontId="5" fillId="9" borderId="9" xfId="4" applyNumberFormat="1" applyFont="1" applyFill="1" applyBorder="1"/>
    <xf numFmtId="2" fontId="1" fillId="13" borderId="9" xfId="0" applyNumberFormat="1" applyFont="1" applyFill="1" applyBorder="1"/>
    <xf numFmtId="0" fontId="0" fillId="0" borderId="0" xfId="0" applyAlignment="1">
      <alignment wrapText="1"/>
    </xf>
    <xf numFmtId="0" fontId="24" fillId="0" borderId="0" xfId="0" applyFont="1" applyAlignment="1">
      <alignment wrapText="1"/>
    </xf>
    <xf numFmtId="0" fontId="1" fillId="0" borderId="0" xfId="0" applyFont="1" applyAlignment="1">
      <alignment wrapText="1"/>
    </xf>
    <xf numFmtId="0" fontId="0" fillId="0" borderId="0" xfId="0" applyAlignment="1">
      <alignment vertical="center" wrapText="1"/>
    </xf>
    <xf numFmtId="0" fontId="23" fillId="0" borderId="24" xfId="0" applyFont="1" applyBorder="1" applyAlignment="1">
      <alignment wrapText="1"/>
    </xf>
    <xf numFmtId="0" fontId="24" fillId="0" borderId="25" xfId="0" applyFont="1" applyBorder="1" applyAlignment="1">
      <alignment wrapText="1"/>
    </xf>
    <xf numFmtId="0" fontId="22" fillId="0" borderId="25" xfId="0" applyFont="1" applyBorder="1" applyAlignment="1">
      <alignment wrapText="1"/>
    </xf>
    <xf numFmtId="0" fontId="0" fillId="0" borderId="25" xfId="0" applyBorder="1" applyAlignment="1">
      <alignment wrapText="1"/>
    </xf>
    <xf numFmtId="0" fontId="0" fillId="0" borderId="25" xfId="0" applyBorder="1" applyAlignment="1">
      <alignment vertical="center" wrapText="1"/>
    </xf>
    <xf numFmtId="0" fontId="0" fillId="0" borderId="25" xfId="0" applyBorder="1" applyAlignment="1">
      <alignment horizontal="left" vertical="center" wrapText="1"/>
    </xf>
    <xf numFmtId="0" fontId="25" fillId="0" borderId="25" xfId="5" applyBorder="1" applyAlignment="1">
      <alignment wrapText="1"/>
    </xf>
    <xf numFmtId="0" fontId="1" fillId="0" borderId="25" xfId="0" applyFont="1" applyBorder="1" applyAlignment="1">
      <alignment vertical="center" wrapText="1"/>
    </xf>
    <xf numFmtId="0" fontId="0" fillId="0" borderId="26" xfId="0" applyBorder="1" applyAlignment="1">
      <alignment vertical="center" wrapText="1"/>
    </xf>
    <xf numFmtId="2" fontId="1" fillId="0" borderId="9" xfId="0" applyNumberFormat="1" applyFont="1" applyFill="1" applyBorder="1"/>
    <xf numFmtId="0" fontId="0" fillId="2" borderId="9" xfId="0" applyFill="1" applyBorder="1" applyAlignment="1">
      <alignment horizontal="left" vertical="center"/>
    </xf>
    <xf numFmtId="0" fontId="1" fillId="0" borderId="9" xfId="2" applyNumberFormat="1" applyFont="1" applyFill="1" applyBorder="1" applyAlignment="1">
      <alignment horizontal="left" vertical="center"/>
    </xf>
    <xf numFmtId="0" fontId="1" fillId="0" borderId="9" xfId="0" applyNumberFormat="1" applyFont="1" applyFill="1" applyBorder="1" applyAlignment="1">
      <alignment horizontal="left" vertical="center"/>
    </xf>
    <xf numFmtId="0" fontId="1" fillId="0" borderId="9" xfId="0" applyNumberFormat="1" applyFont="1" applyBorder="1" applyAlignment="1">
      <alignment horizontal="left" vertical="center"/>
    </xf>
    <xf numFmtId="0" fontId="0" fillId="0" borderId="9" xfId="0" applyNumberFormat="1" applyFont="1" applyBorder="1" applyAlignment="1">
      <alignment horizontal="left" vertical="center"/>
    </xf>
    <xf numFmtId="0" fontId="0" fillId="0" borderId="9" xfId="2" applyNumberFormat="1" applyFont="1" applyFill="1" applyBorder="1" applyAlignment="1">
      <alignment horizontal="left" vertical="center"/>
    </xf>
    <xf numFmtId="0" fontId="0" fillId="0" borderId="9" xfId="0" applyNumberFormat="1" applyFill="1" applyBorder="1" applyAlignment="1">
      <alignment horizontal="left" vertical="center"/>
    </xf>
    <xf numFmtId="0" fontId="0" fillId="0" borderId="9" xfId="0" applyFill="1" applyBorder="1" applyAlignment="1">
      <alignment horizontal="left" vertical="center"/>
    </xf>
    <xf numFmtId="0" fontId="0" fillId="0" borderId="9" xfId="0" applyNumberFormat="1" applyFont="1" applyFill="1" applyBorder="1" applyAlignment="1">
      <alignment horizontal="left" vertical="center"/>
    </xf>
    <xf numFmtId="0" fontId="0" fillId="2" borderId="9" xfId="0" applyNumberFormat="1" applyFill="1" applyBorder="1" applyAlignment="1">
      <alignment horizontal="left" vertical="center"/>
    </xf>
    <xf numFmtId="0" fontId="0" fillId="9" borderId="9" xfId="2" applyNumberFormat="1" applyFont="1" applyFill="1" applyBorder="1" applyAlignment="1">
      <alignment horizontal="left" vertical="center"/>
    </xf>
    <xf numFmtId="0" fontId="0" fillId="9" borderId="9" xfId="0" applyNumberFormat="1" applyFill="1" applyBorder="1" applyAlignment="1">
      <alignment horizontal="left" vertical="center"/>
    </xf>
    <xf numFmtId="0" fontId="0" fillId="9" borderId="9" xfId="0" applyFill="1" applyBorder="1" applyAlignment="1">
      <alignment horizontal="left" vertical="center"/>
    </xf>
    <xf numFmtId="0" fontId="0" fillId="0" borderId="0" xfId="0"/>
    <xf numFmtId="0" fontId="9" fillId="0" borderId="0" xfId="0" applyFont="1" applyAlignment="1">
      <alignment horizontal="left" vertical="center" readingOrder="1"/>
    </xf>
    <xf numFmtId="0" fontId="19" fillId="7" borderId="4" xfId="0" applyFont="1" applyFill="1" applyBorder="1" applyAlignment="1">
      <alignment horizontal="left"/>
    </xf>
    <xf numFmtId="0" fontId="19" fillId="7" borderId="3" xfId="0" applyFont="1" applyFill="1" applyBorder="1" applyAlignment="1">
      <alignment horizontal="left"/>
    </xf>
    <xf numFmtId="0" fontId="19" fillId="7" borderId="5" xfId="0" applyFont="1" applyFill="1" applyBorder="1" applyAlignment="1">
      <alignment horizontal="left"/>
    </xf>
  </cellXfs>
  <cellStyles count="6">
    <cellStyle name="Comma" xfId="3" builtinId="3"/>
    <cellStyle name="Currency" xfId="2" builtinId="4"/>
    <cellStyle name="Hyperlink" xfId="5" builtinId="8"/>
    <cellStyle name="Neutral 2" xfId="1" xr:uid="{ED0107A7-57B7-44C3-865A-E1508B03FB42}"/>
    <cellStyle name="Normal" xfId="0" builtinId="0"/>
    <cellStyle name="Percent" xfId="4" builtinId="5"/>
  </cellStyles>
  <dxfs count="0"/>
  <tableStyles count="0" defaultTableStyle="TableStyleMedium2" defaultPivotStyle="PivotStyleLight16"/>
  <colors>
    <mruColors>
      <color rgb="FFCCECFF"/>
      <color rgb="FFCCFFFF"/>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s-MX" sz="1400" b="1" i="0" baseline="0">
                <a:effectLst/>
              </a:rPr>
              <a:t>Total Fees Per Dwelling Unit </a:t>
            </a:r>
            <a:endParaRPr lang="es-MX" sz="14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v>Singe Family</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Data'!$F$9:$F$22</c:f>
              <c:numCache>
                <c:formatCode>"$"#,##0</c:formatCode>
                <c:ptCount val="14"/>
                <c:pt idx="0">
                  <c:v>72555.64</c:v>
                </c:pt>
                <c:pt idx="1">
                  <c:v>136595.76</c:v>
                </c:pt>
                <c:pt idx="2">
                  <c:v>69218.642282400004</c:v>
                </c:pt>
                <c:pt idx="3">
                  <c:v>146631</c:v>
                </c:pt>
                <c:pt idx="4">
                  <c:v>32457.769999999997</c:v>
                </c:pt>
                <c:pt idx="5">
                  <c:v>77197.899999999994</c:v>
                </c:pt>
                <c:pt idx="6">
                  <c:v>33444.780000000006</c:v>
                </c:pt>
                <c:pt idx="7">
                  <c:v>55902.8</c:v>
                </c:pt>
                <c:pt idx="8">
                  <c:v>90423</c:v>
                </c:pt>
                <c:pt idx="9">
                  <c:v>9919</c:v>
                </c:pt>
                <c:pt idx="10">
                  <c:v>72033.98</c:v>
                </c:pt>
                <c:pt idx="11">
                  <c:v>64271.5</c:v>
                </c:pt>
                <c:pt idx="12">
                  <c:v>133389.13</c:v>
                </c:pt>
                <c:pt idx="13">
                  <c:v>25166</c:v>
                </c:pt>
              </c:numCache>
            </c:numRef>
          </c:val>
          <c:extLst>
            <c:ext xmlns:c16="http://schemas.microsoft.com/office/drawing/2014/chart" uri="{C3380CC4-5D6E-409C-BE32-E72D297353CC}">
              <c16:uniqueId val="{00000004-9A5C-474D-B101-1FD60D97F620}"/>
            </c:ext>
          </c:extLst>
        </c:ser>
        <c:ser>
          <c:idx val="1"/>
          <c:order val="1"/>
          <c:tx>
            <c:v>Small Multi-Family</c:v>
          </c:tx>
          <c:spPr>
            <a:solidFill>
              <a:schemeClr val="accent2"/>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Data'!$V$9:$V$22</c:f>
              <c:numCache>
                <c:formatCode>"$"#,##0</c:formatCode>
                <c:ptCount val="14"/>
                <c:pt idx="0">
                  <c:v>20598.876</c:v>
                </c:pt>
                <c:pt idx="1">
                  <c:v>77770.42</c:v>
                </c:pt>
                <c:pt idx="2">
                  <c:v>40194.899850000002</c:v>
                </c:pt>
                <c:pt idx="3">
                  <c:v>0</c:v>
                </c:pt>
                <c:pt idx="4">
                  <c:v>5764.33</c:v>
                </c:pt>
                <c:pt idx="5">
                  <c:v>74326.210000000006</c:v>
                </c:pt>
                <c:pt idx="6">
                  <c:v>4815.116</c:v>
                </c:pt>
                <c:pt idx="7">
                  <c:v>41373.96</c:v>
                </c:pt>
                <c:pt idx="8">
                  <c:v>69496.7</c:v>
                </c:pt>
                <c:pt idx="9">
                  <c:v>23410</c:v>
                </c:pt>
                <c:pt idx="10">
                  <c:v>7299.4549999999999</c:v>
                </c:pt>
                <c:pt idx="11">
                  <c:v>17063.314000000002</c:v>
                </c:pt>
                <c:pt idx="12">
                  <c:v>126672.88800000001</c:v>
                </c:pt>
                <c:pt idx="13">
                  <c:v>0</c:v>
                </c:pt>
              </c:numCache>
            </c:numRef>
          </c:val>
          <c:extLst>
            <c:ext xmlns:c16="http://schemas.microsoft.com/office/drawing/2014/chart" uri="{C3380CC4-5D6E-409C-BE32-E72D297353CC}">
              <c16:uniqueId val="{00000005-9A5C-474D-B101-1FD60D97F620}"/>
            </c:ext>
          </c:extLst>
        </c:ser>
        <c:ser>
          <c:idx val="2"/>
          <c:order val="2"/>
          <c:tx>
            <c:v>Large Multi-Family</c:v>
          </c:tx>
          <c:spPr>
            <a:solidFill>
              <a:schemeClr val="accent3"/>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Data'!$AJ$9:$AJ$22</c:f>
              <c:numCache>
                <c:formatCode>"$"#,##0</c:formatCode>
                <c:ptCount val="14"/>
                <c:pt idx="0">
                  <c:v>18540.6574</c:v>
                </c:pt>
                <c:pt idx="1">
                  <c:v>73958.990000000005</c:v>
                </c:pt>
                <c:pt idx="2">
                  <c:v>39134.73835</c:v>
                </c:pt>
                <c:pt idx="3">
                  <c:v>0</c:v>
                </c:pt>
                <c:pt idx="4">
                  <c:v>3268.9731000000006</c:v>
                </c:pt>
                <c:pt idx="5">
                  <c:v>59739.69539999999</c:v>
                </c:pt>
                <c:pt idx="6">
                  <c:v>4156.3353999999999</c:v>
                </c:pt>
                <c:pt idx="7">
                  <c:v>36395.934000000001</c:v>
                </c:pt>
                <c:pt idx="8">
                  <c:v>82590.5</c:v>
                </c:pt>
                <c:pt idx="9">
                  <c:v>23410</c:v>
                </c:pt>
                <c:pt idx="10">
                  <c:v>3047.9777999999997</c:v>
                </c:pt>
                <c:pt idx="11">
                  <c:v>15391.1533</c:v>
                </c:pt>
                <c:pt idx="12">
                  <c:v>98292.485000000001</c:v>
                </c:pt>
                <c:pt idx="13">
                  <c:v>0</c:v>
                </c:pt>
              </c:numCache>
            </c:numRef>
          </c:val>
          <c:extLst>
            <c:ext xmlns:c16="http://schemas.microsoft.com/office/drawing/2014/chart" uri="{C3380CC4-5D6E-409C-BE32-E72D297353CC}">
              <c16:uniqueId val="{00000006-9A5C-474D-B101-1FD60D97F620}"/>
            </c:ext>
          </c:extLst>
        </c:ser>
        <c:dLbls>
          <c:showLegendKey val="0"/>
          <c:showVal val="0"/>
          <c:showCatName val="0"/>
          <c:showSerName val="0"/>
          <c:showPercent val="0"/>
          <c:showBubbleSize val="0"/>
        </c:dLbls>
        <c:gapWidth val="182"/>
        <c:axId val="467595824"/>
        <c:axId val="467586672"/>
      </c:barChart>
      <c:catAx>
        <c:axId val="46759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586672"/>
        <c:crosses val="autoZero"/>
        <c:auto val="1"/>
        <c:lblAlgn val="ctr"/>
        <c:lblOffset val="100"/>
        <c:noMultiLvlLbl val="0"/>
      </c:catAx>
      <c:valAx>
        <c:axId val="46758667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5958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Large Multi-Family Fees per Square Foot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v>Entitlement Fees</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Data'!$AM$9:$AM$22</c:f>
              <c:numCache>
                <c:formatCode>"$"#,##0.00</c:formatCode>
                <c:ptCount val="14"/>
                <c:pt idx="0">
                  <c:v>0.38402319999999995</c:v>
                </c:pt>
                <c:pt idx="1">
                  <c:v>1.1236666666666666</c:v>
                </c:pt>
                <c:pt idx="2">
                  <c:v>0.45049346666666668</c:v>
                </c:pt>
                <c:pt idx="3">
                  <c:v>0</c:v>
                </c:pt>
                <c:pt idx="4">
                  <c:v>0.22620560000000003</c:v>
                </c:pt>
                <c:pt idx="5">
                  <c:v>0.48952079999999998</c:v>
                </c:pt>
                <c:pt idx="6">
                  <c:v>0</c:v>
                </c:pt>
                <c:pt idx="7">
                  <c:v>1.3188453333333332</c:v>
                </c:pt>
                <c:pt idx="8">
                  <c:v>0.6</c:v>
                </c:pt>
                <c:pt idx="9">
                  <c:v>8.6666666666666661</c:v>
                </c:pt>
                <c:pt idx="10">
                  <c:v>1.1220782666666667</c:v>
                </c:pt>
                <c:pt idx="11">
                  <c:v>0.16281000000000001</c:v>
                </c:pt>
                <c:pt idx="12">
                  <c:v>0.28726666666666667</c:v>
                </c:pt>
                <c:pt idx="13">
                  <c:v>0</c:v>
                </c:pt>
              </c:numCache>
            </c:numRef>
          </c:val>
          <c:extLst>
            <c:ext xmlns:c16="http://schemas.microsoft.com/office/drawing/2014/chart" uri="{C3380CC4-5D6E-409C-BE32-E72D297353CC}">
              <c16:uniqueId val="{00000002-644E-45A9-ADC6-DDFE431AF260}"/>
            </c:ext>
          </c:extLst>
        </c:ser>
        <c:ser>
          <c:idx val="1"/>
          <c:order val="1"/>
          <c:tx>
            <c:v>Constructoin Fees</c:v>
          </c:tx>
          <c:spPr>
            <a:solidFill>
              <a:schemeClr val="accent2"/>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Data'!$AN$9:$AN$22</c:f>
              <c:numCache>
                <c:formatCode>"$"#,##0.00</c:formatCode>
                <c:ptCount val="14"/>
                <c:pt idx="0">
                  <c:v>0.7145866666666667</c:v>
                </c:pt>
                <c:pt idx="1">
                  <c:v>19.374426666666668</c:v>
                </c:pt>
                <c:pt idx="2">
                  <c:v>1.7308776666666665</c:v>
                </c:pt>
                <c:pt idx="3">
                  <c:v>0</c:v>
                </c:pt>
                <c:pt idx="4">
                  <c:v>2.5332785333333336</c:v>
                </c:pt>
                <c:pt idx="5">
                  <c:v>8.2225989333333338</c:v>
                </c:pt>
                <c:pt idx="6">
                  <c:v>2.583209866666667</c:v>
                </c:pt>
                <c:pt idx="7">
                  <c:v>1.8904000000000001</c:v>
                </c:pt>
                <c:pt idx="8">
                  <c:v>3.7186666666666666</c:v>
                </c:pt>
                <c:pt idx="9">
                  <c:v>8.2133333333333329</c:v>
                </c:pt>
                <c:pt idx="10">
                  <c:v>2.1467886666666667</c:v>
                </c:pt>
                <c:pt idx="11">
                  <c:v>5.7293944000000003</c:v>
                </c:pt>
                <c:pt idx="12">
                  <c:v>3.2107533333333333</c:v>
                </c:pt>
                <c:pt idx="13">
                  <c:v>0</c:v>
                </c:pt>
              </c:numCache>
            </c:numRef>
          </c:val>
          <c:extLst>
            <c:ext xmlns:c16="http://schemas.microsoft.com/office/drawing/2014/chart" uri="{C3380CC4-5D6E-409C-BE32-E72D297353CC}">
              <c16:uniqueId val="{00000003-644E-45A9-ADC6-DDFE431AF260}"/>
            </c:ext>
          </c:extLst>
        </c:ser>
        <c:ser>
          <c:idx val="2"/>
          <c:order val="2"/>
          <c:tx>
            <c:v>Impact Fees</c:v>
          </c:tx>
          <c:spPr>
            <a:solidFill>
              <a:schemeClr val="accent3"/>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Data'!$AP$9:$AP$22</c:f>
              <c:numCache>
                <c:formatCode>"$"#,##0.00</c:formatCode>
                <c:ptCount val="14"/>
                <c:pt idx="0">
                  <c:v>0</c:v>
                </c:pt>
                <c:pt idx="1">
                  <c:v>0</c:v>
                </c:pt>
                <c:pt idx="2">
                  <c:v>0</c:v>
                </c:pt>
                <c:pt idx="3">
                  <c:v>0</c:v>
                </c:pt>
                <c:pt idx="4">
                  <c:v>0</c:v>
                </c:pt>
                <c:pt idx="5">
                  <c:v>6.1569599999999998</c:v>
                </c:pt>
                <c:pt idx="6">
                  <c:v>1.2363840000000001</c:v>
                </c:pt>
                <c:pt idx="7">
                  <c:v>0</c:v>
                </c:pt>
                <c:pt idx="8">
                  <c:v>0.47</c:v>
                </c:pt>
                <c:pt idx="9">
                  <c:v>0</c:v>
                </c:pt>
                <c:pt idx="10">
                  <c:v>0</c:v>
                </c:pt>
                <c:pt idx="11">
                  <c:v>0</c:v>
                </c:pt>
                <c:pt idx="12">
                  <c:v>14.083426666666666</c:v>
                </c:pt>
                <c:pt idx="13">
                  <c:v>0</c:v>
                </c:pt>
              </c:numCache>
            </c:numRef>
          </c:val>
          <c:extLst>
            <c:ext xmlns:c16="http://schemas.microsoft.com/office/drawing/2014/chart" uri="{C3380CC4-5D6E-409C-BE32-E72D297353CC}">
              <c16:uniqueId val="{00000004-644E-45A9-ADC6-DDFE431AF260}"/>
            </c:ext>
          </c:extLst>
        </c:ser>
        <c:ser>
          <c:idx val="3"/>
          <c:order val="3"/>
          <c:tx>
            <c:v>Other Fees</c:v>
          </c:tx>
          <c:spPr>
            <a:solidFill>
              <a:schemeClr val="accent4"/>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Data'!$AP$9:$AP$22</c:f>
              <c:numCache>
                <c:formatCode>"$"#,##0.00</c:formatCode>
                <c:ptCount val="14"/>
                <c:pt idx="0">
                  <c:v>0</c:v>
                </c:pt>
                <c:pt idx="1">
                  <c:v>0</c:v>
                </c:pt>
                <c:pt idx="2">
                  <c:v>0</c:v>
                </c:pt>
                <c:pt idx="3">
                  <c:v>0</c:v>
                </c:pt>
                <c:pt idx="4">
                  <c:v>0</c:v>
                </c:pt>
                <c:pt idx="5">
                  <c:v>6.1569599999999998</c:v>
                </c:pt>
                <c:pt idx="6">
                  <c:v>1.2363840000000001</c:v>
                </c:pt>
                <c:pt idx="7">
                  <c:v>0</c:v>
                </c:pt>
                <c:pt idx="8">
                  <c:v>0.47</c:v>
                </c:pt>
                <c:pt idx="9">
                  <c:v>0</c:v>
                </c:pt>
                <c:pt idx="10">
                  <c:v>0</c:v>
                </c:pt>
                <c:pt idx="11">
                  <c:v>0</c:v>
                </c:pt>
                <c:pt idx="12">
                  <c:v>14.083426666666666</c:v>
                </c:pt>
                <c:pt idx="13">
                  <c:v>0</c:v>
                </c:pt>
              </c:numCache>
            </c:numRef>
          </c:val>
          <c:extLst>
            <c:ext xmlns:c16="http://schemas.microsoft.com/office/drawing/2014/chart" uri="{C3380CC4-5D6E-409C-BE32-E72D297353CC}">
              <c16:uniqueId val="{00000005-644E-45A9-ADC6-DDFE431AF260}"/>
            </c:ext>
          </c:extLst>
        </c:ser>
        <c:dLbls>
          <c:showLegendKey val="0"/>
          <c:showVal val="0"/>
          <c:showCatName val="0"/>
          <c:showSerName val="0"/>
          <c:showPercent val="0"/>
          <c:showBubbleSize val="0"/>
        </c:dLbls>
        <c:gapWidth val="150"/>
        <c:overlap val="100"/>
        <c:axId val="469900160"/>
        <c:axId val="469900992"/>
      </c:barChart>
      <c:catAx>
        <c:axId val="4699001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900992"/>
        <c:crosses val="autoZero"/>
        <c:auto val="1"/>
        <c:lblAlgn val="ctr"/>
        <c:lblOffset val="100"/>
        <c:noMultiLvlLbl val="0"/>
      </c:catAx>
      <c:valAx>
        <c:axId val="46990099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9001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Fees</a:t>
            </a:r>
            <a:r>
              <a:rPr lang="es-MX" b="1" baseline="0"/>
              <a:t> as % of Total Dev.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Data'!$AK$9:$AK$21</c:f>
              <c:numCache>
                <c:formatCode>0.0%</c:formatCode>
                <c:ptCount val="13"/>
                <c:pt idx="0">
                  <c:v>2.6445096847810583E-2</c:v>
                </c:pt>
                <c:pt idx="1">
                  <c:v>0.10548993010982742</c:v>
                </c:pt>
                <c:pt idx="2">
                  <c:v>5.5819053416060478E-2</c:v>
                </c:pt>
                <c:pt idx="3">
                  <c:v>0</c:v>
                </c:pt>
                <c:pt idx="4">
                  <c:v>4.6626345742404804E-3</c:v>
                </c:pt>
                <c:pt idx="5">
                  <c:v>8.5208522892597338E-2</c:v>
                </c:pt>
                <c:pt idx="6">
                  <c:v>5.928306090429325E-3</c:v>
                </c:pt>
                <c:pt idx="7">
                  <c:v>5.1912614462986735E-2</c:v>
                </c:pt>
                <c:pt idx="8">
                  <c:v>0.11780131222364855</c:v>
                </c:pt>
                <c:pt idx="9">
                  <c:v>3.3390386535444301E-2</c:v>
                </c:pt>
                <c:pt idx="10">
                  <c:v>4.3474223363286256E-3</c:v>
                </c:pt>
                <c:pt idx="11">
                  <c:v>2.1952864498644989E-2</c:v>
                </c:pt>
                <c:pt idx="12">
                  <c:v>0.14019752531735843</c:v>
                </c:pt>
              </c:numCache>
            </c:numRef>
          </c:val>
          <c:extLst>
            <c:ext xmlns:c16="http://schemas.microsoft.com/office/drawing/2014/chart" uri="{C3380CC4-5D6E-409C-BE32-E72D297353CC}">
              <c16:uniqueId val="{00000002-D6FF-4005-9B0A-9E81BD1E4C01}"/>
            </c:ext>
          </c:extLst>
        </c:ser>
        <c:dLbls>
          <c:showLegendKey val="0"/>
          <c:showVal val="0"/>
          <c:showCatName val="0"/>
          <c:showSerName val="0"/>
          <c:showPercent val="0"/>
          <c:showBubbleSize val="0"/>
        </c:dLbls>
        <c:gapWidth val="219"/>
        <c:overlap val="-27"/>
        <c:axId val="1941992367"/>
        <c:axId val="1942009839"/>
      </c:barChart>
      <c:catAx>
        <c:axId val="1941992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2009839"/>
        <c:crosses val="autoZero"/>
        <c:auto val="1"/>
        <c:lblAlgn val="ctr"/>
        <c:lblOffset val="100"/>
        <c:noMultiLvlLbl val="0"/>
      </c:catAx>
      <c:valAx>
        <c:axId val="194200983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19923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Total Fees per Square</a:t>
            </a:r>
            <a:r>
              <a:rPr lang="es-MX" b="1" baseline="0"/>
              <a:t> Foot</a:t>
            </a:r>
            <a:endParaRPr lang="es-MX"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Single Family</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Data'!$N$9:$N$22</c:f>
              <c:numCache>
                <c:formatCode>"$"#,##0.00</c:formatCode>
                <c:ptCount val="14"/>
                <c:pt idx="0">
                  <c:v>27.906015384615383</c:v>
                </c:pt>
                <c:pt idx="1">
                  <c:v>27.319152000000003</c:v>
                </c:pt>
                <c:pt idx="2">
                  <c:v>13.843728456480001</c:v>
                </c:pt>
                <c:pt idx="3">
                  <c:v>29.3262</c:v>
                </c:pt>
                <c:pt idx="4">
                  <c:v>12.483757692307691</c:v>
                </c:pt>
                <c:pt idx="5">
                  <c:v>29.691499999999998</c:v>
                </c:pt>
                <c:pt idx="6">
                  <c:v>6.688956000000001</c:v>
                </c:pt>
                <c:pt idx="7">
                  <c:v>21.501076923076923</c:v>
                </c:pt>
                <c:pt idx="8">
                  <c:v>34.778076923076924</c:v>
                </c:pt>
                <c:pt idx="9">
                  <c:v>3.8149999999999999</c:v>
                </c:pt>
                <c:pt idx="10">
                  <c:v>27.705376923076923</c:v>
                </c:pt>
                <c:pt idx="11">
                  <c:v>12.8543</c:v>
                </c:pt>
                <c:pt idx="12">
                  <c:v>51.303511538461542</c:v>
                </c:pt>
                <c:pt idx="13">
                  <c:v>9.6792307692307684</c:v>
                </c:pt>
              </c:numCache>
            </c:numRef>
          </c:val>
          <c:extLst>
            <c:ext xmlns:c16="http://schemas.microsoft.com/office/drawing/2014/chart" uri="{C3380CC4-5D6E-409C-BE32-E72D297353CC}">
              <c16:uniqueId val="{00000008-3C9A-4546-989E-3DC3666EBA02}"/>
            </c:ext>
          </c:extLst>
        </c:ser>
        <c:ser>
          <c:idx val="1"/>
          <c:order val="1"/>
          <c:tx>
            <c:v>Small Multi-Family</c:v>
          </c:tx>
          <c:spPr>
            <a:solidFill>
              <a:schemeClr val="accent2"/>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Data'!$AC$9:$AC$21</c:f>
              <c:numCache>
                <c:formatCode>"$"#,##0.00</c:formatCode>
                <c:ptCount val="13"/>
                <c:pt idx="0">
                  <c:v>9.8089885714285714</c:v>
                </c:pt>
                <c:pt idx="1">
                  <c:v>37.033533333333331</c:v>
                </c:pt>
                <c:pt idx="2">
                  <c:v>19.140428499999999</c:v>
                </c:pt>
                <c:pt idx="3">
                  <c:v>0</c:v>
                </c:pt>
                <c:pt idx="4">
                  <c:v>2.7449190476190477</c:v>
                </c:pt>
                <c:pt idx="5">
                  <c:v>35.393433333333341</c:v>
                </c:pt>
                <c:pt idx="6">
                  <c:v>2.2929123809523806</c:v>
                </c:pt>
                <c:pt idx="7">
                  <c:v>19.701885714285712</c:v>
                </c:pt>
                <c:pt idx="8">
                  <c:v>33.093666666666664</c:v>
                </c:pt>
                <c:pt idx="9">
                  <c:v>11.147619047619047</c:v>
                </c:pt>
                <c:pt idx="10">
                  <c:v>3.4759309523809527</c:v>
                </c:pt>
                <c:pt idx="11">
                  <c:v>8.1253876190476202</c:v>
                </c:pt>
                <c:pt idx="12">
                  <c:v>60.320422857142866</c:v>
                </c:pt>
              </c:numCache>
            </c:numRef>
          </c:val>
          <c:extLst>
            <c:ext xmlns:c16="http://schemas.microsoft.com/office/drawing/2014/chart" uri="{C3380CC4-5D6E-409C-BE32-E72D297353CC}">
              <c16:uniqueId val="{00000009-3C9A-4546-989E-3DC3666EBA02}"/>
            </c:ext>
          </c:extLst>
        </c:ser>
        <c:ser>
          <c:idx val="2"/>
          <c:order val="2"/>
          <c:tx>
            <c:v>Large Multi-Family</c:v>
          </c:tx>
          <c:spPr>
            <a:solidFill>
              <a:schemeClr val="accent3"/>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Data'!$AQ$9:$AQ$22</c:f>
              <c:numCache>
                <c:formatCode>"$"#,##0.00</c:formatCode>
                <c:ptCount val="14"/>
                <c:pt idx="0">
                  <c:v>24.720876533333332</c:v>
                </c:pt>
                <c:pt idx="1">
                  <c:v>98.611986666666667</c:v>
                </c:pt>
                <c:pt idx="2">
                  <c:v>52.17965113333333</c:v>
                </c:pt>
                <c:pt idx="3">
                  <c:v>0</c:v>
                </c:pt>
                <c:pt idx="4">
                  <c:v>4.3586308000000011</c:v>
                </c:pt>
                <c:pt idx="5">
                  <c:v>79.652927199999993</c:v>
                </c:pt>
                <c:pt idx="6">
                  <c:v>5.5417805333333332</c:v>
                </c:pt>
                <c:pt idx="7">
                  <c:v>48.527912000000001</c:v>
                </c:pt>
                <c:pt idx="8">
                  <c:v>110.12066666666666</c:v>
                </c:pt>
                <c:pt idx="9">
                  <c:v>31.213333333333335</c:v>
                </c:pt>
                <c:pt idx="10">
                  <c:v>4.0639703999999996</c:v>
                </c:pt>
                <c:pt idx="11">
                  <c:v>20.521537733333336</c:v>
                </c:pt>
                <c:pt idx="12">
                  <c:v>131.05664666666667</c:v>
                </c:pt>
                <c:pt idx="13">
                  <c:v>0</c:v>
                </c:pt>
              </c:numCache>
            </c:numRef>
          </c:val>
          <c:extLst>
            <c:ext xmlns:c16="http://schemas.microsoft.com/office/drawing/2014/chart" uri="{C3380CC4-5D6E-409C-BE32-E72D297353CC}">
              <c16:uniqueId val="{0000000A-3C9A-4546-989E-3DC3666EBA02}"/>
            </c:ext>
          </c:extLst>
        </c:ser>
        <c:dLbls>
          <c:showLegendKey val="0"/>
          <c:showVal val="0"/>
          <c:showCatName val="0"/>
          <c:showSerName val="0"/>
          <c:showPercent val="0"/>
          <c:showBubbleSize val="0"/>
        </c:dLbls>
        <c:gapWidth val="182"/>
        <c:axId val="452126368"/>
        <c:axId val="452127616"/>
      </c:barChart>
      <c:catAx>
        <c:axId val="45212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127616"/>
        <c:crosses val="autoZero"/>
        <c:auto val="1"/>
        <c:lblAlgn val="ctr"/>
        <c:lblOffset val="100"/>
        <c:noMultiLvlLbl val="0"/>
      </c:catAx>
      <c:valAx>
        <c:axId val="45212761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126368"/>
        <c:crosses val="autoZero"/>
        <c:crossBetween val="between"/>
      </c:valAx>
      <c:spPr>
        <a:noFill/>
        <a:ln>
          <a:noFill/>
        </a:ln>
        <a:effectLst/>
      </c:spPr>
    </c:plotArea>
    <c:legend>
      <c:legendPos val="r"/>
      <c:layout>
        <c:manualLayout>
          <c:xMode val="edge"/>
          <c:yMode val="edge"/>
          <c:x val="0.79685459147897564"/>
          <c:y val="0.42850585700966881"/>
          <c:w val="0.12610422577414551"/>
          <c:h val="0.183434093288787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Single Family Fees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v>Entitlement Fees</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Data'!$B$9:$B$22</c:f>
              <c:numCache>
                <c:formatCode>"$"#,##0</c:formatCode>
                <c:ptCount val="14"/>
                <c:pt idx="0">
                  <c:v>4061.64</c:v>
                </c:pt>
                <c:pt idx="1">
                  <c:v>5271</c:v>
                </c:pt>
                <c:pt idx="2">
                  <c:v>4747.01</c:v>
                </c:pt>
                <c:pt idx="3">
                  <c:v>4880</c:v>
                </c:pt>
                <c:pt idx="4">
                  <c:v>11202.18</c:v>
                </c:pt>
                <c:pt idx="5">
                  <c:v>17359.61</c:v>
                </c:pt>
                <c:pt idx="6">
                  <c:v>2900</c:v>
                </c:pt>
                <c:pt idx="7">
                  <c:v>0</c:v>
                </c:pt>
                <c:pt idx="8">
                  <c:v>0</c:v>
                </c:pt>
                <c:pt idx="9">
                  <c:v>312</c:v>
                </c:pt>
                <c:pt idx="10">
                  <c:v>1816.0900000000001</c:v>
                </c:pt>
                <c:pt idx="11">
                  <c:v>7810.75</c:v>
                </c:pt>
                <c:pt idx="12">
                  <c:v>456</c:v>
                </c:pt>
                <c:pt idx="13">
                  <c:v>10983.91</c:v>
                </c:pt>
              </c:numCache>
            </c:numRef>
          </c:val>
          <c:extLst>
            <c:ext xmlns:c16="http://schemas.microsoft.com/office/drawing/2014/chart" uri="{C3380CC4-5D6E-409C-BE32-E72D297353CC}">
              <c16:uniqueId val="{00000003-3B9E-4855-8B81-4711F12A993C}"/>
            </c:ext>
          </c:extLst>
        </c:ser>
        <c:ser>
          <c:idx val="1"/>
          <c:order val="1"/>
          <c:tx>
            <c:v>Bulilding Permit Fees</c:v>
          </c:tx>
          <c:spPr>
            <a:solidFill>
              <a:schemeClr val="accent2"/>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Data'!$C$9:$C$22</c:f>
              <c:numCache>
                <c:formatCode>"$"#,##0</c:formatCode>
                <c:ptCount val="14"/>
                <c:pt idx="0">
                  <c:v>43300</c:v>
                </c:pt>
                <c:pt idx="1">
                  <c:v>18178.760000000002</c:v>
                </c:pt>
                <c:pt idx="2">
                  <c:v>11104.632282400002</c:v>
                </c:pt>
                <c:pt idx="3">
                  <c:v>108659</c:v>
                </c:pt>
                <c:pt idx="4">
                  <c:v>16717.919999999998</c:v>
                </c:pt>
                <c:pt idx="5">
                  <c:v>23110.2</c:v>
                </c:pt>
                <c:pt idx="6">
                  <c:v>16927.650000000001</c:v>
                </c:pt>
                <c:pt idx="7">
                  <c:v>13759.8</c:v>
                </c:pt>
                <c:pt idx="8">
                  <c:v>14720</c:v>
                </c:pt>
                <c:pt idx="9">
                  <c:v>9607</c:v>
                </c:pt>
                <c:pt idx="10">
                  <c:v>13675.39</c:v>
                </c:pt>
                <c:pt idx="11">
                  <c:v>35032.75</c:v>
                </c:pt>
                <c:pt idx="12">
                  <c:v>14322.13</c:v>
                </c:pt>
                <c:pt idx="13">
                  <c:v>14182.09</c:v>
                </c:pt>
              </c:numCache>
            </c:numRef>
          </c:val>
          <c:extLst>
            <c:ext xmlns:c16="http://schemas.microsoft.com/office/drawing/2014/chart" uri="{C3380CC4-5D6E-409C-BE32-E72D297353CC}">
              <c16:uniqueId val="{00000004-3B9E-4855-8B81-4711F12A993C}"/>
            </c:ext>
          </c:extLst>
        </c:ser>
        <c:ser>
          <c:idx val="2"/>
          <c:order val="2"/>
          <c:tx>
            <c:v>Impact Fees</c:v>
          </c:tx>
          <c:spPr>
            <a:solidFill>
              <a:schemeClr val="accent3"/>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Data'!$D$9:$D$22</c:f>
              <c:numCache>
                <c:formatCode>"$"#,##0</c:formatCode>
                <c:ptCount val="14"/>
                <c:pt idx="0">
                  <c:v>25194</c:v>
                </c:pt>
                <c:pt idx="1">
                  <c:v>113146</c:v>
                </c:pt>
                <c:pt idx="2">
                  <c:v>53367</c:v>
                </c:pt>
                <c:pt idx="3">
                  <c:v>33092</c:v>
                </c:pt>
                <c:pt idx="4">
                  <c:v>4537.67</c:v>
                </c:pt>
                <c:pt idx="5">
                  <c:v>0</c:v>
                </c:pt>
                <c:pt idx="6">
                  <c:v>7893.9</c:v>
                </c:pt>
                <c:pt idx="7">
                  <c:v>42143</c:v>
                </c:pt>
                <c:pt idx="8">
                  <c:v>71347</c:v>
                </c:pt>
                <c:pt idx="10">
                  <c:v>56542.5</c:v>
                </c:pt>
                <c:pt idx="11">
                  <c:v>21428</c:v>
                </c:pt>
                <c:pt idx="12">
                  <c:v>99268</c:v>
                </c:pt>
              </c:numCache>
            </c:numRef>
          </c:val>
          <c:extLst>
            <c:ext xmlns:c16="http://schemas.microsoft.com/office/drawing/2014/chart" uri="{C3380CC4-5D6E-409C-BE32-E72D297353CC}">
              <c16:uniqueId val="{00000006-3B9E-4855-8B81-4711F12A993C}"/>
            </c:ext>
          </c:extLst>
        </c:ser>
        <c:ser>
          <c:idx val="3"/>
          <c:order val="3"/>
          <c:tx>
            <c:v>Other Fees</c:v>
          </c:tx>
          <c:spPr>
            <a:solidFill>
              <a:schemeClr val="accent4"/>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Data'!$E$9:$E$22</c:f>
              <c:numCache>
                <c:formatCode>"$"#,##0</c:formatCode>
                <c:ptCount val="14"/>
                <c:pt idx="5">
                  <c:v>36728.089999999997</c:v>
                </c:pt>
                <c:pt idx="6">
                  <c:v>5723.2300000000005</c:v>
                </c:pt>
                <c:pt idx="8">
                  <c:v>4356</c:v>
                </c:pt>
                <c:pt idx="12">
                  <c:v>19343</c:v>
                </c:pt>
              </c:numCache>
            </c:numRef>
          </c:val>
          <c:extLst>
            <c:ext xmlns:c16="http://schemas.microsoft.com/office/drawing/2014/chart" uri="{C3380CC4-5D6E-409C-BE32-E72D297353CC}">
              <c16:uniqueId val="{00000007-3B9E-4855-8B81-4711F12A993C}"/>
            </c:ext>
          </c:extLst>
        </c:ser>
        <c:dLbls>
          <c:showLegendKey val="0"/>
          <c:showVal val="0"/>
          <c:showCatName val="0"/>
          <c:showSerName val="0"/>
          <c:showPercent val="0"/>
          <c:showBubbleSize val="0"/>
        </c:dLbls>
        <c:gapWidth val="150"/>
        <c:overlap val="100"/>
        <c:axId val="442356288"/>
        <c:axId val="442358784"/>
      </c:barChart>
      <c:catAx>
        <c:axId val="442356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2358784"/>
        <c:crosses val="autoZero"/>
        <c:auto val="1"/>
        <c:lblAlgn val="ctr"/>
        <c:lblOffset val="100"/>
        <c:noMultiLvlLbl val="0"/>
      </c:catAx>
      <c:valAx>
        <c:axId val="44235878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2356288"/>
        <c:crosses val="autoZero"/>
        <c:crossBetween val="between"/>
      </c:valAx>
      <c:spPr>
        <a:noFill/>
        <a:ln>
          <a:noFill/>
        </a:ln>
        <a:effectLst/>
      </c:spPr>
    </c:plotArea>
    <c:legend>
      <c:legendPos val="r"/>
      <c:layout>
        <c:manualLayout>
          <c:xMode val="edge"/>
          <c:yMode val="edge"/>
          <c:x val="0.71399372546786077"/>
          <c:y val="0.39010704445883077"/>
          <c:w val="0.26430645536396558"/>
          <c:h val="0.246445852968187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Single Family Fees per Square Foot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v>Entitlement Fees</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Data'!$J$9:$J$22</c:f>
              <c:numCache>
                <c:formatCode>"$"#,##0.00</c:formatCode>
                <c:ptCount val="14"/>
                <c:pt idx="0">
                  <c:v>1.5621692307692308</c:v>
                </c:pt>
                <c:pt idx="1">
                  <c:v>1.0542</c:v>
                </c:pt>
                <c:pt idx="2">
                  <c:v>0.94940200000000008</c:v>
                </c:pt>
                <c:pt idx="3">
                  <c:v>0.97599999999999998</c:v>
                </c:pt>
                <c:pt idx="4">
                  <c:v>4.3085307692307691</c:v>
                </c:pt>
                <c:pt idx="5">
                  <c:v>6.6767730769230775</c:v>
                </c:pt>
                <c:pt idx="6">
                  <c:v>0.57999999999999996</c:v>
                </c:pt>
                <c:pt idx="7">
                  <c:v>0</c:v>
                </c:pt>
                <c:pt idx="8">
                  <c:v>0</c:v>
                </c:pt>
                <c:pt idx="9">
                  <c:v>0.12</c:v>
                </c:pt>
                <c:pt idx="10">
                  <c:v>0.69849615384615393</c:v>
                </c:pt>
                <c:pt idx="11">
                  <c:v>1.5621499999999999</c:v>
                </c:pt>
                <c:pt idx="12">
                  <c:v>0.17538461538461539</c:v>
                </c:pt>
                <c:pt idx="13">
                  <c:v>4.2245807692307693</c:v>
                </c:pt>
              </c:numCache>
            </c:numRef>
          </c:val>
          <c:extLst>
            <c:ext xmlns:c16="http://schemas.microsoft.com/office/drawing/2014/chart" uri="{C3380CC4-5D6E-409C-BE32-E72D297353CC}">
              <c16:uniqueId val="{00000000-2351-4D74-897F-06A28F175A71}"/>
            </c:ext>
          </c:extLst>
        </c:ser>
        <c:ser>
          <c:idx val="1"/>
          <c:order val="1"/>
          <c:tx>
            <c:v>Building Permit Fees</c:v>
          </c:tx>
          <c:spPr>
            <a:solidFill>
              <a:schemeClr val="accent2"/>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Data'!$K$9:$K$22</c:f>
              <c:numCache>
                <c:formatCode>"$"#,##0.00</c:formatCode>
                <c:ptCount val="14"/>
                <c:pt idx="0">
                  <c:v>16.653846153846153</c:v>
                </c:pt>
                <c:pt idx="1">
                  <c:v>3.6357520000000005</c:v>
                </c:pt>
                <c:pt idx="2">
                  <c:v>2.2209264564800004</c:v>
                </c:pt>
                <c:pt idx="3">
                  <c:v>21.7318</c:v>
                </c:pt>
                <c:pt idx="4">
                  <c:v>6.4299692307692302</c:v>
                </c:pt>
                <c:pt idx="5">
                  <c:v>8.8885384615384613</c:v>
                </c:pt>
                <c:pt idx="6">
                  <c:v>3.3855300000000002</c:v>
                </c:pt>
                <c:pt idx="7">
                  <c:v>5.2922307692307688</c:v>
                </c:pt>
                <c:pt idx="8">
                  <c:v>5.6615384615384619</c:v>
                </c:pt>
                <c:pt idx="9">
                  <c:v>3.6949999999999998</c:v>
                </c:pt>
                <c:pt idx="10">
                  <c:v>5.2597653846153847</c:v>
                </c:pt>
                <c:pt idx="11">
                  <c:v>7.0065499999999998</c:v>
                </c:pt>
                <c:pt idx="12">
                  <c:v>5.508511538461538</c:v>
                </c:pt>
                <c:pt idx="13">
                  <c:v>5.45465</c:v>
                </c:pt>
              </c:numCache>
            </c:numRef>
          </c:val>
          <c:extLst>
            <c:ext xmlns:c16="http://schemas.microsoft.com/office/drawing/2014/chart" uri="{C3380CC4-5D6E-409C-BE32-E72D297353CC}">
              <c16:uniqueId val="{00000002-2351-4D74-897F-06A28F175A71}"/>
            </c:ext>
          </c:extLst>
        </c:ser>
        <c:ser>
          <c:idx val="2"/>
          <c:order val="2"/>
          <c:tx>
            <c:v>Impact Fees</c:v>
          </c:tx>
          <c:spPr>
            <a:solidFill>
              <a:schemeClr val="accent3"/>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Data'!$L$9:$L$22</c:f>
              <c:numCache>
                <c:formatCode>"$"#,##0.00</c:formatCode>
                <c:ptCount val="14"/>
                <c:pt idx="0">
                  <c:v>9.69</c:v>
                </c:pt>
                <c:pt idx="1">
                  <c:v>22.629200000000001</c:v>
                </c:pt>
                <c:pt idx="2">
                  <c:v>10.673400000000001</c:v>
                </c:pt>
                <c:pt idx="3">
                  <c:v>6.6184000000000003</c:v>
                </c:pt>
                <c:pt idx="4">
                  <c:v>1.7452576923076923</c:v>
                </c:pt>
                <c:pt idx="5">
                  <c:v>0</c:v>
                </c:pt>
                <c:pt idx="6">
                  <c:v>1.5787799999999999</c:v>
                </c:pt>
                <c:pt idx="7">
                  <c:v>16.208846153846153</c:v>
                </c:pt>
                <c:pt idx="8">
                  <c:v>27.441153846153846</c:v>
                </c:pt>
                <c:pt idx="9">
                  <c:v>0</c:v>
                </c:pt>
                <c:pt idx="10">
                  <c:v>21.747115384615384</c:v>
                </c:pt>
                <c:pt idx="11">
                  <c:v>4.2855999999999996</c:v>
                </c:pt>
                <c:pt idx="12">
                  <c:v>38.18</c:v>
                </c:pt>
                <c:pt idx="13">
                  <c:v>0</c:v>
                </c:pt>
              </c:numCache>
            </c:numRef>
          </c:val>
          <c:extLst>
            <c:ext xmlns:c16="http://schemas.microsoft.com/office/drawing/2014/chart" uri="{C3380CC4-5D6E-409C-BE32-E72D297353CC}">
              <c16:uniqueId val="{00000003-2351-4D74-897F-06A28F175A71}"/>
            </c:ext>
          </c:extLst>
        </c:ser>
        <c:ser>
          <c:idx val="3"/>
          <c:order val="3"/>
          <c:tx>
            <c:v>Other Fees</c:v>
          </c:tx>
          <c:spPr>
            <a:solidFill>
              <a:schemeClr val="accent4"/>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Data'!$M$9:$M$22</c:f>
              <c:numCache>
                <c:formatCode>"$"#,##0.00</c:formatCode>
                <c:ptCount val="14"/>
                <c:pt idx="0">
                  <c:v>0</c:v>
                </c:pt>
                <c:pt idx="1">
                  <c:v>0</c:v>
                </c:pt>
                <c:pt idx="2">
                  <c:v>0</c:v>
                </c:pt>
                <c:pt idx="3">
                  <c:v>0</c:v>
                </c:pt>
                <c:pt idx="4">
                  <c:v>0</c:v>
                </c:pt>
                <c:pt idx="5">
                  <c:v>14.12618846153846</c:v>
                </c:pt>
                <c:pt idx="6">
                  <c:v>1.1446460000000001</c:v>
                </c:pt>
                <c:pt idx="7">
                  <c:v>0</c:v>
                </c:pt>
                <c:pt idx="8">
                  <c:v>1.6753846153846155</c:v>
                </c:pt>
                <c:pt idx="9">
                  <c:v>0</c:v>
                </c:pt>
                <c:pt idx="10">
                  <c:v>0</c:v>
                </c:pt>
                <c:pt idx="11">
                  <c:v>0</c:v>
                </c:pt>
                <c:pt idx="12">
                  <c:v>7.4396153846153847</c:v>
                </c:pt>
                <c:pt idx="13">
                  <c:v>0</c:v>
                </c:pt>
              </c:numCache>
            </c:numRef>
          </c:val>
          <c:extLst>
            <c:ext xmlns:c16="http://schemas.microsoft.com/office/drawing/2014/chart" uri="{C3380CC4-5D6E-409C-BE32-E72D297353CC}">
              <c16:uniqueId val="{00000004-2351-4D74-897F-06A28F175A71}"/>
            </c:ext>
          </c:extLst>
        </c:ser>
        <c:dLbls>
          <c:showLegendKey val="0"/>
          <c:showVal val="0"/>
          <c:showCatName val="0"/>
          <c:showSerName val="0"/>
          <c:showPercent val="0"/>
          <c:showBubbleSize val="0"/>
        </c:dLbls>
        <c:gapWidth val="150"/>
        <c:overlap val="100"/>
        <c:axId val="592821904"/>
        <c:axId val="588705168"/>
      </c:barChart>
      <c:catAx>
        <c:axId val="5928219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8705168"/>
        <c:crosses val="autoZero"/>
        <c:auto val="1"/>
        <c:lblAlgn val="ctr"/>
        <c:lblOffset val="100"/>
        <c:noMultiLvlLbl val="0"/>
      </c:catAx>
      <c:valAx>
        <c:axId val="588705168"/>
        <c:scaling>
          <c:orientation val="minMax"/>
        </c:scaling>
        <c:delete val="0"/>
        <c:axPos val="b"/>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28219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a:t>Fees</a:t>
            </a:r>
            <a:r>
              <a:rPr lang="en-US" sz="1400" b="1" baseline="0"/>
              <a:t> as </a:t>
            </a:r>
            <a:r>
              <a:rPr lang="en-US" sz="1400" b="1"/>
              <a:t>% Total of Dev.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 of Dev. Costs</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Data'!$W$9:$W$21</c:f>
              <c:numCache>
                <c:formatCode>0.0%</c:formatCode>
                <c:ptCount val="13"/>
                <c:pt idx="0">
                  <c:v>2.7287797317436663E-2</c:v>
                </c:pt>
                <c:pt idx="1">
                  <c:v>0.10302423580062924</c:v>
                </c:pt>
                <c:pt idx="2">
                  <c:v>5.324709369100844E-2</c:v>
                </c:pt>
                <c:pt idx="3">
                  <c:v>0</c:v>
                </c:pt>
                <c:pt idx="4">
                  <c:v>7.6361384335154828E-3</c:v>
                </c:pt>
                <c:pt idx="5">
                  <c:v>9.8461612849809588E-2</c:v>
                </c:pt>
                <c:pt idx="6">
                  <c:v>6.3786931611193899E-3</c:v>
                </c:pt>
                <c:pt idx="7">
                  <c:v>5.4809021361152503E-2</c:v>
                </c:pt>
                <c:pt idx="8">
                  <c:v>9.2063851631064744E-2</c:v>
                </c:pt>
                <c:pt idx="9">
                  <c:v>3.1011756913396259E-2</c:v>
                </c:pt>
                <c:pt idx="10">
                  <c:v>9.6697532704090091E-3</c:v>
                </c:pt>
                <c:pt idx="11">
                  <c:v>2.2604158304355026E-2</c:v>
                </c:pt>
                <c:pt idx="12">
                  <c:v>0.16780644212617984</c:v>
                </c:pt>
              </c:numCache>
            </c:numRef>
          </c:val>
          <c:extLst>
            <c:ext xmlns:c16="http://schemas.microsoft.com/office/drawing/2014/chart" uri="{C3380CC4-5D6E-409C-BE32-E72D297353CC}">
              <c16:uniqueId val="{00000000-9FCD-4C0B-B45A-3BDA3F2DA015}"/>
            </c:ext>
          </c:extLst>
        </c:ser>
        <c:dLbls>
          <c:showLegendKey val="0"/>
          <c:showVal val="0"/>
          <c:showCatName val="0"/>
          <c:showSerName val="0"/>
          <c:showPercent val="0"/>
          <c:showBubbleSize val="0"/>
        </c:dLbls>
        <c:gapWidth val="219"/>
        <c:overlap val="-27"/>
        <c:axId val="1577149039"/>
        <c:axId val="1577149455"/>
      </c:barChart>
      <c:catAx>
        <c:axId val="1577149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7149455"/>
        <c:crosses val="autoZero"/>
        <c:auto val="1"/>
        <c:lblAlgn val="ctr"/>
        <c:lblOffset val="100"/>
        <c:noMultiLvlLbl val="0"/>
      </c:catAx>
      <c:valAx>
        <c:axId val="15771494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71490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Small Multi-Family Fees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v>Entitlement Fees</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Data'!$Q$9:$Q$22</c:f>
              <c:numCache>
                <c:formatCode>"$"#,##0</c:formatCode>
                <c:ptCount val="14"/>
                <c:pt idx="0">
                  <c:v>22886.760000000002</c:v>
                </c:pt>
                <c:pt idx="1">
                  <c:v>84275</c:v>
                </c:pt>
                <c:pt idx="2">
                  <c:v>8107.01</c:v>
                </c:pt>
                <c:pt idx="3">
                  <c:v>0</c:v>
                </c:pt>
                <c:pt idx="4">
                  <c:v>16965.420000000002</c:v>
                </c:pt>
                <c:pt idx="5">
                  <c:v>36714.06</c:v>
                </c:pt>
                <c:pt idx="6">
                  <c:v>0</c:v>
                </c:pt>
                <c:pt idx="7">
                  <c:v>28051.599999999999</c:v>
                </c:pt>
                <c:pt idx="8">
                  <c:v>2841</c:v>
                </c:pt>
                <c:pt idx="9">
                  <c:v>65000</c:v>
                </c:pt>
                <c:pt idx="10">
                  <c:v>37929.31</c:v>
                </c:pt>
                <c:pt idx="11">
                  <c:v>7810.75</c:v>
                </c:pt>
                <c:pt idx="12">
                  <c:v>19768</c:v>
                </c:pt>
                <c:pt idx="13">
                  <c:v>0</c:v>
                </c:pt>
              </c:numCache>
            </c:numRef>
          </c:val>
          <c:extLst>
            <c:ext xmlns:c16="http://schemas.microsoft.com/office/drawing/2014/chart" uri="{C3380CC4-5D6E-409C-BE32-E72D297353CC}">
              <c16:uniqueId val="{00000003-B882-4BB4-8D5A-C3E4681D7D07}"/>
            </c:ext>
          </c:extLst>
        </c:ser>
        <c:ser>
          <c:idx val="1"/>
          <c:order val="1"/>
          <c:tx>
            <c:v>Construction Fees</c:v>
          </c:tx>
          <c:spPr>
            <a:solidFill>
              <a:schemeClr val="accent2"/>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Data'!$R$9:$R$21</c:f>
              <c:numCache>
                <c:formatCode>"$"#,##0</c:formatCode>
                <c:ptCount val="13"/>
                <c:pt idx="0">
                  <c:v>4027</c:v>
                </c:pt>
                <c:pt idx="1">
                  <c:v>44478.2</c:v>
                </c:pt>
                <c:pt idx="2">
                  <c:v>17903.988499999999</c:v>
                </c:pt>
                <c:pt idx="3">
                  <c:v>0</c:v>
                </c:pt>
                <c:pt idx="4">
                  <c:v>27934.679999999997</c:v>
                </c:pt>
                <c:pt idx="5">
                  <c:v>131117.76000000001</c:v>
                </c:pt>
                <c:pt idx="6">
                  <c:v>27675.32</c:v>
                </c:pt>
                <c:pt idx="7">
                  <c:v>45798</c:v>
                </c:pt>
                <c:pt idx="8">
                  <c:v>137000</c:v>
                </c:pt>
                <c:pt idx="9">
                  <c:v>61600</c:v>
                </c:pt>
                <c:pt idx="10">
                  <c:v>29238.94</c:v>
                </c:pt>
                <c:pt idx="11">
                  <c:v>51302.39</c:v>
                </c:pt>
                <c:pt idx="12">
                  <c:v>35917.550000000003</c:v>
                </c:pt>
              </c:numCache>
            </c:numRef>
          </c:val>
          <c:extLst>
            <c:ext xmlns:c16="http://schemas.microsoft.com/office/drawing/2014/chart" uri="{C3380CC4-5D6E-409C-BE32-E72D297353CC}">
              <c16:uniqueId val="{00000004-B882-4BB4-8D5A-C3E4681D7D07}"/>
            </c:ext>
          </c:extLst>
        </c:ser>
        <c:ser>
          <c:idx val="2"/>
          <c:order val="2"/>
          <c:tx>
            <c:v>Impact Fees</c:v>
          </c:tx>
          <c:spPr>
            <a:solidFill>
              <a:schemeClr val="accent3"/>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Data'!$S$9:$S$21</c:f>
              <c:numCache>
                <c:formatCode>"$"#,##0</c:formatCode>
                <c:ptCount val="13"/>
                <c:pt idx="0">
                  <c:v>179075</c:v>
                </c:pt>
                <c:pt idx="1">
                  <c:v>648951</c:v>
                </c:pt>
                <c:pt idx="2">
                  <c:v>375938</c:v>
                </c:pt>
                <c:pt idx="3">
                  <c:v>0</c:v>
                </c:pt>
                <c:pt idx="4">
                  <c:v>12743.2</c:v>
                </c:pt>
                <c:pt idx="5">
                  <c:v>485068</c:v>
                </c:pt>
                <c:pt idx="6">
                  <c:v>15065.05</c:v>
                </c:pt>
                <c:pt idx="7">
                  <c:v>339890</c:v>
                </c:pt>
                <c:pt idx="8">
                  <c:v>550770</c:v>
                </c:pt>
                <c:pt idx="9">
                  <c:v>107500</c:v>
                </c:pt>
                <c:pt idx="10">
                  <c:v>5826.3</c:v>
                </c:pt>
                <c:pt idx="11">
                  <c:v>111520</c:v>
                </c:pt>
                <c:pt idx="12">
                  <c:v>1095000</c:v>
                </c:pt>
              </c:numCache>
            </c:numRef>
          </c:val>
          <c:extLst>
            <c:ext xmlns:c16="http://schemas.microsoft.com/office/drawing/2014/chart" uri="{C3380CC4-5D6E-409C-BE32-E72D297353CC}">
              <c16:uniqueId val="{00000005-B882-4BB4-8D5A-C3E4681D7D07}"/>
            </c:ext>
          </c:extLst>
        </c:ser>
        <c:ser>
          <c:idx val="3"/>
          <c:order val="3"/>
          <c:tx>
            <c:v>Other Fees</c:v>
          </c:tx>
          <c:spPr>
            <a:solidFill>
              <a:schemeClr val="accent4"/>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Data'!$T$9:$T$22</c:f>
              <c:numCache>
                <c:formatCode>"$"#,##0</c:formatCode>
                <c:ptCount val="14"/>
                <c:pt idx="3">
                  <c:v>0</c:v>
                </c:pt>
                <c:pt idx="5">
                  <c:v>90362.28</c:v>
                </c:pt>
                <c:pt idx="6">
                  <c:v>5410.79</c:v>
                </c:pt>
                <c:pt idx="8">
                  <c:v>4356</c:v>
                </c:pt>
                <c:pt idx="12">
                  <c:v>116043.33</c:v>
                </c:pt>
                <c:pt idx="13">
                  <c:v>0</c:v>
                </c:pt>
              </c:numCache>
            </c:numRef>
          </c:val>
          <c:extLst>
            <c:ext xmlns:c16="http://schemas.microsoft.com/office/drawing/2014/chart" uri="{C3380CC4-5D6E-409C-BE32-E72D297353CC}">
              <c16:uniqueId val="{00000006-B882-4BB4-8D5A-C3E4681D7D07}"/>
            </c:ext>
          </c:extLst>
        </c:ser>
        <c:dLbls>
          <c:showLegendKey val="0"/>
          <c:showVal val="0"/>
          <c:showCatName val="0"/>
          <c:showSerName val="0"/>
          <c:showPercent val="0"/>
          <c:showBubbleSize val="0"/>
        </c:dLbls>
        <c:gapWidth val="150"/>
        <c:overlap val="100"/>
        <c:axId val="443747104"/>
        <c:axId val="443742944"/>
      </c:barChart>
      <c:catAx>
        <c:axId val="443747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742944"/>
        <c:crosses val="autoZero"/>
        <c:auto val="1"/>
        <c:lblAlgn val="ctr"/>
        <c:lblOffset val="100"/>
        <c:noMultiLvlLbl val="0"/>
      </c:catAx>
      <c:valAx>
        <c:axId val="44374294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7471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Small Multi-Family</a:t>
            </a:r>
            <a:r>
              <a:rPr lang="es-MX" b="1" baseline="0"/>
              <a:t> Fees per Square Foot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v>Entitlement Fees</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Data'!$Y$9:$Y$22</c:f>
              <c:numCache>
                <c:formatCode>"$"#,##0.00</c:formatCode>
                <c:ptCount val="14"/>
                <c:pt idx="0">
                  <c:v>1.0898457142857143</c:v>
                </c:pt>
                <c:pt idx="1">
                  <c:v>4.0130952380952385</c:v>
                </c:pt>
                <c:pt idx="2">
                  <c:v>0.38604809523809525</c:v>
                </c:pt>
                <c:pt idx="3">
                  <c:v>0</c:v>
                </c:pt>
                <c:pt idx="4">
                  <c:v>0.80787714285714296</c:v>
                </c:pt>
                <c:pt idx="5">
                  <c:v>1.7482885714285714</c:v>
                </c:pt>
                <c:pt idx="6">
                  <c:v>0</c:v>
                </c:pt>
                <c:pt idx="7">
                  <c:v>1.3357904761904762</c:v>
                </c:pt>
                <c:pt idx="8">
                  <c:v>0.13528571428571429</c:v>
                </c:pt>
                <c:pt idx="9">
                  <c:v>3.0952380952380953</c:v>
                </c:pt>
                <c:pt idx="10">
                  <c:v>1.806157619047619</c:v>
                </c:pt>
                <c:pt idx="11">
                  <c:v>0.37194047619047621</c:v>
                </c:pt>
                <c:pt idx="12">
                  <c:v>0.94133333333333336</c:v>
                </c:pt>
                <c:pt idx="13">
                  <c:v>0</c:v>
                </c:pt>
              </c:numCache>
            </c:numRef>
          </c:val>
          <c:extLst>
            <c:ext xmlns:c16="http://schemas.microsoft.com/office/drawing/2014/chart" uri="{C3380CC4-5D6E-409C-BE32-E72D297353CC}">
              <c16:uniqueId val="{00000004-7FFF-4C8C-8A5A-50EE426AA54B}"/>
            </c:ext>
          </c:extLst>
        </c:ser>
        <c:ser>
          <c:idx val="1"/>
          <c:order val="1"/>
          <c:tx>
            <c:v>Building Permit Fees</c:v>
          </c:tx>
          <c:spPr>
            <a:solidFill>
              <a:schemeClr val="accent2"/>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Data'!$Z$9:$Z$22</c:f>
              <c:numCache>
                <c:formatCode>"$"#,##0.00</c:formatCode>
                <c:ptCount val="14"/>
                <c:pt idx="0">
                  <c:v>0.19176190476190477</c:v>
                </c:pt>
                <c:pt idx="1">
                  <c:v>2.1180095238095236</c:v>
                </c:pt>
                <c:pt idx="2">
                  <c:v>0.85257088095238098</c:v>
                </c:pt>
                <c:pt idx="3">
                  <c:v>0</c:v>
                </c:pt>
                <c:pt idx="4">
                  <c:v>1.3302228571428569</c:v>
                </c:pt>
                <c:pt idx="5">
                  <c:v>6.2437028571428579</c:v>
                </c:pt>
                <c:pt idx="6">
                  <c:v>1.3178723809523809</c:v>
                </c:pt>
                <c:pt idx="7">
                  <c:v>2.180857142857143</c:v>
                </c:pt>
                <c:pt idx="8">
                  <c:v>6.5238095238095237</c:v>
                </c:pt>
                <c:pt idx="9">
                  <c:v>2.9333333333333331</c:v>
                </c:pt>
                <c:pt idx="10">
                  <c:v>1.3923304761904762</c:v>
                </c:pt>
                <c:pt idx="11">
                  <c:v>2.4429709523809522</c:v>
                </c:pt>
                <c:pt idx="12">
                  <c:v>1.7103595238095239</c:v>
                </c:pt>
                <c:pt idx="13">
                  <c:v>0</c:v>
                </c:pt>
              </c:numCache>
            </c:numRef>
          </c:val>
          <c:extLst>
            <c:ext xmlns:c16="http://schemas.microsoft.com/office/drawing/2014/chart" uri="{C3380CC4-5D6E-409C-BE32-E72D297353CC}">
              <c16:uniqueId val="{00000005-7FFF-4C8C-8A5A-50EE426AA54B}"/>
            </c:ext>
          </c:extLst>
        </c:ser>
        <c:ser>
          <c:idx val="2"/>
          <c:order val="2"/>
          <c:tx>
            <c:v>Impact Fees</c:v>
          </c:tx>
          <c:spPr>
            <a:solidFill>
              <a:schemeClr val="accent3"/>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Data'!$AA$9:$AA$22</c:f>
              <c:numCache>
                <c:formatCode>"$"#,##0.00</c:formatCode>
                <c:ptCount val="14"/>
                <c:pt idx="0">
                  <c:v>8.5273809523809518</c:v>
                </c:pt>
                <c:pt idx="1">
                  <c:v>30.902428571428572</c:v>
                </c:pt>
                <c:pt idx="2">
                  <c:v>17.901809523809522</c:v>
                </c:pt>
                <c:pt idx="3">
                  <c:v>0</c:v>
                </c:pt>
                <c:pt idx="4">
                  <c:v>0.6068190476190477</c:v>
                </c:pt>
                <c:pt idx="5">
                  <c:v>23.098476190476191</c:v>
                </c:pt>
                <c:pt idx="6">
                  <c:v>0.71738333333333326</c:v>
                </c:pt>
                <c:pt idx="7">
                  <c:v>16.185238095238095</c:v>
                </c:pt>
                <c:pt idx="8">
                  <c:v>26.227142857142859</c:v>
                </c:pt>
                <c:pt idx="9">
                  <c:v>5.1190476190476186</c:v>
                </c:pt>
                <c:pt idx="10">
                  <c:v>0.27744285714285716</c:v>
                </c:pt>
                <c:pt idx="11">
                  <c:v>5.3104761904761908</c:v>
                </c:pt>
                <c:pt idx="12">
                  <c:v>52.142857142857146</c:v>
                </c:pt>
                <c:pt idx="13">
                  <c:v>0</c:v>
                </c:pt>
              </c:numCache>
            </c:numRef>
          </c:val>
          <c:extLst>
            <c:ext xmlns:c16="http://schemas.microsoft.com/office/drawing/2014/chart" uri="{C3380CC4-5D6E-409C-BE32-E72D297353CC}">
              <c16:uniqueId val="{00000006-7FFF-4C8C-8A5A-50EE426AA54B}"/>
            </c:ext>
          </c:extLst>
        </c:ser>
        <c:ser>
          <c:idx val="3"/>
          <c:order val="3"/>
          <c:tx>
            <c:v>Other Fees</c:v>
          </c:tx>
          <c:spPr>
            <a:solidFill>
              <a:schemeClr val="accent4"/>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Data'!$AB$9:$AB$22</c:f>
              <c:numCache>
                <c:formatCode>"$"#,##0.00</c:formatCode>
                <c:ptCount val="14"/>
                <c:pt idx="0">
                  <c:v>0</c:v>
                </c:pt>
                <c:pt idx="1">
                  <c:v>0</c:v>
                </c:pt>
                <c:pt idx="2">
                  <c:v>0</c:v>
                </c:pt>
                <c:pt idx="3">
                  <c:v>0</c:v>
                </c:pt>
                <c:pt idx="4">
                  <c:v>0</c:v>
                </c:pt>
                <c:pt idx="5">
                  <c:v>4.3029657142857145</c:v>
                </c:pt>
                <c:pt idx="6">
                  <c:v>0.25765666666666664</c:v>
                </c:pt>
                <c:pt idx="7">
                  <c:v>0</c:v>
                </c:pt>
                <c:pt idx="8">
                  <c:v>0.20742857142857143</c:v>
                </c:pt>
                <c:pt idx="9">
                  <c:v>0</c:v>
                </c:pt>
                <c:pt idx="10">
                  <c:v>0</c:v>
                </c:pt>
                <c:pt idx="11">
                  <c:v>0</c:v>
                </c:pt>
                <c:pt idx="12">
                  <c:v>5.5258728571428568</c:v>
                </c:pt>
                <c:pt idx="13">
                  <c:v>0</c:v>
                </c:pt>
              </c:numCache>
            </c:numRef>
          </c:val>
          <c:extLst>
            <c:ext xmlns:c16="http://schemas.microsoft.com/office/drawing/2014/chart" uri="{C3380CC4-5D6E-409C-BE32-E72D297353CC}">
              <c16:uniqueId val="{00000007-7FFF-4C8C-8A5A-50EE426AA54B}"/>
            </c:ext>
          </c:extLst>
        </c:ser>
        <c:dLbls>
          <c:showLegendKey val="0"/>
          <c:showVal val="0"/>
          <c:showCatName val="0"/>
          <c:showSerName val="0"/>
          <c:showPercent val="0"/>
          <c:showBubbleSize val="0"/>
        </c:dLbls>
        <c:gapWidth val="150"/>
        <c:overlap val="100"/>
        <c:axId val="273310672"/>
        <c:axId val="281202720"/>
      </c:barChart>
      <c:catAx>
        <c:axId val="2733106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1202720"/>
        <c:crosses val="autoZero"/>
        <c:auto val="1"/>
        <c:lblAlgn val="ctr"/>
        <c:lblOffset val="100"/>
        <c:noMultiLvlLbl val="0"/>
      </c:catAx>
      <c:valAx>
        <c:axId val="281202720"/>
        <c:scaling>
          <c:orientation val="minMax"/>
        </c:scaling>
        <c:delete val="0"/>
        <c:axPos val="b"/>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33106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Fees as % of</a:t>
            </a:r>
            <a:r>
              <a:rPr lang="en-US" b="1" baseline="0"/>
              <a:t> Total </a:t>
            </a:r>
            <a:r>
              <a:rPr lang="en-US" b="1"/>
              <a:t>Dev. Costs</a:t>
            </a:r>
          </a:p>
        </c:rich>
      </c:tx>
      <c:layout>
        <c:manualLayout>
          <c:xMode val="edge"/>
          <c:yMode val="edge"/>
          <c:x val="0.26687489063867015"/>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 of Dev. Costs</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Data'!$W$9:$W$21</c:f>
              <c:numCache>
                <c:formatCode>0.0%</c:formatCode>
                <c:ptCount val="13"/>
                <c:pt idx="0">
                  <c:v>2.7287797317436663E-2</c:v>
                </c:pt>
                <c:pt idx="1">
                  <c:v>0.10302423580062924</c:v>
                </c:pt>
                <c:pt idx="2">
                  <c:v>5.324709369100844E-2</c:v>
                </c:pt>
                <c:pt idx="3">
                  <c:v>0</c:v>
                </c:pt>
                <c:pt idx="4">
                  <c:v>7.6361384335154828E-3</c:v>
                </c:pt>
                <c:pt idx="5">
                  <c:v>9.8461612849809588E-2</c:v>
                </c:pt>
                <c:pt idx="6">
                  <c:v>6.3786931611193899E-3</c:v>
                </c:pt>
                <c:pt idx="7">
                  <c:v>5.4809021361152503E-2</c:v>
                </c:pt>
                <c:pt idx="8">
                  <c:v>9.2063851631064744E-2</c:v>
                </c:pt>
                <c:pt idx="9">
                  <c:v>3.1011756913396259E-2</c:v>
                </c:pt>
                <c:pt idx="10">
                  <c:v>9.6697532704090091E-3</c:v>
                </c:pt>
                <c:pt idx="11">
                  <c:v>2.2604158304355026E-2</c:v>
                </c:pt>
                <c:pt idx="12">
                  <c:v>0.16780644212617984</c:v>
                </c:pt>
              </c:numCache>
            </c:numRef>
          </c:val>
          <c:extLst>
            <c:ext xmlns:c16="http://schemas.microsoft.com/office/drawing/2014/chart" uri="{C3380CC4-5D6E-409C-BE32-E72D297353CC}">
              <c16:uniqueId val="{00000002-DC15-48FF-A4D8-72B30697CB25}"/>
            </c:ext>
          </c:extLst>
        </c:ser>
        <c:dLbls>
          <c:showLegendKey val="0"/>
          <c:showVal val="0"/>
          <c:showCatName val="0"/>
          <c:showSerName val="0"/>
          <c:showPercent val="0"/>
          <c:showBubbleSize val="0"/>
        </c:dLbls>
        <c:gapWidth val="219"/>
        <c:overlap val="-27"/>
        <c:axId val="1931983519"/>
        <c:axId val="1932001407"/>
      </c:barChart>
      <c:catAx>
        <c:axId val="1931983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2001407"/>
        <c:crosses val="autoZero"/>
        <c:auto val="1"/>
        <c:lblAlgn val="ctr"/>
        <c:lblOffset val="100"/>
        <c:noMultiLvlLbl val="0"/>
      </c:catAx>
      <c:valAx>
        <c:axId val="193200140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19835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Large Multi-Family</a:t>
            </a:r>
            <a:r>
              <a:rPr lang="es-MX" b="1" baseline="0"/>
              <a:t> Fees</a:t>
            </a:r>
            <a:endParaRPr lang="es-MX"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v>Entitlement Fees</c:v>
          </c:tx>
          <c:spPr>
            <a:solidFill>
              <a:schemeClr val="accent1"/>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Data'!$AE$9:$AE$22</c:f>
              <c:numCache>
                <c:formatCode>"$"#,##0</c:formatCode>
                <c:ptCount val="14"/>
                <c:pt idx="0">
                  <c:v>28801.739999999998</c:v>
                </c:pt>
                <c:pt idx="1">
                  <c:v>84275</c:v>
                </c:pt>
                <c:pt idx="2">
                  <c:v>33787.01</c:v>
                </c:pt>
                <c:pt idx="3">
                  <c:v>0</c:v>
                </c:pt>
                <c:pt idx="4">
                  <c:v>16965.420000000002</c:v>
                </c:pt>
                <c:pt idx="5">
                  <c:v>36714.06</c:v>
                </c:pt>
                <c:pt idx="6">
                  <c:v>0</c:v>
                </c:pt>
                <c:pt idx="7">
                  <c:v>98913.4</c:v>
                </c:pt>
                <c:pt idx="8">
                  <c:v>45000</c:v>
                </c:pt>
                <c:pt idx="9">
                  <c:v>650000</c:v>
                </c:pt>
                <c:pt idx="10">
                  <c:v>84155.87</c:v>
                </c:pt>
                <c:pt idx="11">
                  <c:v>12210.75</c:v>
                </c:pt>
                <c:pt idx="12">
                  <c:v>21545</c:v>
                </c:pt>
                <c:pt idx="13">
                  <c:v>0</c:v>
                </c:pt>
              </c:numCache>
            </c:numRef>
          </c:val>
          <c:extLst>
            <c:ext xmlns:c16="http://schemas.microsoft.com/office/drawing/2014/chart" uri="{C3380CC4-5D6E-409C-BE32-E72D297353CC}">
              <c16:uniqueId val="{00000000-938B-4219-8117-D6CE0B058A9B}"/>
            </c:ext>
          </c:extLst>
        </c:ser>
        <c:ser>
          <c:idx val="1"/>
          <c:order val="1"/>
          <c:tx>
            <c:v>Construction Fees</c:v>
          </c:tx>
          <c:spPr>
            <a:solidFill>
              <a:schemeClr val="accent2"/>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Data'!$AF$9:$AF$22</c:f>
              <c:numCache>
                <c:formatCode>"$"#,##0</c:formatCode>
                <c:ptCount val="14"/>
                <c:pt idx="0">
                  <c:v>53594</c:v>
                </c:pt>
                <c:pt idx="1">
                  <c:v>1453082</c:v>
                </c:pt>
                <c:pt idx="2">
                  <c:v>129815.82499999998</c:v>
                </c:pt>
                <c:pt idx="3">
                  <c:v>0</c:v>
                </c:pt>
                <c:pt idx="4">
                  <c:v>189995.89</c:v>
                </c:pt>
                <c:pt idx="5">
                  <c:v>616694.92000000004</c:v>
                </c:pt>
                <c:pt idx="6">
                  <c:v>193740.74000000002</c:v>
                </c:pt>
                <c:pt idx="7">
                  <c:v>141780</c:v>
                </c:pt>
                <c:pt idx="8">
                  <c:v>278900</c:v>
                </c:pt>
                <c:pt idx="9">
                  <c:v>616000</c:v>
                </c:pt>
                <c:pt idx="10">
                  <c:v>161009.15</c:v>
                </c:pt>
                <c:pt idx="11">
                  <c:v>429704.58</c:v>
                </c:pt>
                <c:pt idx="12">
                  <c:v>240806.5</c:v>
                </c:pt>
                <c:pt idx="13">
                  <c:v>0</c:v>
                </c:pt>
              </c:numCache>
            </c:numRef>
          </c:val>
          <c:extLst>
            <c:ext xmlns:c16="http://schemas.microsoft.com/office/drawing/2014/chart" uri="{C3380CC4-5D6E-409C-BE32-E72D297353CC}">
              <c16:uniqueId val="{00000002-938B-4219-8117-D6CE0B058A9B}"/>
            </c:ext>
          </c:extLst>
        </c:ser>
        <c:ser>
          <c:idx val="2"/>
          <c:order val="2"/>
          <c:tx>
            <c:v>Impact Fees</c:v>
          </c:tx>
          <c:spPr>
            <a:solidFill>
              <a:schemeClr val="accent3"/>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Data'!$AG$9:$AG$22</c:f>
              <c:numCache>
                <c:formatCode>"$"#,##0</c:formatCode>
                <c:ptCount val="14"/>
                <c:pt idx="0">
                  <c:v>1771670</c:v>
                </c:pt>
                <c:pt idx="1">
                  <c:v>5858542</c:v>
                </c:pt>
                <c:pt idx="2">
                  <c:v>3749871</c:v>
                </c:pt>
                <c:pt idx="3">
                  <c:v>0</c:v>
                </c:pt>
                <c:pt idx="4">
                  <c:v>119936</c:v>
                </c:pt>
                <c:pt idx="5">
                  <c:v>4858788.5599999996</c:v>
                </c:pt>
                <c:pt idx="6">
                  <c:v>129164</c:v>
                </c:pt>
                <c:pt idx="7">
                  <c:v>3398900</c:v>
                </c:pt>
                <c:pt idx="8">
                  <c:v>7899900</c:v>
                </c:pt>
                <c:pt idx="9">
                  <c:v>1075000</c:v>
                </c:pt>
                <c:pt idx="10">
                  <c:v>59632.76</c:v>
                </c:pt>
                <c:pt idx="11">
                  <c:v>1097200</c:v>
                </c:pt>
                <c:pt idx="12">
                  <c:v>8510640</c:v>
                </c:pt>
                <c:pt idx="13">
                  <c:v>0</c:v>
                </c:pt>
              </c:numCache>
            </c:numRef>
          </c:val>
          <c:extLst>
            <c:ext xmlns:c16="http://schemas.microsoft.com/office/drawing/2014/chart" uri="{C3380CC4-5D6E-409C-BE32-E72D297353CC}">
              <c16:uniqueId val="{00000003-938B-4219-8117-D6CE0B058A9B}"/>
            </c:ext>
          </c:extLst>
        </c:ser>
        <c:ser>
          <c:idx val="3"/>
          <c:order val="3"/>
          <c:tx>
            <c:v>Other Fees</c:v>
          </c:tx>
          <c:spPr>
            <a:solidFill>
              <a:schemeClr val="accent4"/>
            </a:solidFill>
            <a:ln>
              <a:noFill/>
            </a:ln>
            <a:effectLst/>
          </c:spPr>
          <c:invertIfNegative val="0"/>
          <c:cat>
            <c:strRef>
              <c:f>'Primary Data'!$A$9:$A$22</c:f>
              <c:strCache>
                <c:ptCount val="14"/>
                <c:pt idx="0">
                  <c:v>Campbell</c:v>
                </c:pt>
                <c:pt idx="1">
                  <c:v>Cupertino</c:v>
                </c:pt>
                <c:pt idx="2">
                  <c:v>Gilroy</c:v>
                </c:pt>
                <c:pt idx="3">
                  <c:v>Los Altos Hills</c:v>
                </c:pt>
                <c:pt idx="4">
                  <c:v>Los Gatos</c:v>
                </c:pt>
                <c:pt idx="5">
                  <c:v>Milpitas</c:v>
                </c:pt>
                <c:pt idx="6">
                  <c:v>Monte Sereno</c:v>
                </c:pt>
                <c:pt idx="7">
                  <c:v>Morgan Hill</c:v>
                </c:pt>
                <c:pt idx="8">
                  <c:v>Mountain View</c:v>
                </c:pt>
                <c:pt idx="9">
                  <c:v>San Jose</c:v>
                </c:pt>
                <c:pt idx="10">
                  <c:v>Santa Clara</c:v>
                </c:pt>
                <c:pt idx="11">
                  <c:v>Saratoga</c:v>
                </c:pt>
                <c:pt idx="12">
                  <c:v>Sunnyvale</c:v>
                </c:pt>
                <c:pt idx="13">
                  <c:v>Unincorporated County</c:v>
                </c:pt>
              </c:strCache>
            </c:strRef>
          </c:cat>
          <c:val>
            <c:numRef>
              <c:f>'Primary Data'!$AH$9:$AH$22</c:f>
              <c:numCache>
                <c:formatCode>"$"#,##0</c:formatCode>
                <c:ptCount val="14"/>
                <c:pt idx="3">
                  <c:v>0</c:v>
                </c:pt>
                <c:pt idx="5">
                  <c:v>461772</c:v>
                </c:pt>
                <c:pt idx="6">
                  <c:v>92728.8</c:v>
                </c:pt>
                <c:pt idx="8">
                  <c:v>35250</c:v>
                </c:pt>
                <c:pt idx="12">
                  <c:v>1056257</c:v>
                </c:pt>
                <c:pt idx="13">
                  <c:v>0</c:v>
                </c:pt>
              </c:numCache>
            </c:numRef>
          </c:val>
          <c:extLst>
            <c:ext xmlns:c16="http://schemas.microsoft.com/office/drawing/2014/chart" uri="{C3380CC4-5D6E-409C-BE32-E72D297353CC}">
              <c16:uniqueId val="{00000004-938B-4219-8117-D6CE0B058A9B}"/>
            </c:ext>
          </c:extLst>
        </c:ser>
        <c:dLbls>
          <c:showLegendKey val="0"/>
          <c:showVal val="0"/>
          <c:showCatName val="0"/>
          <c:showSerName val="0"/>
          <c:showPercent val="0"/>
          <c:showBubbleSize val="0"/>
        </c:dLbls>
        <c:gapWidth val="150"/>
        <c:overlap val="100"/>
        <c:axId val="471018912"/>
        <c:axId val="471006432"/>
      </c:barChart>
      <c:catAx>
        <c:axId val="471018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006432"/>
        <c:crosses val="autoZero"/>
        <c:auto val="1"/>
        <c:lblAlgn val="ctr"/>
        <c:lblOffset val="100"/>
        <c:noMultiLvlLbl val="0"/>
      </c:catAx>
      <c:valAx>
        <c:axId val="47100643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0189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384174</xdr:colOff>
      <xdr:row>1</xdr:row>
      <xdr:rowOff>12700</xdr:rowOff>
    </xdr:from>
    <xdr:to>
      <xdr:col>10</xdr:col>
      <xdr:colOff>404091</xdr:colOff>
      <xdr:row>19</xdr:row>
      <xdr:rowOff>115455</xdr:rowOff>
    </xdr:to>
    <xdr:graphicFrame macro="">
      <xdr:nvGraphicFramePr>
        <xdr:cNvPr id="3" name="Chart 2">
          <a:extLst>
            <a:ext uri="{FF2B5EF4-FFF2-40B4-BE49-F238E27FC236}">
              <a16:creationId xmlns:a16="http://schemas.microsoft.com/office/drawing/2014/main" id="{6C4C628C-E0B9-403F-AE19-B22BAE7C05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586894</xdr:colOff>
      <xdr:row>0</xdr:row>
      <xdr:rowOff>178353</xdr:rowOff>
    </xdr:from>
    <xdr:to>
      <xdr:col>23</xdr:col>
      <xdr:colOff>384849</xdr:colOff>
      <xdr:row>19</xdr:row>
      <xdr:rowOff>125074</xdr:rowOff>
    </xdr:to>
    <xdr:graphicFrame macro="">
      <xdr:nvGraphicFramePr>
        <xdr:cNvPr id="5" name="Chart 4">
          <a:extLst>
            <a:ext uri="{FF2B5EF4-FFF2-40B4-BE49-F238E27FC236}">
              <a16:creationId xmlns:a16="http://schemas.microsoft.com/office/drawing/2014/main" id="{7EB59E1D-B212-410A-A2B4-9A53217522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215900</xdr:colOff>
      <xdr:row>0</xdr:row>
      <xdr:rowOff>184150</xdr:rowOff>
    </xdr:from>
    <xdr:to>
      <xdr:col>9</xdr:col>
      <xdr:colOff>171450</xdr:colOff>
      <xdr:row>18</xdr:row>
      <xdr:rowOff>79375</xdr:rowOff>
    </xdr:to>
    <xdr:graphicFrame macro="">
      <xdr:nvGraphicFramePr>
        <xdr:cNvPr id="2" name="Chart 1">
          <a:extLst>
            <a:ext uri="{FF2B5EF4-FFF2-40B4-BE49-F238E27FC236}">
              <a16:creationId xmlns:a16="http://schemas.microsoft.com/office/drawing/2014/main" id="{AA8D5608-A002-4F03-87BE-22B74B99D9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293688</xdr:colOff>
      <xdr:row>0</xdr:row>
      <xdr:rowOff>158750</xdr:rowOff>
    </xdr:from>
    <xdr:to>
      <xdr:col>18</xdr:col>
      <xdr:colOff>442913</xdr:colOff>
      <xdr:row>18</xdr:row>
      <xdr:rowOff>95250</xdr:rowOff>
    </xdr:to>
    <xdr:graphicFrame macro="">
      <xdr:nvGraphicFramePr>
        <xdr:cNvPr id="6" name="Chart 5">
          <a:extLst>
            <a:ext uri="{FF2B5EF4-FFF2-40B4-BE49-F238E27FC236}">
              <a16:creationId xmlns:a16="http://schemas.microsoft.com/office/drawing/2014/main" id="{0B845D37-9A2A-4BD6-9093-688FDD528D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555626</xdr:colOff>
      <xdr:row>0</xdr:row>
      <xdr:rowOff>142877</xdr:rowOff>
    </xdr:from>
    <xdr:to>
      <xdr:col>28</xdr:col>
      <xdr:colOff>591444</xdr:colOff>
      <xdr:row>18</xdr:row>
      <xdr:rowOff>95251</xdr:rowOff>
    </xdr:to>
    <xdr:graphicFrame macro="">
      <xdr:nvGraphicFramePr>
        <xdr:cNvPr id="4" name="Chart 3">
          <a:extLst>
            <a:ext uri="{FF2B5EF4-FFF2-40B4-BE49-F238E27FC236}">
              <a16:creationId xmlns:a16="http://schemas.microsoft.com/office/drawing/2014/main" id="{2E69230A-DFC9-4B4F-89F3-830DB12294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117475</xdr:colOff>
      <xdr:row>1</xdr:row>
      <xdr:rowOff>0</xdr:rowOff>
    </xdr:from>
    <xdr:to>
      <xdr:col>8</xdr:col>
      <xdr:colOff>203201</xdr:colOff>
      <xdr:row>15</xdr:row>
      <xdr:rowOff>158750</xdr:rowOff>
    </xdr:to>
    <xdr:graphicFrame macro="">
      <xdr:nvGraphicFramePr>
        <xdr:cNvPr id="4" name="Chart 3">
          <a:extLst>
            <a:ext uri="{FF2B5EF4-FFF2-40B4-BE49-F238E27FC236}">
              <a16:creationId xmlns:a16="http://schemas.microsoft.com/office/drawing/2014/main" id="{33E2B7A1-14CD-4670-A4F3-EAC13BF7B3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320675</xdr:colOff>
      <xdr:row>1</xdr:row>
      <xdr:rowOff>3174</xdr:rowOff>
    </xdr:from>
    <xdr:to>
      <xdr:col>16</xdr:col>
      <xdr:colOff>215901</xdr:colOff>
      <xdr:row>15</xdr:row>
      <xdr:rowOff>165100</xdr:rowOff>
    </xdr:to>
    <xdr:graphicFrame macro="">
      <xdr:nvGraphicFramePr>
        <xdr:cNvPr id="5" name="Chart 4">
          <a:extLst>
            <a:ext uri="{FF2B5EF4-FFF2-40B4-BE49-F238E27FC236}">
              <a16:creationId xmlns:a16="http://schemas.microsoft.com/office/drawing/2014/main" id="{1F2D7763-2504-4E91-B4AE-5393870663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368300</xdr:colOff>
      <xdr:row>0</xdr:row>
      <xdr:rowOff>177800</xdr:rowOff>
    </xdr:from>
    <xdr:to>
      <xdr:col>24</xdr:col>
      <xdr:colOff>63500</xdr:colOff>
      <xdr:row>15</xdr:row>
      <xdr:rowOff>158750</xdr:rowOff>
    </xdr:to>
    <xdr:graphicFrame macro="">
      <xdr:nvGraphicFramePr>
        <xdr:cNvPr id="2" name="Chart 1">
          <a:extLst>
            <a:ext uri="{FF2B5EF4-FFF2-40B4-BE49-F238E27FC236}">
              <a16:creationId xmlns:a16="http://schemas.microsoft.com/office/drawing/2014/main" id="{D93DE28F-E1B4-4F83-8555-780245EBFA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98424</xdr:colOff>
      <xdr:row>0</xdr:row>
      <xdr:rowOff>92074</xdr:rowOff>
    </xdr:from>
    <xdr:to>
      <xdr:col>7</xdr:col>
      <xdr:colOff>374650</xdr:colOff>
      <xdr:row>15</xdr:row>
      <xdr:rowOff>171449</xdr:rowOff>
    </xdr:to>
    <xdr:graphicFrame macro="">
      <xdr:nvGraphicFramePr>
        <xdr:cNvPr id="4" name="Chart 3">
          <a:extLst>
            <a:ext uri="{FF2B5EF4-FFF2-40B4-BE49-F238E27FC236}">
              <a16:creationId xmlns:a16="http://schemas.microsoft.com/office/drawing/2014/main" id="{9ADAB887-DCC3-4309-939D-0396194B31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473075</xdr:colOff>
      <xdr:row>0</xdr:row>
      <xdr:rowOff>69850</xdr:rowOff>
    </xdr:from>
    <xdr:to>
      <xdr:col>16</xdr:col>
      <xdr:colOff>539750</xdr:colOff>
      <xdr:row>15</xdr:row>
      <xdr:rowOff>165100</xdr:rowOff>
    </xdr:to>
    <xdr:graphicFrame macro="">
      <xdr:nvGraphicFramePr>
        <xdr:cNvPr id="5" name="Chart 4">
          <a:extLst>
            <a:ext uri="{FF2B5EF4-FFF2-40B4-BE49-F238E27FC236}">
              <a16:creationId xmlns:a16="http://schemas.microsoft.com/office/drawing/2014/main" id="{604B33BC-48A5-4EBD-AC85-15B1542B37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19050</xdr:colOff>
      <xdr:row>0</xdr:row>
      <xdr:rowOff>73025</xdr:rowOff>
    </xdr:from>
    <xdr:to>
      <xdr:col>24</xdr:col>
      <xdr:colOff>323850</xdr:colOff>
      <xdr:row>15</xdr:row>
      <xdr:rowOff>53975</xdr:rowOff>
    </xdr:to>
    <xdr:graphicFrame macro="">
      <xdr:nvGraphicFramePr>
        <xdr:cNvPr id="2" name="Chart 1">
          <a:extLst>
            <a:ext uri="{FF2B5EF4-FFF2-40B4-BE49-F238E27FC236}">
              <a16:creationId xmlns:a16="http://schemas.microsoft.com/office/drawing/2014/main" id="{33F9E83B-9271-4B4C-897B-51A8FBB1B6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itiesassociation.org/constrai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E5761-F7CE-40EE-9ACE-A31BFDF16FA5}">
  <dimension ref="B1:C17"/>
  <sheetViews>
    <sheetView zoomScale="119" workbookViewId="0">
      <selection activeCell="B19" sqref="B19"/>
    </sheetView>
  </sheetViews>
  <sheetFormatPr baseColWidth="10" defaultColWidth="8.83203125" defaultRowHeight="15" x14ac:dyDescent="0.2"/>
  <cols>
    <col min="1" max="1" width="3.33203125" style="241" customWidth="1"/>
    <col min="2" max="2" width="91.1640625" style="241" customWidth="1"/>
    <col min="3" max="16384" width="8.83203125" style="241"/>
  </cols>
  <sheetData>
    <row r="1" spans="2:3" ht="16" thickBot="1" x14ac:dyDescent="0.25"/>
    <row r="2" spans="2:3" ht="30" x14ac:dyDescent="0.35">
      <c r="B2" s="245" t="s">
        <v>155</v>
      </c>
    </row>
    <row r="3" spans="2:3" s="242" customFormat="1" ht="25" x14ac:dyDescent="0.3">
      <c r="B3" s="246" t="s">
        <v>154</v>
      </c>
    </row>
    <row r="4" spans="2:3" ht="20" x14ac:dyDescent="0.25">
      <c r="B4" s="247" t="s">
        <v>156</v>
      </c>
    </row>
    <row r="5" spans="2:3" x14ac:dyDescent="0.2">
      <c r="B5" s="248"/>
      <c r="C5" s="243"/>
    </row>
    <row r="6" spans="2:3" ht="16" x14ac:dyDescent="0.2">
      <c r="B6" s="249" t="s">
        <v>157</v>
      </c>
    </row>
    <row r="7" spans="2:3" ht="48" x14ac:dyDescent="0.2">
      <c r="B7" s="250" t="s">
        <v>159</v>
      </c>
      <c r="C7" s="243"/>
    </row>
    <row r="8" spans="2:3" ht="32" x14ac:dyDescent="0.2">
      <c r="B8" s="248" t="s">
        <v>160</v>
      </c>
      <c r="C8" s="244"/>
    </row>
    <row r="9" spans="2:3" ht="16" x14ac:dyDescent="0.2">
      <c r="B9" s="251" t="s">
        <v>162</v>
      </c>
      <c r="C9" s="244"/>
    </row>
    <row r="10" spans="2:3" x14ac:dyDescent="0.2">
      <c r="B10" s="248"/>
    </row>
    <row r="11" spans="2:3" ht="16" x14ac:dyDescent="0.2">
      <c r="B11" s="252" t="s">
        <v>63</v>
      </c>
    </row>
    <row r="12" spans="2:3" ht="16" x14ac:dyDescent="0.2">
      <c r="B12" s="249" t="s">
        <v>158</v>
      </c>
    </row>
    <row r="13" spans="2:3" ht="17" thickBot="1" x14ac:dyDescent="0.25">
      <c r="B13" s="253" t="s">
        <v>161</v>
      </c>
    </row>
    <row r="16" spans="2:3" x14ac:dyDescent="0.2">
      <c r="C16" s="244"/>
    </row>
    <row r="17" spans="3:3" x14ac:dyDescent="0.2">
      <c r="C17" s="244"/>
    </row>
  </sheetData>
  <hyperlinks>
    <hyperlink ref="B9" r:id="rId1" display="For more information visit the Collaborative website: citiesassociation.org/constraints/" xr:uid="{ACE7712E-74D0-924F-82D7-D1924A9C49B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94"/>
  <sheetViews>
    <sheetView showGridLines="0" tabSelected="1" zoomScale="106" zoomScaleNormal="82" workbookViewId="0">
      <pane xSplit="1" topLeftCell="AL1" activePane="topRight" state="frozen"/>
      <selection pane="topRight" activeCell="AQ14" sqref="AQ14"/>
    </sheetView>
  </sheetViews>
  <sheetFormatPr baseColWidth="10" defaultColWidth="8.83203125" defaultRowHeight="15" x14ac:dyDescent="0.2"/>
  <cols>
    <col min="1" max="1" width="37.5" style="25" customWidth="1"/>
    <col min="2" max="2" width="16.5" style="6" customWidth="1"/>
    <col min="3" max="3" width="18.5" style="6" customWidth="1"/>
    <col min="4" max="5" width="13.5" style="6" customWidth="1"/>
    <col min="6" max="6" width="23" style="7" customWidth="1"/>
    <col min="7" max="7" width="9.5" style="42" customWidth="1"/>
    <col min="8" max="8" width="14" style="42" customWidth="1"/>
    <col min="9" max="9" width="6.1640625" style="42" customWidth="1"/>
    <col min="10" max="10" width="23.5" style="43" customWidth="1"/>
    <col min="11" max="11" width="9.5" style="43" customWidth="1"/>
    <col min="12" max="12" width="11.5" style="43" customWidth="1"/>
    <col min="13" max="13" width="11.1640625" style="43" customWidth="1"/>
    <col min="14" max="14" width="13.83203125" style="43" customWidth="1"/>
    <col min="15" max="15" width="20.5" style="39" customWidth="1"/>
    <col min="16" max="16" width="10.5" style="39" customWidth="1"/>
    <col min="17" max="17" width="15.5" style="40" customWidth="1"/>
    <col min="18" max="18" width="18.1640625" style="40" customWidth="1"/>
    <col min="19" max="19" width="16.5" style="40" customWidth="1"/>
    <col min="20" max="20" width="15" style="40" customWidth="1"/>
    <col min="21" max="21" width="20.1640625" style="34" customWidth="1"/>
    <col min="22" max="22" width="18.83203125" style="34" customWidth="1"/>
    <col min="23" max="23" width="14.5" style="34" customWidth="1"/>
    <col min="24" max="24" width="4" style="34" customWidth="1"/>
    <col min="25" max="27" width="18.83203125" style="34" customWidth="1"/>
    <col min="28" max="28" width="10.5" style="34" customWidth="1"/>
    <col min="29" max="29" width="12" style="34" customWidth="1"/>
    <col min="30" max="30" width="5" style="3" customWidth="1"/>
    <col min="31" max="31" width="21.5" style="40" customWidth="1"/>
    <col min="32" max="32" width="17" style="40" customWidth="1"/>
    <col min="33" max="33" width="19.5" style="40" customWidth="1"/>
    <col min="34" max="34" width="13.5" style="40" customWidth="1"/>
    <col min="35" max="35" width="21" style="34" customWidth="1"/>
    <col min="36" max="37" width="15" style="34" customWidth="1"/>
    <col min="38" max="38" width="3.5" style="34" customWidth="1"/>
    <col min="39" max="43" width="16" style="34" customWidth="1"/>
    <col min="44" max="44" width="4.5" style="3" customWidth="1"/>
    <col min="45" max="45" width="13.33203125" style="41" customWidth="1"/>
    <col min="46" max="46" width="17.5" style="30" customWidth="1"/>
    <col min="47" max="47" width="18.5" style="30" customWidth="1"/>
    <col min="48" max="48" width="19" style="30" customWidth="1"/>
    <col min="49" max="49" width="30.5" style="30" bestFit="1" customWidth="1"/>
    <col min="50" max="50" width="22.83203125" style="30" customWidth="1"/>
    <col min="51" max="51" width="20.5" style="31" customWidth="1"/>
    <col min="52" max="16384" width="8.83203125" style="31"/>
  </cols>
  <sheetData>
    <row r="1" spans="1:69" x14ac:dyDescent="0.2">
      <c r="A1" s="48" t="s">
        <v>0</v>
      </c>
      <c r="B1" s="5"/>
      <c r="C1" s="5"/>
      <c r="D1" s="5"/>
      <c r="E1" s="5"/>
      <c r="F1" s="3"/>
      <c r="G1" s="26"/>
      <c r="H1" s="26"/>
      <c r="I1" s="26"/>
      <c r="J1" s="2"/>
      <c r="K1" s="2"/>
      <c r="L1" s="2"/>
      <c r="M1" s="2"/>
      <c r="N1" s="2"/>
      <c r="O1" s="27"/>
      <c r="P1" s="27"/>
      <c r="Q1" s="5"/>
      <c r="R1" s="5"/>
      <c r="S1" s="5"/>
      <c r="T1" s="5"/>
      <c r="U1" s="3"/>
      <c r="V1" s="3"/>
      <c r="W1" s="3"/>
      <c r="X1" s="3"/>
      <c r="Y1" s="3"/>
      <c r="Z1" s="3"/>
      <c r="AA1" s="3"/>
      <c r="AB1" s="3"/>
      <c r="AC1" s="3"/>
      <c r="AE1" s="5"/>
      <c r="AF1" s="5"/>
      <c r="AG1" s="5"/>
      <c r="AH1" s="5"/>
      <c r="AI1" s="3"/>
      <c r="AJ1" s="3"/>
      <c r="AK1" s="3"/>
      <c r="AL1" s="3"/>
      <c r="AM1" s="3"/>
      <c r="AN1" s="3"/>
      <c r="AO1" s="3"/>
      <c r="AP1" s="3"/>
      <c r="AQ1" s="3"/>
      <c r="AS1" s="28"/>
      <c r="AT1" s="29"/>
      <c r="AU1" s="29"/>
    </row>
    <row r="2" spans="1:69" x14ac:dyDescent="0.2">
      <c r="B2" s="5"/>
      <c r="C2" s="5"/>
      <c r="D2" s="5"/>
      <c r="E2" s="5"/>
      <c r="F2" s="3"/>
      <c r="G2" s="26"/>
      <c r="H2" s="26"/>
      <c r="I2" s="26"/>
      <c r="J2" s="2"/>
      <c r="K2" s="2"/>
      <c r="L2" s="2"/>
      <c r="M2" s="2"/>
      <c r="N2" s="2"/>
      <c r="O2" s="27"/>
      <c r="P2" s="27"/>
      <c r="Q2" s="5"/>
      <c r="R2" s="5"/>
      <c r="S2" s="5"/>
      <c r="T2" s="5"/>
      <c r="U2" s="3"/>
      <c r="V2" s="3"/>
      <c r="W2" s="3"/>
      <c r="X2" s="3"/>
      <c r="Y2" s="3"/>
      <c r="Z2" s="3"/>
      <c r="AA2" s="3"/>
      <c r="AB2" s="3"/>
      <c r="AC2" s="3"/>
      <c r="AE2" s="5"/>
      <c r="AF2" s="5"/>
      <c r="AG2" s="5"/>
      <c r="AH2" s="5"/>
      <c r="AI2" s="3"/>
      <c r="AJ2" s="3"/>
      <c r="AK2" s="3"/>
      <c r="AL2" s="3"/>
      <c r="AM2" s="3"/>
      <c r="AN2" s="3"/>
      <c r="AO2" s="3"/>
      <c r="AP2" s="3"/>
      <c r="AQ2" s="3"/>
      <c r="AS2" s="28"/>
      <c r="AT2" s="29"/>
      <c r="AU2" s="29"/>
    </row>
    <row r="3" spans="1:69" x14ac:dyDescent="0.2">
      <c r="B3" s="5"/>
      <c r="C3" s="5"/>
      <c r="D3" s="5"/>
      <c r="E3" s="5"/>
      <c r="F3" s="3"/>
      <c r="G3" s="26"/>
      <c r="H3" s="26"/>
      <c r="I3" s="26"/>
      <c r="J3" s="32" t="s">
        <v>15</v>
      </c>
      <c r="K3" s="2"/>
      <c r="L3" s="2"/>
      <c r="M3" s="2"/>
      <c r="N3" s="2"/>
      <c r="O3" s="27"/>
      <c r="P3" s="27"/>
      <c r="Q3" s="5"/>
      <c r="R3" s="5"/>
      <c r="S3" s="5"/>
      <c r="T3" s="5"/>
      <c r="U3" s="3"/>
      <c r="V3" s="3"/>
      <c r="W3" s="3"/>
      <c r="X3" s="3"/>
      <c r="Y3" s="3"/>
      <c r="Z3" s="3"/>
      <c r="AA3" s="3"/>
      <c r="AB3" s="3"/>
      <c r="AC3" s="3"/>
      <c r="AE3" s="5"/>
      <c r="AF3" s="5"/>
      <c r="AG3" s="5"/>
      <c r="AH3" s="5"/>
      <c r="AI3" s="3"/>
      <c r="AJ3" s="3"/>
      <c r="AK3" s="3"/>
      <c r="AL3" s="3"/>
      <c r="AM3" s="3"/>
      <c r="AN3" s="3"/>
      <c r="AO3" s="3"/>
      <c r="AP3" s="3"/>
      <c r="AQ3" s="3"/>
      <c r="AS3" s="28"/>
      <c r="AT3" s="29"/>
      <c r="AU3" s="29"/>
    </row>
    <row r="4" spans="1:69" x14ac:dyDescent="0.2">
      <c r="B4" s="5"/>
      <c r="C4" s="5"/>
      <c r="D4" s="5"/>
      <c r="E4" s="5"/>
      <c r="F4" s="3"/>
      <c r="G4" s="26"/>
      <c r="H4" s="26"/>
      <c r="I4" s="26"/>
      <c r="J4" s="32" t="s">
        <v>14</v>
      </c>
      <c r="K4" s="2"/>
      <c r="L4" s="2"/>
      <c r="M4" s="2"/>
      <c r="N4" s="2"/>
      <c r="O4" s="27"/>
      <c r="P4" s="27"/>
      <c r="Q4" s="5"/>
      <c r="R4" s="5"/>
      <c r="S4" s="5"/>
      <c r="T4" s="5"/>
      <c r="U4" s="3"/>
      <c r="V4" s="3"/>
      <c r="W4" s="3"/>
      <c r="X4" s="3"/>
      <c r="Y4" s="3" t="s">
        <v>97</v>
      </c>
      <c r="Z4" s="3"/>
      <c r="AA4" s="3"/>
      <c r="AB4" s="3"/>
      <c r="AC4" s="3"/>
      <c r="AE4" s="98"/>
      <c r="AF4" s="5"/>
      <c r="AG4" s="5"/>
      <c r="AH4" s="5"/>
      <c r="AI4" s="3"/>
      <c r="AJ4" s="3"/>
      <c r="AK4" s="99"/>
      <c r="AL4" s="3"/>
      <c r="AM4" s="3"/>
      <c r="AN4" s="3"/>
      <c r="AO4" s="3"/>
      <c r="AP4" s="3"/>
      <c r="AQ4" s="3"/>
      <c r="AS4" s="28"/>
      <c r="AT4" s="29"/>
      <c r="AU4" s="29"/>
    </row>
    <row r="5" spans="1:69" ht="16" x14ac:dyDescent="0.2">
      <c r="B5" s="100" t="s">
        <v>81</v>
      </c>
      <c r="C5" s="5"/>
      <c r="D5" s="5"/>
      <c r="E5" s="5"/>
      <c r="F5" s="3"/>
      <c r="G5" s="26"/>
      <c r="H5" s="99"/>
      <c r="I5" s="26"/>
      <c r="J5" s="2"/>
      <c r="K5" s="2"/>
      <c r="L5" s="2"/>
      <c r="M5" s="2"/>
      <c r="N5" s="2"/>
      <c r="O5" s="27"/>
      <c r="P5" s="27"/>
      <c r="Q5" s="5"/>
      <c r="R5" s="5"/>
      <c r="S5" s="5"/>
      <c r="T5" s="5"/>
      <c r="U5" s="3"/>
      <c r="V5" s="3"/>
      <c r="W5" s="99"/>
      <c r="X5" s="3"/>
      <c r="Y5" s="33" t="s">
        <v>19</v>
      </c>
      <c r="Z5" s="3"/>
      <c r="AA5" s="3"/>
      <c r="AB5" s="3"/>
      <c r="AC5" s="3"/>
      <c r="AE5" s="100"/>
      <c r="AF5" s="5"/>
      <c r="AG5" s="5"/>
      <c r="AH5" s="5"/>
      <c r="AI5" s="3"/>
      <c r="AJ5" s="3"/>
      <c r="AK5" s="3"/>
      <c r="AL5" s="3"/>
      <c r="AM5" s="3"/>
      <c r="AN5" s="3"/>
      <c r="AO5" s="3"/>
      <c r="AP5" s="3"/>
      <c r="AQ5" s="3"/>
      <c r="AS5" s="28"/>
      <c r="AT5" s="29"/>
      <c r="AU5" s="29"/>
    </row>
    <row r="6" spans="1:69" x14ac:dyDescent="0.2">
      <c r="B6" s="3" t="s">
        <v>100</v>
      </c>
      <c r="C6" s="5"/>
      <c r="D6" s="5"/>
      <c r="E6" s="5"/>
      <c r="F6" s="3"/>
      <c r="G6" s="26"/>
      <c r="H6" s="26"/>
      <c r="I6" s="26"/>
      <c r="J6" s="2"/>
      <c r="K6" s="2"/>
      <c r="L6" s="2"/>
      <c r="M6" s="2"/>
      <c r="N6" s="2"/>
      <c r="O6" s="27"/>
      <c r="P6" s="27"/>
      <c r="Q6" s="3" t="s">
        <v>91</v>
      </c>
      <c r="R6" s="5"/>
      <c r="S6" s="5"/>
      <c r="T6" s="5"/>
      <c r="U6" s="3"/>
      <c r="V6" s="3"/>
      <c r="W6" s="3"/>
      <c r="X6" s="3"/>
      <c r="Y6" s="34" t="s">
        <v>98</v>
      </c>
      <c r="Z6" s="3"/>
      <c r="AA6" s="3"/>
      <c r="AB6" s="3"/>
      <c r="AC6" s="3"/>
      <c r="AE6" s="3" t="s">
        <v>90</v>
      </c>
      <c r="AF6" s="5"/>
      <c r="AG6" s="5"/>
      <c r="AH6" s="5"/>
      <c r="AI6" s="3"/>
      <c r="AJ6" s="3"/>
      <c r="AK6" s="3"/>
      <c r="AL6" s="3"/>
      <c r="AM6" s="3" t="s">
        <v>20</v>
      </c>
      <c r="AN6" s="3"/>
      <c r="AO6" s="3"/>
      <c r="AP6" s="3"/>
      <c r="AQ6" s="3"/>
      <c r="AS6" s="28"/>
      <c r="AT6" s="29"/>
      <c r="AU6" s="29"/>
    </row>
    <row r="7" spans="1:69" ht="19" x14ac:dyDescent="0.25">
      <c r="A7" s="61"/>
      <c r="B7" s="93" t="s">
        <v>166</v>
      </c>
      <c r="C7" s="89"/>
      <c r="D7" s="89"/>
      <c r="E7" s="89"/>
      <c r="F7" s="90"/>
      <c r="G7" s="90"/>
      <c r="H7" s="90"/>
      <c r="J7" s="91" t="s">
        <v>168</v>
      </c>
      <c r="K7" s="91"/>
      <c r="L7" s="91"/>
      <c r="M7" s="91"/>
      <c r="N7" s="91"/>
      <c r="O7" s="92"/>
      <c r="P7" s="27"/>
      <c r="Q7" s="103" t="s">
        <v>169</v>
      </c>
      <c r="R7" s="104"/>
      <c r="S7" s="104"/>
      <c r="T7" s="104"/>
      <c r="U7" s="105"/>
      <c r="V7" s="105"/>
      <c r="W7" s="105"/>
      <c r="X7" s="3"/>
      <c r="Y7" s="106" t="s">
        <v>170</v>
      </c>
      <c r="Z7" s="106"/>
      <c r="AA7" s="106"/>
      <c r="AB7" s="106"/>
      <c r="AC7" s="106"/>
      <c r="AD7" s="2"/>
      <c r="AE7" s="107" t="s">
        <v>171</v>
      </c>
      <c r="AF7" s="96"/>
      <c r="AG7" s="96"/>
      <c r="AH7" s="96"/>
      <c r="AI7" s="97"/>
      <c r="AJ7" s="97"/>
      <c r="AK7" s="97"/>
      <c r="AL7" s="3"/>
      <c r="AM7" s="240" t="s">
        <v>172</v>
      </c>
      <c r="AN7" s="240"/>
      <c r="AO7" s="240"/>
      <c r="AP7" s="240"/>
      <c r="AQ7" s="240"/>
      <c r="AR7" s="2"/>
      <c r="AS7" s="56" t="s">
        <v>175</v>
      </c>
      <c r="AT7" s="57"/>
      <c r="AU7" s="57"/>
      <c r="AV7" s="57"/>
      <c r="AW7" s="57"/>
      <c r="AX7" s="57"/>
      <c r="AY7" s="57"/>
    </row>
    <row r="8" spans="1:69" x14ac:dyDescent="0.2">
      <c r="A8" s="108" t="s">
        <v>69</v>
      </c>
      <c r="B8" s="58" t="s">
        <v>2</v>
      </c>
      <c r="C8" s="58" t="s">
        <v>7</v>
      </c>
      <c r="D8" s="58" t="s">
        <v>4</v>
      </c>
      <c r="E8" s="58" t="s">
        <v>6</v>
      </c>
      <c r="F8" s="58" t="s">
        <v>5</v>
      </c>
      <c r="G8" s="58" t="s">
        <v>18</v>
      </c>
      <c r="H8" s="58" t="s">
        <v>83</v>
      </c>
      <c r="I8" s="26"/>
      <c r="J8" s="110" t="s">
        <v>2</v>
      </c>
      <c r="K8" s="111" t="s">
        <v>7</v>
      </c>
      <c r="L8" s="111" t="s">
        <v>4</v>
      </c>
      <c r="M8" s="111" t="s">
        <v>6</v>
      </c>
      <c r="N8" s="110" t="s">
        <v>5</v>
      </c>
      <c r="O8" s="112" t="s">
        <v>16</v>
      </c>
      <c r="P8" s="27"/>
      <c r="Q8" s="76" t="s">
        <v>2</v>
      </c>
      <c r="R8" s="76" t="s">
        <v>3</v>
      </c>
      <c r="S8" s="76" t="s">
        <v>4</v>
      </c>
      <c r="T8" s="76" t="s">
        <v>6</v>
      </c>
      <c r="U8" s="78" t="s">
        <v>5</v>
      </c>
      <c r="V8" s="78" t="s">
        <v>17</v>
      </c>
      <c r="W8" s="58" t="s">
        <v>83</v>
      </c>
      <c r="X8" s="3"/>
      <c r="Y8" s="254" t="s">
        <v>2</v>
      </c>
      <c r="Z8" s="254" t="s">
        <v>7</v>
      </c>
      <c r="AA8" s="254" t="s">
        <v>4</v>
      </c>
      <c r="AB8" s="254" t="s">
        <v>6</v>
      </c>
      <c r="AC8" s="254" t="s">
        <v>5</v>
      </c>
      <c r="AD8" s="2"/>
      <c r="AE8" s="109" t="s">
        <v>2</v>
      </c>
      <c r="AF8" s="109" t="s">
        <v>3</v>
      </c>
      <c r="AG8" s="109" t="s">
        <v>4</v>
      </c>
      <c r="AH8" s="109" t="s">
        <v>6</v>
      </c>
      <c r="AI8" s="109" t="s">
        <v>5</v>
      </c>
      <c r="AJ8" s="109" t="s">
        <v>16</v>
      </c>
      <c r="AK8" s="109" t="s">
        <v>83</v>
      </c>
      <c r="AL8" s="3"/>
      <c r="AM8" s="35" t="s">
        <v>2</v>
      </c>
      <c r="AN8" s="35" t="s">
        <v>7</v>
      </c>
      <c r="AO8" s="35" t="s">
        <v>4</v>
      </c>
      <c r="AP8" s="79" t="s">
        <v>6</v>
      </c>
      <c r="AQ8" s="35" t="s">
        <v>5</v>
      </c>
      <c r="AR8" s="2"/>
      <c r="AS8" s="256" t="s">
        <v>8</v>
      </c>
      <c r="AT8" s="257" t="s">
        <v>9</v>
      </c>
      <c r="AU8" s="257" t="s">
        <v>10</v>
      </c>
      <c r="AV8" s="258" t="s">
        <v>11</v>
      </c>
      <c r="AW8" s="258" t="s">
        <v>12</v>
      </c>
      <c r="AX8" s="258" t="s">
        <v>13</v>
      </c>
      <c r="AY8" s="259" t="s">
        <v>35</v>
      </c>
    </row>
    <row r="9" spans="1:69" x14ac:dyDescent="0.2">
      <c r="A9" s="113" t="s">
        <v>21</v>
      </c>
      <c r="B9" s="81">
        <v>4061.64</v>
      </c>
      <c r="C9" s="82">
        <v>43300</v>
      </c>
      <c r="D9" s="81">
        <v>25194</v>
      </c>
      <c r="E9" s="81"/>
      <c r="F9" s="59">
        <f>SUM(B9:E9)</f>
        <v>72555.64</v>
      </c>
      <c r="G9" s="60">
        <v>2600</v>
      </c>
      <c r="H9" s="143">
        <f>(F9/2777000)</f>
        <v>2.6127346056895932E-2</v>
      </c>
      <c r="I9" s="10"/>
      <c r="J9" s="117">
        <f t="shared" ref="J9:J22" si="0">B9/G9</f>
        <v>1.5621692307692308</v>
      </c>
      <c r="K9" s="117">
        <f t="shared" ref="K9:K22" si="1">C9/G9</f>
        <v>16.653846153846153</v>
      </c>
      <c r="L9" s="117">
        <f t="shared" ref="L9:L22" si="2">D9/G9</f>
        <v>9.69</v>
      </c>
      <c r="M9" s="117">
        <f t="shared" ref="M9:M22" si="3">E9/G9</f>
        <v>0</v>
      </c>
      <c r="N9" s="118">
        <f t="shared" ref="N9:N22" si="4">F9/G9</f>
        <v>27.906015384615383</v>
      </c>
      <c r="O9" s="116">
        <f t="shared" ref="O9:O22" si="5">F9</f>
        <v>72555.64</v>
      </c>
      <c r="P9" s="9"/>
      <c r="Q9" s="81">
        <v>22886.760000000002</v>
      </c>
      <c r="R9" s="81">
        <v>4027</v>
      </c>
      <c r="S9" s="81">
        <v>179075</v>
      </c>
      <c r="T9" s="81"/>
      <c r="U9" s="71">
        <f>SUM(Q9:T9)</f>
        <v>205988.76</v>
      </c>
      <c r="V9" s="71">
        <f>U9/10</f>
        <v>20598.876</v>
      </c>
      <c r="W9" s="234">
        <f>U9/7548750</f>
        <v>2.7287797317436663E-2</v>
      </c>
      <c r="X9" s="9"/>
      <c r="Y9" s="120">
        <f>Q9/21000</f>
        <v>1.0898457142857143</v>
      </c>
      <c r="Z9" s="120">
        <f>R9/21000</f>
        <v>0.19176190476190477</v>
      </c>
      <c r="AA9" s="120">
        <f>S9/21000</f>
        <v>8.5273809523809518</v>
      </c>
      <c r="AB9" s="120">
        <f>T9/21000</f>
        <v>0</v>
      </c>
      <c r="AC9" s="120">
        <f>U9/21000</f>
        <v>9.8089885714285714</v>
      </c>
      <c r="AD9" s="9"/>
      <c r="AE9" s="114">
        <v>28801.739999999998</v>
      </c>
      <c r="AF9" s="114">
        <v>53594</v>
      </c>
      <c r="AG9" s="115">
        <v>1771670</v>
      </c>
      <c r="AH9" s="114"/>
      <c r="AI9" s="119">
        <f>SUM(AE9:AH9)</f>
        <v>1854065.74</v>
      </c>
      <c r="AJ9" s="119">
        <f>AI9/100</f>
        <v>18540.6574</v>
      </c>
      <c r="AK9" s="237">
        <f>AI9/70110000</f>
        <v>2.6445096847810583E-2</v>
      </c>
      <c r="AL9" s="9"/>
      <c r="AM9" s="120">
        <f>AE9/75000</f>
        <v>0.38402319999999995</v>
      </c>
      <c r="AN9" s="120">
        <f>AF9/75000</f>
        <v>0.7145866666666667</v>
      </c>
      <c r="AO9" s="120">
        <f>AG9/75000</f>
        <v>23.622266666666668</v>
      </c>
      <c r="AP9" s="120">
        <f>AH9/75000</f>
        <v>0</v>
      </c>
      <c r="AQ9" s="120">
        <f>AI9/75000</f>
        <v>24.720876533333332</v>
      </c>
      <c r="AR9" s="27"/>
      <c r="AS9" s="260">
        <v>1</v>
      </c>
      <c r="AT9" s="261">
        <v>1</v>
      </c>
      <c r="AU9" s="261">
        <v>3</v>
      </c>
      <c r="AV9" s="261" t="s">
        <v>34</v>
      </c>
      <c r="AW9" s="261">
        <v>5</v>
      </c>
      <c r="AX9" s="261">
        <v>8</v>
      </c>
      <c r="AY9" s="262"/>
      <c r="AZ9" s="37"/>
      <c r="BA9" s="37"/>
      <c r="BB9" s="37"/>
      <c r="BC9" s="37"/>
      <c r="BD9" s="37"/>
      <c r="BE9" s="37"/>
      <c r="BF9" s="37"/>
      <c r="BG9" s="37"/>
      <c r="BH9" s="37"/>
      <c r="BI9" s="37"/>
      <c r="BJ9" s="37"/>
      <c r="BK9" s="37"/>
      <c r="BL9" s="37"/>
      <c r="BM9" s="37"/>
      <c r="BN9" s="37"/>
      <c r="BO9" s="37"/>
      <c r="BP9" s="37"/>
      <c r="BQ9" s="37"/>
    </row>
    <row r="10" spans="1:69" x14ac:dyDescent="0.2">
      <c r="A10" s="113" t="s">
        <v>22</v>
      </c>
      <c r="B10" s="82">
        <v>5271</v>
      </c>
      <c r="C10" s="81">
        <v>18178.760000000002</v>
      </c>
      <c r="D10" s="81">
        <v>113146</v>
      </c>
      <c r="E10" s="81"/>
      <c r="F10" s="59">
        <f t="shared" ref="F10:F22" si="6">SUM(B10:E10)</f>
        <v>136595.76</v>
      </c>
      <c r="G10" s="60">
        <v>5000</v>
      </c>
      <c r="H10" s="143">
        <f>F10/4720000</f>
        <v>2.8939779661016952E-2</v>
      </c>
      <c r="I10" s="10"/>
      <c r="J10" s="117">
        <f t="shared" si="0"/>
        <v>1.0542</v>
      </c>
      <c r="K10" s="117">
        <f t="shared" si="1"/>
        <v>3.6357520000000005</v>
      </c>
      <c r="L10" s="117">
        <f t="shared" si="2"/>
        <v>22.629200000000001</v>
      </c>
      <c r="M10" s="117">
        <f t="shared" si="3"/>
        <v>0</v>
      </c>
      <c r="N10" s="118">
        <f t="shared" si="4"/>
        <v>27.319152000000003</v>
      </c>
      <c r="O10" s="116">
        <f t="shared" si="5"/>
        <v>136595.76</v>
      </c>
      <c r="P10" s="9"/>
      <c r="Q10" s="81">
        <v>84275</v>
      </c>
      <c r="R10" s="81">
        <v>44478.2</v>
      </c>
      <c r="S10" s="81">
        <v>648951</v>
      </c>
      <c r="T10" s="81"/>
      <c r="U10" s="71">
        <f t="shared" ref="U10:U20" si="7">SUM(Q10:T10)</f>
        <v>777704.2</v>
      </c>
      <c r="V10" s="71">
        <f>U10/10</f>
        <v>77770.42</v>
      </c>
      <c r="W10" s="234">
        <f t="shared" ref="W10:W21" si="8">U10/7548750</f>
        <v>0.10302423580062924</v>
      </c>
      <c r="X10" s="9"/>
      <c r="Y10" s="120">
        <f t="shared" ref="Y10:Y21" si="9">Q10/21000</f>
        <v>4.0130952380952385</v>
      </c>
      <c r="Z10" s="120">
        <f>R10/21000</f>
        <v>2.1180095238095236</v>
      </c>
      <c r="AA10" s="120">
        <f t="shared" ref="AA10:AA21" si="10">S10/21000</f>
        <v>30.902428571428572</v>
      </c>
      <c r="AB10" s="120">
        <f t="shared" ref="AB10:AB21" si="11">T10/21000</f>
        <v>0</v>
      </c>
      <c r="AC10" s="120">
        <f t="shared" ref="AC10:AC14" si="12">U10/21000</f>
        <v>37.033533333333331</v>
      </c>
      <c r="AD10" s="9"/>
      <c r="AE10" s="114">
        <v>84275</v>
      </c>
      <c r="AF10" s="114">
        <v>1453082</v>
      </c>
      <c r="AG10" s="114">
        <v>5858542</v>
      </c>
      <c r="AH10" s="114"/>
      <c r="AI10" s="119">
        <f t="shared" ref="AI10:AI20" si="13">SUM(AE10:AH10)</f>
        <v>7395899</v>
      </c>
      <c r="AJ10" s="119">
        <f t="shared" ref="AJ10:AJ21" si="14">AI10/100</f>
        <v>73958.990000000005</v>
      </c>
      <c r="AK10" s="237">
        <f t="shared" ref="AK10:AK21" si="15">AI10/70110000</f>
        <v>0.10548993010982742</v>
      </c>
      <c r="AL10" s="9"/>
      <c r="AM10" s="120">
        <f t="shared" ref="AM10:AM21" si="16">AE10/75000</f>
        <v>1.1236666666666666</v>
      </c>
      <c r="AN10" s="120">
        <f t="shared" ref="AN10:AN21" si="17">AF10/75000</f>
        <v>19.374426666666668</v>
      </c>
      <c r="AO10" s="120">
        <f t="shared" ref="AO10:AO21" si="18">AG10/75000</f>
        <v>78.113893333333337</v>
      </c>
      <c r="AP10" s="120">
        <f t="shared" ref="AP10:AP21" si="19">AH10/75000</f>
        <v>0</v>
      </c>
      <c r="AQ10" s="120">
        <f t="shared" ref="AQ10:AQ21" si="20">AI10/75000</f>
        <v>98.611986666666667</v>
      </c>
      <c r="AR10" s="27"/>
      <c r="AS10" s="260" t="s">
        <v>32</v>
      </c>
      <c r="AT10" s="261" t="s">
        <v>33</v>
      </c>
      <c r="AU10" s="261" t="s">
        <v>179</v>
      </c>
      <c r="AV10" s="261" t="s">
        <v>180</v>
      </c>
      <c r="AW10" s="261" t="s">
        <v>77</v>
      </c>
      <c r="AX10" s="261" t="s">
        <v>191</v>
      </c>
      <c r="AY10" s="262"/>
      <c r="AZ10" s="37"/>
      <c r="BA10" s="37"/>
      <c r="BB10" s="37"/>
      <c r="BC10" s="37"/>
      <c r="BD10" s="37"/>
      <c r="BE10" s="37"/>
      <c r="BF10" s="37"/>
      <c r="BG10" s="37"/>
      <c r="BH10" s="37"/>
      <c r="BI10" s="37"/>
      <c r="BJ10" s="37"/>
      <c r="BK10" s="37"/>
      <c r="BL10" s="37"/>
      <c r="BM10" s="37"/>
      <c r="BN10" s="37"/>
      <c r="BO10" s="37"/>
      <c r="BP10" s="37"/>
      <c r="BQ10" s="37"/>
    </row>
    <row r="11" spans="1:69" s="38" customFormat="1" x14ac:dyDescent="0.2">
      <c r="A11" s="113" t="s">
        <v>23</v>
      </c>
      <c r="B11" s="81">
        <v>4747.01</v>
      </c>
      <c r="C11" s="81">
        <v>11104.632282400002</v>
      </c>
      <c r="D11" s="81">
        <v>53367</v>
      </c>
      <c r="E11" s="81"/>
      <c r="F11" s="59">
        <f>SUM(B11:E11)</f>
        <v>69218.642282400004</v>
      </c>
      <c r="G11" s="60">
        <v>5000</v>
      </c>
      <c r="H11" s="143">
        <f>F11/4720000</f>
        <v>1.4664966585254239E-2</v>
      </c>
      <c r="I11" s="10"/>
      <c r="J11" s="117">
        <f t="shared" si="0"/>
        <v>0.94940200000000008</v>
      </c>
      <c r="K11" s="117">
        <f t="shared" si="1"/>
        <v>2.2209264564800004</v>
      </c>
      <c r="L11" s="117">
        <f t="shared" si="2"/>
        <v>10.673400000000001</v>
      </c>
      <c r="M11" s="117">
        <f t="shared" si="3"/>
        <v>0</v>
      </c>
      <c r="N11" s="118">
        <f t="shared" si="4"/>
        <v>13.843728456480001</v>
      </c>
      <c r="O11" s="116">
        <f t="shared" si="5"/>
        <v>69218.642282400004</v>
      </c>
      <c r="P11" s="9"/>
      <c r="Q11" s="81">
        <v>8107.01</v>
      </c>
      <c r="R11" s="81">
        <v>17903.988499999999</v>
      </c>
      <c r="S11" s="81">
        <v>375938</v>
      </c>
      <c r="T11" s="81"/>
      <c r="U11" s="71">
        <f t="shared" si="7"/>
        <v>401948.99849999999</v>
      </c>
      <c r="V11" s="71">
        <f t="shared" ref="V11:V21" si="21">U11/10</f>
        <v>40194.899850000002</v>
      </c>
      <c r="W11" s="234">
        <f t="shared" si="8"/>
        <v>5.324709369100844E-2</v>
      </c>
      <c r="X11" s="9"/>
      <c r="Y11" s="120">
        <f>Q11/21000</f>
        <v>0.38604809523809525</v>
      </c>
      <c r="Z11" s="120">
        <f t="shared" ref="Z11:Z21" si="22">R11/21000</f>
        <v>0.85257088095238098</v>
      </c>
      <c r="AA11" s="120">
        <f t="shared" si="10"/>
        <v>17.901809523809522</v>
      </c>
      <c r="AB11" s="120">
        <f t="shared" si="11"/>
        <v>0</v>
      </c>
      <c r="AC11" s="120">
        <f t="shared" si="12"/>
        <v>19.140428499999999</v>
      </c>
      <c r="AD11" s="9"/>
      <c r="AE11" s="114">
        <v>33787.01</v>
      </c>
      <c r="AF11" s="114">
        <v>129815.82499999998</v>
      </c>
      <c r="AG11" s="114">
        <v>3749871</v>
      </c>
      <c r="AH11" s="114"/>
      <c r="AI11" s="119">
        <f t="shared" si="13"/>
        <v>3913473.835</v>
      </c>
      <c r="AJ11" s="119">
        <f t="shared" si="14"/>
        <v>39134.73835</v>
      </c>
      <c r="AK11" s="237">
        <f t="shared" si="15"/>
        <v>5.5819053416060478E-2</v>
      </c>
      <c r="AL11" s="9"/>
      <c r="AM11" s="120">
        <f t="shared" si="16"/>
        <v>0.45049346666666668</v>
      </c>
      <c r="AN11" s="120">
        <f t="shared" si="17"/>
        <v>1.7308776666666665</v>
      </c>
      <c r="AO11" s="120">
        <f t="shared" si="18"/>
        <v>49.998280000000001</v>
      </c>
      <c r="AP11" s="120">
        <f t="shared" si="19"/>
        <v>0</v>
      </c>
      <c r="AQ11" s="120">
        <f t="shared" si="20"/>
        <v>52.17965113333333</v>
      </c>
      <c r="AR11" s="27"/>
      <c r="AS11" s="261" t="s">
        <v>37</v>
      </c>
      <c r="AT11" s="261" t="s">
        <v>37</v>
      </c>
      <c r="AU11" s="261" t="s">
        <v>180</v>
      </c>
      <c r="AV11" s="261" t="s">
        <v>34</v>
      </c>
      <c r="AW11" s="261" t="s">
        <v>188</v>
      </c>
      <c r="AX11" s="261" t="s">
        <v>192</v>
      </c>
      <c r="AY11" s="262" t="s">
        <v>36</v>
      </c>
      <c r="AZ11" s="37"/>
      <c r="BA11" s="37"/>
      <c r="BB11" s="37"/>
      <c r="BC11" s="37"/>
      <c r="BD11" s="37"/>
      <c r="BE11" s="37"/>
      <c r="BF11" s="37"/>
      <c r="BG11" s="37"/>
      <c r="BH11" s="37"/>
      <c r="BI11" s="37"/>
      <c r="BJ11" s="37"/>
      <c r="BK11" s="37"/>
      <c r="BL11" s="37"/>
      <c r="BM11" s="37"/>
      <c r="BN11" s="37"/>
      <c r="BO11" s="37"/>
      <c r="BP11" s="37"/>
      <c r="BQ11" s="37"/>
    </row>
    <row r="12" spans="1:69" s="38" customFormat="1" x14ac:dyDescent="0.2">
      <c r="A12" s="113" t="s">
        <v>24</v>
      </c>
      <c r="B12" s="81">
        <v>4880</v>
      </c>
      <c r="C12" s="81">
        <v>108659</v>
      </c>
      <c r="D12" s="81">
        <v>33092</v>
      </c>
      <c r="E12" s="81"/>
      <c r="F12" s="83">
        <f t="shared" si="6"/>
        <v>146631</v>
      </c>
      <c r="G12" s="60">
        <v>5000</v>
      </c>
      <c r="H12" s="143">
        <f>F12/4720000</f>
        <v>3.1065889830508474E-2</v>
      </c>
      <c r="I12" s="10"/>
      <c r="J12" s="117">
        <f t="shared" si="0"/>
        <v>0.97599999999999998</v>
      </c>
      <c r="K12" s="117">
        <f t="shared" si="1"/>
        <v>21.7318</v>
      </c>
      <c r="L12" s="117">
        <f t="shared" si="2"/>
        <v>6.6184000000000003</v>
      </c>
      <c r="M12" s="117">
        <f t="shared" si="3"/>
        <v>0</v>
      </c>
      <c r="N12" s="121">
        <f t="shared" si="4"/>
        <v>29.3262</v>
      </c>
      <c r="O12" s="122">
        <f t="shared" si="5"/>
        <v>146631</v>
      </c>
      <c r="P12" s="9"/>
      <c r="Q12" s="81" t="s">
        <v>101</v>
      </c>
      <c r="R12" s="81" t="s">
        <v>101</v>
      </c>
      <c r="S12" s="81" t="s">
        <v>101</v>
      </c>
      <c r="T12" s="81" t="s">
        <v>101</v>
      </c>
      <c r="U12" s="81" t="s">
        <v>101</v>
      </c>
      <c r="V12" s="81" t="s">
        <v>101</v>
      </c>
      <c r="W12" s="235" t="s">
        <v>101</v>
      </c>
      <c r="X12" s="9"/>
      <c r="Y12" s="120" t="s">
        <v>101</v>
      </c>
      <c r="Z12" s="120" t="s">
        <v>101</v>
      </c>
      <c r="AA12" s="120" t="s">
        <v>101</v>
      </c>
      <c r="AB12" s="120" t="s">
        <v>101</v>
      </c>
      <c r="AC12" s="120" t="s">
        <v>101</v>
      </c>
      <c r="AD12" s="9"/>
      <c r="AE12" s="114" t="s">
        <v>101</v>
      </c>
      <c r="AF12" s="114" t="s">
        <v>101</v>
      </c>
      <c r="AG12" s="114" t="s">
        <v>101</v>
      </c>
      <c r="AH12" s="114" t="s">
        <v>101</v>
      </c>
      <c r="AI12" s="114" t="s">
        <v>101</v>
      </c>
      <c r="AJ12" s="114" t="s">
        <v>101</v>
      </c>
      <c r="AK12" s="238" t="s">
        <v>101</v>
      </c>
      <c r="AL12" s="9"/>
      <c r="AM12" s="120" t="s">
        <v>101</v>
      </c>
      <c r="AN12" s="120" t="s">
        <v>101</v>
      </c>
      <c r="AO12" s="120" t="s">
        <v>101</v>
      </c>
      <c r="AP12" s="120" t="s">
        <v>101</v>
      </c>
      <c r="AQ12" s="120" t="s">
        <v>101</v>
      </c>
      <c r="AR12" s="27"/>
      <c r="AS12" s="260" t="s">
        <v>37</v>
      </c>
      <c r="AT12" s="261" t="s">
        <v>39</v>
      </c>
      <c r="AU12" s="261" t="s">
        <v>38</v>
      </c>
      <c r="AV12" s="261" t="s">
        <v>40</v>
      </c>
      <c r="AW12" s="261" t="s">
        <v>41</v>
      </c>
      <c r="AX12" s="261" t="s">
        <v>42</v>
      </c>
      <c r="AY12" s="262"/>
      <c r="AZ12" s="37"/>
      <c r="BA12" s="37"/>
      <c r="BB12" s="37"/>
      <c r="BC12" s="37"/>
      <c r="BD12" s="37"/>
      <c r="BE12" s="37"/>
      <c r="BF12" s="37"/>
      <c r="BG12" s="37"/>
      <c r="BH12" s="37"/>
      <c r="BI12" s="37"/>
      <c r="BJ12" s="37"/>
      <c r="BK12" s="37"/>
      <c r="BL12" s="37"/>
      <c r="BM12" s="37"/>
      <c r="BN12" s="37"/>
      <c r="BO12" s="37"/>
      <c r="BP12" s="37"/>
      <c r="BQ12" s="37"/>
    </row>
    <row r="13" spans="1:69" s="67" customFormat="1" ht="14.5" customHeight="1" x14ac:dyDescent="0.2">
      <c r="A13" s="123" t="s">
        <v>25</v>
      </c>
      <c r="B13" s="81">
        <v>11202.18</v>
      </c>
      <c r="C13" s="82">
        <v>16717.919999999998</v>
      </c>
      <c r="D13" s="81">
        <v>4537.67</v>
      </c>
      <c r="E13" s="81"/>
      <c r="F13" s="59">
        <f t="shared" si="6"/>
        <v>32457.769999999997</v>
      </c>
      <c r="G13" s="60">
        <v>2600</v>
      </c>
      <c r="H13" s="143">
        <f t="shared" ref="H13:H22" si="23">F13/2777000</f>
        <v>1.1688069859560677E-2</v>
      </c>
      <c r="I13" s="10"/>
      <c r="J13" s="117">
        <f t="shared" si="0"/>
        <v>4.3085307692307691</v>
      </c>
      <c r="K13" s="117">
        <f t="shared" si="1"/>
        <v>6.4299692307692302</v>
      </c>
      <c r="L13" s="117">
        <f t="shared" si="2"/>
        <v>1.7452576923076923</v>
      </c>
      <c r="M13" s="117">
        <f t="shared" si="3"/>
        <v>0</v>
      </c>
      <c r="N13" s="118">
        <f t="shared" si="4"/>
        <v>12.483757692307691</v>
      </c>
      <c r="O13" s="116">
        <f t="shared" si="5"/>
        <v>32457.769999999997</v>
      </c>
      <c r="P13" s="9"/>
      <c r="Q13" s="81">
        <v>16965.420000000002</v>
      </c>
      <c r="R13" s="81">
        <v>27934.679999999997</v>
      </c>
      <c r="S13" s="81">
        <v>12743.2</v>
      </c>
      <c r="T13" s="81"/>
      <c r="U13" s="71">
        <f t="shared" si="7"/>
        <v>57643.3</v>
      </c>
      <c r="V13" s="71">
        <f t="shared" si="21"/>
        <v>5764.33</v>
      </c>
      <c r="W13" s="234">
        <f t="shared" si="8"/>
        <v>7.6361384335154828E-3</v>
      </c>
      <c r="X13" s="9"/>
      <c r="Y13" s="120">
        <f>Q13/21000</f>
        <v>0.80787714285714296</v>
      </c>
      <c r="Z13" s="120">
        <f t="shared" si="22"/>
        <v>1.3302228571428569</v>
      </c>
      <c r="AA13" s="120">
        <f t="shared" si="10"/>
        <v>0.6068190476190477</v>
      </c>
      <c r="AB13" s="120">
        <f t="shared" si="11"/>
        <v>0</v>
      </c>
      <c r="AC13" s="120">
        <f t="shared" si="12"/>
        <v>2.7449190476190477</v>
      </c>
      <c r="AD13" s="9"/>
      <c r="AE13" s="114">
        <v>16965.420000000002</v>
      </c>
      <c r="AF13" s="114">
        <v>189995.89</v>
      </c>
      <c r="AG13" s="114">
        <v>119936</v>
      </c>
      <c r="AH13" s="114"/>
      <c r="AI13" s="119">
        <f t="shared" si="13"/>
        <v>326897.31000000006</v>
      </c>
      <c r="AJ13" s="119">
        <f t="shared" si="14"/>
        <v>3268.9731000000006</v>
      </c>
      <c r="AK13" s="237">
        <f t="shared" si="15"/>
        <v>4.6626345742404804E-3</v>
      </c>
      <c r="AL13" s="9"/>
      <c r="AM13" s="120">
        <f t="shared" si="16"/>
        <v>0.22620560000000003</v>
      </c>
      <c r="AN13" s="120">
        <f t="shared" si="17"/>
        <v>2.5332785333333336</v>
      </c>
      <c r="AO13" s="120">
        <f t="shared" si="18"/>
        <v>1.5991466666666667</v>
      </c>
      <c r="AP13" s="120">
        <f t="shared" si="19"/>
        <v>0</v>
      </c>
      <c r="AQ13" s="120">
        <f t="shared" si="20"/>
        <v>4.3586308000000011</v>
      </c>
      <c r="AR13" s="27"/>
      <c r="AS13" s="260" t="s">
        <v>43</v>
      </c>
      <c r="AT13" s="263" t="s">
        <v>178</v>
      </c>
      <c r="AU13" s="263" t="s">
        <v>181</v>
      </c>
      <c r="AV13" s="263" t="s">
        <v>180</v>
      </c>
      <c r="AW13" s="263" t="s">
        <v>41</v>
      </c>
      <c r="AX13" s="263" t="s">
        <v>191</v>
      </c>
      <c r="AY13" s="123"/>
      <c r="AZ13" s="66"/>
      <c r="BA13" s="66"/>
      <c r="BB13" s="66"/>
      <c r="BC13" s="66"/>
      <c r="BD13" s="66"/>
      <c r="BE13" s="66"/>
      <c r="BF13" s="66"/>
      <c r="BG13" s="66"/>
      <c r="BH13" s="66"/>
      <c r="BI13" s="66"/>
      <c r="BJ13" s="66"/>
      <c r="BK13" s="66"/>
      <c r="BL13" s="66"/>
      <c r="BM13" s="66"/>
      <c r="BN13" s="66"/>
      <c r="BO13" s="66"/>
      <c r="BP13" s="66"/>
      <c r="BQ13" s="66"/>
    </row>
    <row r="14" spans="1:69" s="66" customFormat="1" x14ac:dyDescent="0.2">
      <c r="A14" s="123" t="s">
        <v>46</v>
      </c>
      <c r="B14" s="81">
        <v>17359.61</v>
      </c>
      <c r="C14" s="81">
        <v>23110.2</v>
      </c>
      <c r="D14" s="81">
        <v>0</v>
      </c>
      <c r="E14" s="81">
        <v>36728.089999999997</v>
      </c>
      <c r="F14" s="59">
        <f t="shared" si="6"/>
        <v>77197.899999999994</v>
      </c>
      <c r="G14" s="60">
        <v>2600</v>
      </c>
      <c r="H14" s="143">
        <f t="shared" si="23"/>
        <v>2.7799027727763773E-2</v>
      </c>
      <c r="I14" s="10"/>
      <c r="J14" s="117">
        <f t="shared" si="0"/>
        <v>6.6767730769230775</v>
      </c>
      <c r="K14" s="117">
        <f t="shared" si="1"/>
        <v>8.8885384615384613</v>
      </c>
      <c r="L14" s="117">
        <f t="shared" si="2"/>
        <v>0</v>
      </c>
      <c r="M14" s="117">
        <f>E14/G14</f>
        <v>14.12618846153846</v>
      </c>
      <c r="N14" s="118">
        <f>F14/G14</f>
        <v>29.691499999999998</v>
      </c>
      <c r="O14" s="116">
        <f t="shared" si="5"/>
        <v>77197.899999999994</v>
      </c>
      <c r="P14" s="9"/>
      <c r="Q14" s="81">
        <v>36714.06</v>
      </c>
      <c r="R14" s="81">
        <v>131117.76000000001</v>
      </c>
      <c r="S14" s="81">
        <v>485068</v>
      </c>
      <c r="T14" s="81">
        <v>90362.28</v>
      </c>
      <c r="U14" s="71">
        <f t="shared" si="7"/>
        <v>743262.10000000009</v>
      </c>
      <c r="V14" s="71">
        <f t="shared" si="21"/>
        <v>74326.210000000006</v>
      </c>
      <c r="W14" s="234">
        <f t="shared" si="8"/>
        <v>9.8461612849809588E-2</v>
      </c>
      <c r="X14" s="9"/>
      <c r="Y14" s="120">
        <f>Q14/21000</f>
        <v>1.7482885714285714</v>
      </c>
      <c r="Z14" s="120">
        <f>R14/21000</f>
        <v>6.2437028571428579</v>
      </c>
      <c r="AA14" s="120">
        <f>S14/21000</f>
        <v>23.098476190476191</v>
      </c>
      <c r="AB14" s="120">
        <f>T14/21000</f>
        <v>4.3029657142857145</v>
      </c>
      <c r="AC14" s="120">
        <f>U14/21000</f>
        <v>35.393433333333341</v>
      </c>
      <c r="AD14" s="9"/>
      <c r="AE14" s="114">
        <v>36714.06</v>
      </c>
      <c r="AF14" s="114">
        <v>616694.92000000004</v>
      </c>
      <c r="AG14" s="114">
        <v>4858788.5599999996</v>
      </c>
      <c r="AH14" s="119">
        <v>461772</v>
      </c>
      <c r="AI14" s="119">
        <f t="shared" si="13"/>
        <v>5973969.5399999991</v>
      </c>
      <c r="AJ14" s="119">
        <f t="shared" si="14"/>
        <v>59739.69539999999</v>
      </c>
      <c r="AK14" s="237">
        <f t="shared" si="15"/>
        <v>8.5208522892597338E-2</v>
      </c>
      <c r="AL14" s="9"/>
      <c r="AM14" s="120">
        <f>AE14/75000</f>
        <v>0.48952079999999998</v>
      </c>
      <c r="AN14" s="120">
        <f>AF14/75000</f>
        <v>8.2225989333333338</v>
      </c>
      <c r="AO14" s="120">
        <f>AG14/75000</f>
        <v>64.783847466666657</v>
      </c>
      <c r="AP14" s="120">
        <f>AH14/75000</f>
        <v>6.1569599999999998</v>
      </c>
      <c r="AQ14" s="120">
        <f>AI14/75000</f>
        <v>79.652927199999993</v>
      </c>
      <c r="AR14" s="27"/>
      <c r="AS14" s="260" t="s">
        <v>32</v>
      </c>
      <c r="AT14" s="263" t="s">
        <v>32</v>
      </c>
      <c r="AU14" s="263" t="s">
        <v>180</v>
      </c>
      <c r="AV14" s="263" t="s">
        <v>40</v>
      </c>
      <c r="AW14" s="263" t="s">
        <v>41</v>
      </c>
      <c r="AX14" s="263" t="s">
        <v>191</v>
      </c>
      <c r="AY14" s="123"/>
    </row>
    <row r="15" spans="1:69" s="38" customFormat="1" x14ac:dyDescent="0.2">
      <c r="A15" s="113" t="s">
        <v>26</v>
      </c>
      <c r="B15" s="82">
        <v>2900</v>
      </c>
      <c r="C15" s="82">
        <v>16927.650000000001</v>
      </c>
      <c r="D15" s="82">
        <v>7893.9</v>
      </c>
      <c r="E15" s="82">
        <v>5723.2300000000005</v>
      </c>
      <c r="F15" s="59">
        <f t="shared" si="6"/>
        <v>33444.780000000006</v>
      </c>
      <c r="G15" s="60">
        <v>5000</v>
      </c>
      <c r="H15" s="143">
        <f>F15/4720000</f>
        <v>7.0857584745762725E-3</v>
      </c>
      <c r="I15" s="10"/>
      <c r="J15" s="117">
        <f t="shared" si="0"/>
        <v>0.57999999999999996</v>
      </c>
      <c r="K15" s="117">
        <f t="shared" si="1"/>
        <v>3.3855300000000002</v>
      </c>
      <c r="L15" s="117">
        <f t="shared" si="2"/>
        <v>1.5787799999999999</v>
      </c>
      <c r="M15" s="117">
        <f t="shared" si="3"/>
        <v>1.1446460000000001</v>
      </c>
      <c r="N15" s="118">
        <f t="shared" si="4"/>
        <v>6.688956000000001</v>
      </c>
      <c r="O15" s="116">
        <f t="shared" si="5"/>
        <v>33444.780000000006</v>
      </c>
      <c r="P15" s="9"/>
      <c r="Q15" s="81">
        <v>0</v>
      </c>
      <c r="R15" s="81">
        <v>27675.32</v>
      </c>
      <c r="S15" s="81">
        <v>15065.05</v>
      </c>
      <c r="T15" s="81">
        <v>5410.79</v>
      </c>
      <c r="U15" s="64">
        <f t="shared" si="7"/>
        <v>48151.159999999996</v>
      </c>
      <c r="V15" s="64">
        <f t="shared" si="21"/>
        <v>4815.116</v>
      </c>
      <c r="W15" s="234">
        <f t="shared" si="8"/>
        <v>6.3786931611193899E-3</v>
      </c>
      <c r="X15" s="9"/>
      <c r="Y15" s="120">
        <f t="shared" si="9"/>
        <v>0</v>
      </c>
      <c r="Z15" s="120">
        <f>R15/21000</f>
        <v>1.3178723809523809</v>
      </c>
      <c r="AA15" s="120">
        <f t="shared" si="10"/>
        <v>0.71738333333333326</v>
      </c>
      <c r="AB15" s="120">
        <f t="shared" si="11"/>
        <v>0.25765666666666664</v>
      </c>
      <c r="AC15" s="125">
        <f>U15/21000</f>
        <v>2.2929123809523806</v>
      </c>
      <c r="AD15" s="9"/>
      <c r="AE15" s="114">
        <v>0</v>
      </c>
      <c r="AF15" s="114">
        <v>193740.74000000002</v>
      </c>
      <c r="AG15" s="114">
        <v>129164</v>
      </c>
      <c r="AH15" s="114">
        <v>92728.8</v>
      </c>
      <c r="AI15" s="119">
        <f t="shared" si="13"/>
        <v>415633.54</v>
      </c>
      <c r="AJ15" s="119">
        <f t="shared" si="14"/>
        <v>4156.3353999999999</v>
      </c>
      <c r="AK15" s="237">
        <f t="shared" si="15"/>
        <v>5.928306090429325E-3</v>
      </c>
      <c r="AL15" s="9"/>
      <c r="AM15" s="120">
        <f t="shared" si="16"/>
        <v>0</v>
      </c>
      <c r="AN15" s="120">
        <f t="shared" si="17"/>
        <v>2.583209866666667</v>
      </c>
      <c r="AO15" s="120">
        <f t="shared" si="18"/>
        <v>1.7221866666666668</v>
      </c>
      <c r="AP15" s="120">
        <f t="shared" si="19"/>
        <v>1.2363840000000001</v>
      </c>
      <c r="AQ15" s="120">
        <f t="shared" si="20"/>
        <v>5.5417805333333332</v>
      </c>
      <c r="AR15" s="27"/>
      <c r="AS15" s="260" t="s">
        <v>173</v>
      </c>
      <c r="AT15" s="261" t="s">
        <v>173</v>
      </c>
      <c r="AU15" s="261">
        <v>1</v>
      </c>
      <c r="AV15" s="261" t="s">
        <v>37</v>
      </c>
      <c r="AW15" s="261" t="s">
        <v>37</v>
      </c>
      <c r="AX15" s="261" t="s">
        <v>37</v>
      </c>
      <c r="AY15" s="262"/>
      <c r="AZ15" s="37"/>
      <c r="BA15" s="37"/>
      <c r="BB15" s="37"/>
      <c r="BC15" s="37"/>
      <c r="BD15" s="37"/>
      <c r="BE15" s="37"/>
      <c r="BF15" s="37"/>
      <c r="BG15" s="37"/>
      <c r="BH15" s="37"/>
      <c r="BI15" s="37"/>
      <c r="BJ15" s="37"/>
      <c r="BK15" s="37"/>
      <c r="BL15" s="37"/>
      <c r="BM15" s="37"/>
      <c r="BN15" s="37"/>
      <c r="BO15" s="37"/>
      <c r="BP15" s="37"/>
      <c r="BQ15" s="37"/>
    </row>
    <row r="16" spans="1:69" s="38" customFormat="1" x14ac:dyDescent="0.2">
      <c r="A16" s="113" t="s">
        <v>27</v>
      </c>
      <c r="B16" s="81">
        <v>0</v>
      </c>
      <c r="C16" s="82">
        <v>13759.8</v>
      </c>
      <c r="D16" s="82">
        <v>42143</v>
      </c>
      <c r="E16" s="81"/>
      <c r="F16" s="59">
        <f t="shared" si="6"/>
        <v>55902.8</v>
      </c>
      <c r="G16" s="60">
        <v>2600</v>
      </c>
      <c r="H16" s="143">
        <f t="shared" si="23"/>
        <v>2.0130644580482537E-2</v>
      </c>
      <c r="I16" s="10"/>
      <c r="J16" s="117">
        <f t="shared" si="0"/>
        <v>0</v>
      </c>
      <c r="K16" s="117">
        <f t="shared" si="1"/>
        <v>5.2922307692307688</v>
      </c>
      <c r="L16" s="117">
        <f t="shared" si="2"/>
        <v>16.208846153846153</v>
      </c>
      <c r="M16" s="117">
        <f t="shared" si="3"/>
        <v>0</v>
      </c>
      <c r="N16" s="118">
        <f t="shared" si="4"/>
        <v>21.501076923076923</v>
      </c>
      <c r="O16" s="116">
        <f t="shared" si="5"/>
        <v>55902.8</v>
      </c>
      <c r="P16" s="9"/>
      <c r="Q16" s="81">
        <v>28051.599999999999</v>
      </c>
      <c r="R16" s="81">
        <v>45798</v>
      </c>
      <c r="S16" s="81">
        <v>339890</v>
      </c>
      <c r="T16" s="81"/>
      <c r="U16" s="71">
        <f t="shared" si="7"/>
        <v>413739.6</v>
      </c>
      <c r="V16" s="71">
        <f t="shared" si="21"/>
        <v>41373.96</v>
      </c>
      <c r="W16" s="234">
        <f t="shared" si="8"/>
        <v>5.4809021361152503E-2</v>
      </c>
      <c r="X16" s="9"/>
      <c r="Y16" s="120">
        <f t="shared" si="9"/>
        <v>1.3357904761904762</v>
      </c>
      <c r="Z16" s="120">
        <f t="shared" si="22"/>
        <v>2.180857142857143</v>
      </c>
      <c r="AA16" s="120">
        <f t="shared" si="10"/>
        <v>16.185238095238095</v>
      </c>
      <c r="AB16" s="120">
        <f t="shared" si="11"/>
        <v>0</v>
      </c>
      <c r="AC16" s="120">
        <f t="shared" ref="AC16:AC21" si="24">U16/21000</f>
        <v>19.701885714285712</v>
      </c>
      <c r="AD16" s="9"/>
      <c r="AE16" s="114">
        <v>98913.4</v>
      </c>
      <c r="AF16" s="114">
        <v>141780</v>
      </c>
      <c r="AG16" s="114">
        <v>3398900</v>
      </c>
      <c r="AH16" s="114"/>
      <c r="AI16" s="119">
        <f t="shared" si="13"/>
        <v>3639593.4</v>
      </c>
      <c r="AJ16" s="119">
        <f t="shared" si="14"/>
        <v>36395.934000000001</v>
      </c>
      <c r="AK16" s="237">
        <f t="shared" si="15"/>
        <v>5.1912614462986735E-2</v>
      </c>
      <c r="AL16" s="9"/>
      <c r="AM16" s="120">
        <f>AE16/75000</f>
        <v>1.3188453333333332</v>
      </c>
      <c r="AN16" s="120">
        <f t="shared" si="17"/>
        <v>1.8904000000000001</v>
      </c>
      <c r="AO16" s="120">
        <f t="shared" si="18"/>
        <v>45.318666666666665</v>
      </c>
      <c r="AP16" s="120">
        <f t="shared" si="19"/>
        <v>0</v>
      </c>
      <c r="AQ16" s="120">
        <f t="shared" si="20"/>
        <v>48.527912000000001</v>
      </c>
      <c r="AR16" s="27"/>
      <c r="AS16" s="260" t="s">
        <v>37</v>
      </c>
      <c r="AT16" s="261" t="s">
        <v>32</v>
      </c>
      <c r="AU16" s="261" t="s">
        <v>182</v>
      </c>
      <c r="AV16" s="261" t="s">
        <v>38</v>
      </c>
      <c r="AW16" s="261" t="s">
        <v>41</v>
      </c>
      <c r="AX16" s="261" t="s">
        <v>41</v>
      </c>
      <c r="AY16" s="262"/>
      <c r="AZ16" s="37"/>
      <c r="BA16" s="37"/>
      <c r="BB16" s="37"/>
      <c r="BC16" s="37"/>
      <c r="BD16" s="37"/>
      <c r="BE16" s="37"/>
      <c r="BF16" s="37"/>
      <c r="BG16" s="37"/>
      <c r="BH16" s="37"/>
      <c r="BI16" s="37"/>
      <c r="BJ16" s="37"/>
      <c r="BK16" s="37"/>
      <c r="BL16" s="37"/>
      <c r="BM16" s="37"/>
      <c r="BN16" s="37"/>
      <c r="BO16" s="37"/>
      <c r="BP16" s="37"/>
      <c r="BQ16" s="37"/>
    </row>
    <row r="17" spans="1:69" s="38" customFormat="1" x14ac:dyDescent="0.2">
      <c r="A17" s="113" t="s">
        <v>28</v>
      </c>
      <c r="B17" s="81">
        <v>0</v>
      </c>
      <c r="C17" s="82">
        <v>14720</v>
      </c>
      <c r="D17" s="81">
        <v>71347</v>
      </c>
      <c r="E17" s="81">
        <f>(4+6+7)*242+242</f>
        <v>4356</v>
      </c>
      <c r="F17" s="84">
        <f t="shared" si="6"/>
        <v>90423</v>
      </c>
      <c r="G17" s="60">
        <v>2600</v>
      </c>
      <c r="H17" s="143">
        <f t="shared" si="23"/>
        <v>3.2561397191213537E-2</v>
      </c>
      <c r="I17" s="10"/>
      <c r="J17" s="117">
        <f t="shared" si="0"/>
        <v>0</v>
      </c>
      <c r="K17" s="117">
        <f t="shared" si="1"/>
        <v>5.6615384615384619</v>
      </c>
      <c r="L17" s="117">
        <f t="shared" si="2"/>
        <v>27.441153846153846</v>
      </c>
      <c r="M17" s="117">
        <f t="shared" si="3"/>
        <v>1.6753846153846155</v>
      </c>
      <c r="N17" s="118">
        <f t="shared" si="4"/>
        <v>34.778076923076924</v>
      </c>
      <c r="O17" s="116">
        <f t="shared" si="5"/>
        <v>90423</v>
      </c>
      <c r="P17" s="9"/>
      <c r="Q17" s="82">
        <v>2841</v>
      </c>
      <c r="R17" s="81">
        <v>137000</v>
      </c>
      <c r="S17" s="81">
        <v>550770</v>
      </c>
      <c r="T17" s="81">
        <v>4356</v>
      </c>
      <c r="U17" s="71">
        <f t="shared" si="7"/>
        <v>694967</v>
      </c>
      <c r="V17" s="71">
        <f t="shared" si="21"/>
        <v>69496.7</v>
      </c>
      <c r="W17" s="234">
        <f t="shared" si="8"/>
        <v>9.2063851631064744E-2</v>
      </c>
      <c r="X17" s="9"/>
      <c r="Y17" s="120">
        <f>Q17/21000</f>
        <v>0.13528571428571429</v>
      </c>
      <c r="Z17" s="120">
        <f t="shared" si="22"/>
        <v>6.5238095238095237</v>
      </c>
      <c r="AA17" s="120">
        <f t="shared" si="10"/>
        <v>26.227142857142859</v>
      </c>
      <c r="AB17" s="120">
        <f t="shared" si="11"/>
        <v>0.20742857142857143</v>
      </c>
      <c r="AC17" s="120">
        <f t="shared" si="24"/>
        <v>33.093666666666664</v>
      </c>
      <c r="AD17" s="9"/>
      <c r="AE17" s="114">
        <v>45000</v>
      </c>
      <c r="AF17" s="114">
        <v>278900</v>
      </c>
      <c r="AG17" s="114">
        <v>7899900</v>
      </c>
      <c r="AH17" s="114">
        <v>35250</v>
      </c>
      <c r="AI17" s="119">
        <f t="shared" si="13"/>
        <v>8259050</v>
      </c>
      <c r="AJ17" s="119">
        <f t="shared" si="14"/>
        <v>82590.5</v>
      </c>
      <c r="AK17" s="237">
        <f t="shared" si="15"/>
        <v>0.11780131222364855</v>
      </c>
      <c r="AL17" s="9"/>
      <c r="AM17" s="120">
        <f t="shared" si="16"/>
        <v>0.6</v>
      </c>
      <c r="AN17" s="120">
        <f t="shared" si="17"/>
        <v>3.7186666666666666</v>
      </c>
      <c r="AO17" s="120">
        <f t="shared" si="18"/>
        <v>105.33199999999999</v>
      </c>
      <c r="AP17" s="120">
        <f t="shared" si="19"/>
        <v>0.47</v>
      </c>
      <c r="AQ17" s="120">
        <f t="shared" si="20"/>
        <v>110.12066666666666</v>
      </c>
      <c r="AR17" s="27"/>
      <c r="AS17" s="260" t="s">
        <v>174</v>
      </c>
      <c r="AT17" s="261" t="s">
        <v>41</v>
      </c>
      <c r="AU17" s="261" t="s">
        <v>38</v>
      </c>
      <c r="AV17" s="261" t="s">
        <v>185</v>
      </c>
      <c r="AW17" s="261" t="s">
        <v>34</v>
      </c>
      <c r="AX17" s="261" t="s">
        <v>193</v>
      </c>
      <c r="AY17" s="262"/>
      <c r="AZ17" s="37"/>
      <c r="BA17" s="37"/>
      <c r="BB17" s="37"/>
      <c r="BC17" s="37"/>
      <c r="BD17" s="37"/>
      <c r="BE17" s="37"/>
      <c r="BF17" s="37"/>
      <c r="BG17" s="37"/>
      <c r="BH17" s="37"/>
      <c r="BI17" s="37"/>
      <c r="BJ17" s="37"/>
      <c r="BK17" s="37"/>
      <c r="BL17" s="37"/>
      <c r="BM17" s="37"/>
      <c r="BN17" s="37"/>
      <c r="BO17" s="37"/>
      <c r="BP17" s="37"/>
      <c r="BQ17" s="37"/>
    </row>
    <row r="18" spans="1:69" s="38" customFormat="1" x14ac:dyDescent="0.2">
      <c r="A18" s="126" t="s">
        <v>47</v>
      </c>
      <c r="B18" s="85">
        <v>312</v>
      </c>
      <c r="C18" s="85">
        <v>9607</v>
      </c>
      <c r="D18" s="85"/>
      <c r="E18" s="85"/>
      <c r="F18" s="86">
        <f t="shared" si="6"/>
        <v>9919</v>
      </c>
      <c r="G18" s="144">
        <v>2600</v>
      </c>
      <c r="H18" s="143">
        <f t="shared" si="23"/>
        <v>3.5718401152322649E-3</v>
      </c>
      <c r="I18" s="13"/>
      <c r="J18" s="117">
        <f t="shared" si="0"/>
        <v>0.12</v>
      </c>
      <c r="K18" s="128">
        <f t="shared" si="1"/>
        <v>3.6949999999999998</v>
      </c>
      <c r="L18" s="117">
        <f t="shared" si="2"/>
        <v>0</v>
      </c>
      <c r="M18" s="117">
        <f t="shared" si="3"/>
        <v>0</v>
      </c>
      <c r="N18" s="129">
        <f t="shared" si="4"/>
        <v>3.8149999999999999</v>
      </c>
      <c r="O18" s="122">
        <f t="shared" si="5"/>
        <v>9919</v>
      </c>
      <c r="P18" s="12"/>
      <c r="Q18" s="85">
        <v>65000</v>
      </c>
      <c r="R18" s="85">
        <v>61600</v>
      </c>
      <c r="S18" s="85">
        <v>107500</v>
      </c>
      <c r="T18" s="85"/>
      <c r="U18" s="72">
        <f t="shared" si="7"/>
        <v>234100</v>
      </c>
      <c r="V18" s="72">
        <f t="shared" si="21"/>
        <v>23410</v>
      </c>
      <c r="W18" s="234">
        <f t="shared" si="8"/>
        <v>3.1011756913396259E-2</v>
      </c>
      <c r="X18" s="12"/>
      <c r="Y18" s="131">
        <f>Q18/21000</f>
        <v>3.0952380952380953</v>
      </c>
      <c r="Z18" s="131">
        <f t="shared" si="22"/>
        <v>2.9333333333333331</v>
      </c>
      <c r="AA18" s="131">
        <f t="shared" si="10"/>
        <v>5.1190476190476186</v>
      </c>
      <c r="AB18" s="131">
        <f t="shared" si="11"/>
        <v>0</v>
      </c>
      <c r="AC18" s="120">
        <f t="shared" si="24"/>
        <v>11.147619047619047</v>
      </c>
      <c r="AD18" s="12"/>
      <c r="AE18" s="127">
        <v>650000</v>
      </c>
      <c r="AF18" s="127">
        <v>616000</v>
      </c>
      <c r="AG18" s="127">
        <v>1075000</v>
      </c>
      <c r="AH18" s="127"/>
      <c r="AI18" s="119">
        <f t="shared" si="13"/>
        <v>2341000</v>
      </c>
      <c r="AJ18" s="130">
        <f t="shared" si="14"/>
        <v>23410</v>
      </c>
      <c r="AK18" s="237">
        <f t="shared" si="15"/>
        <v>3.3390386535444301E-2</v>
      </c>
      <c r="AL18" s="12"/>
      <c r="AM18" s="131">
        <f t="shared" si="16"/>
        <v>8.6666666666666661</v>
      </c>
      <c r="AN18" s="131">
        <f t="shared" si="17"/>
        <v>8.2133333333333329</v>
      </c>
      <c r="AO18" s="131">
        <f t="shared" si="18"/>
        <v>14.333333333333334</v>
      </c>
      <c r="AP18" s="131">
        <f t="shared" si="19"/>
        <v>0</v>
      </c>
      <c r="AQ18" s="131">
        <f t="shared" si="20"/>
        <v>31.213333333333335</v>
      </c>
      <c r="AR18" s="39"/>
      <c r="AS18" s="255">
        <v>2</v>
      </c>
      <c r="AT18" s="264" t="s">
        <v>32</v>
      </c>
      <c r="AU18" s="264">
        <v>7</v>
      </c>
      <c r="AV18" s="264">
        <v>7</v>
      </c>
      <c r="AW18" s="264" t="s">
        <v>189</v>
      </c>
      <c r="AX18" s="264" t="s">
        <v>194</v>
      </c>
      <c r="AY18" s="255"/>
    </row>
    <row r="19" spans="1:69" s="211" customFormat="1" ht="14.25" customHeight="1" x14ac:dyDescent="0.2">
      <c r="A19" s="195" t="s">
        <v>29</v>
      </c>
      <c r="B19" s="212">
        <v>1816.0900000000001</v>
      </c>
      <c r="C19" s="196">
        <v>13675.39</v>
      </c>
      <c r="D19" s="196">
        <v>56542.5</v>
      </c>
      <c r="E19" s="196"/>
      <c r="F19" s="197">
        <f t="shared" si="6"/>
        <v>72033.98</v>
      </c>
      <c r="G19" s="198">
        <v>2600</v>
      </c>
      <c r="H19" s="199">
        <f t="shared" si="23"/>
        <v>2.5939495858840474E-2</v>
      </c>
      <c r="I19" s="200"/>
      <c r="J19" s="201">
        <f t="shared" si="0"/>
        <v>0.69849615384615393</v>
      </c>
      <c r="K19" s="201">
        <f t="shared" si="1"/>
        <v>5.2597653846153847</v>
      </c>
      <c r="L19" s="201">
        <f t="shared" si="2"/>
        <v>21.747115384615384</v>
      </c>
      <c r="M19" s="201">
        <f t="shared" si="3"/>
        <v>0</v>
      </c>
      <c r="N19" s="202">
        <f t="shared" si="4"/>
        <v>27.705376923076923</v>
      </c>
      <c r="O19" s="203">
        <f t="shared" si="5"/>
        <v>72033.98</v>
      </c>
      <c r="P19" s="204"/>
      <c r="Q19" s="196">
        <v>37929.31</v>
      </c>
      <c r="R19" s="196">
        <v>29238.94</v>
      </c>
      <c r="S19" s="212">
        <v>5826.3</v>
      </c>
      <c r="T19" s="196"/>
      <c r="U19" s="205">
        <f t="shared" si="7"/>
        <v>72994.55</v>
      </c>
      <c r="V19" s="205">
        <f t="shared" si="21"/>
        <v>7299.4549999999999</v>
      </c>
      <c r="W19" s="236">
        <f t="shared" si="8"/>
        <v>9.6697532704090091E-3</v>
      </c>
      <c r="X19" s="204"/>
      <c r="Y19" s="206">
        <f>Q19/21000</f>
        <v>1.806157619047619</v>
      </c>
      <c r="Z19" s="206">
        <f>R19/21000</f>
        <v>1.3923304761904762</v>
      </c>
      <c r="AA19" s="206">
        <f>S19/21000</f>
        <v>0.27744285714285716</v>
      </c>
      <c r="AB19" s="206">
        <f>T19/21000</f>
        <v>0</v>
      </c>
      <c r="AC19" s="206">
        <f t="shared" si="24"/>
        <v>3.4759309523809527</v>
      </c>
      <c r="AD19" s="204"/>
      <c r="AE19" s="207">
        <v>84155.87</v>
      </c>
      <c r="AF19" s="207">
        <v>161009.15</v>
      </c>
      <c r="AG19" s="207">
        <v>59632.76</v>
      </c>
      <c r="AH19" s="207"/>
      <c r="AI19" s="208">
        <f t="shared" si="13"/>
        <v>304797.77999999997</v>
      </c>
      <c r="AJ19" s="208">
        <f t="shared" si="14"/>
        <v>3047.9777999999997</v>
      </c>
      <c r="AK19" s="239">
        <f t="shared" si="15"/>
        <v>4.3474223363286256E-3</v>
      </c>
      <c r="AL19" s="204"/>
      <c r="AM19" s="206">
        <f t="shared" si="16"/>
        <v>1.1220782666666667</v>
      </c>
      <c r="AN19" s="206">
        <f t="shared" si="17"/>
        <v>2.1467886666666667</v>
      </c>
      <c r="AO19" s="206">
        <f t="shared" si="18"/>
        <v>0.79510346666666665</v>
      </c>
      <c r="AP19" s="206">
        <f t="shared" si="19"/>
        <v>0</v>
      </c>
      <c r="AQ19" s="209">
        <f t="shared" si="20"/>
        <v>4.0639703999999996</v>
      </c>
      <c r="AR19" s="210"/>
      <c r="AS19" s="265" t="s">
        <v>176</v>
      </c>
      <c r="AT19" s="266" t="s">
        <v>176</v>
      </c>
      <c r="AU19" s="266" t="s">
        <v>183</v>
      </c>
      <c r="AV19" s="266" t="s">
        <v>186</v>
      </c>
      <c r="AW19" s="266" t="s">
        <v>78</v>
      </c>
      <c r="AX19" s="266" t="s">
        <v>191</v>
      </c>
      <c r="AY19" s="267"/>
    </row>
    <row r="20" spans="1:69" s="38" customFormat="1" x14ac:dyDescent="0.2">
      <c r="A20" s="113" t="s">
        <v>30</v>
      </c>
      <c r="B20" s="81">
        <v>7810.75</v>
      </c>
      <c r="C20" s="81">
        <v>35032.75</v>
      </c>
      <c r="D20" s="81">
        <v>21428</v>
      </c>
      <c r="E20" s="81"/>
      <c r="F20" s="59">
        <f t="shared" si="6"/>
        <v>64271.5</v>
      </c>
      <c r="G20" s="60">
        <v>5000</v>
      </c>
      <c r="H20" s="143">
        <f>F20/4720000</f>
        <v>1.3616843220338983E-2</v>
      </c>
      <c r="I20" s="10"/>
      <c r="J20" s="117">
        <f t="shared" si="0"/>
        <v>1.5621499999999999</v>
      </c>
      <c r="K20" s="117">
        <f t="shared" si="1"/>
        <v>7.0065499999999998</v>
      </c>
      <c r="L20" s="117">
        <f t="shared" si="2"/>
        <v>4.2855999999999996</v>
      </c>
      <c r="M20" s="117">
        <f t="shared" si="3"/>
        <v>0</v>
      </c>
      <c r="N20" s="118">
        <f t="shared" si="4"/>
        <v>12.8543</v>
      </c>
      <c r="O20" s="116">
        <f t="shared" si="5"/>
        <v>64271.5</v>
      </c>
      <c r="P20" s="9"/>
      <c r="Q20" s="81">
        <v>7810.75</v>
      </c>
      <c r="R20" s="81">
        <v>51302.39</v>
      </c>
      <c r="S20" s="81">
        <v>111520</v>
      </c>
      <c r="T20" s="81"/>
      <c r="U20" s="71">
        <f t="shared" si="7"/>
        <v>170633.14</v>
      </c>
      <c r="V20" s="71">
        <f t="shared" si="21"/>
        <v>17063.314000000002</v>
      </c>
      <c r="W20" s="234">
        <f t="shared" si="8"/>
        <v>2.2604158304355026E-2</v>
      </c>
      <c r="X20" s="9"/>
      <c r="Y20" s="120">
        <f t="shared" si="9"/>
        <v>0.37194047619047621</v>
      </c>
      <c r="Z20" s="120">
        <f t="shared" si="22"/>
        <v>2.4429709523809522</v>
      </c>
      <c r="AA20" s="120">
        <f t="shared" si="10"/>
        <v>5.3104761904761908</v>
      </c>
      <c r="AB20" s="120">
        <f t="shared" si="11"/>
        <v>0</v>
      </c>
      <c r="AC20" s="120">
        <f t="shared" si="24"/>
        <v>8.1253876190476202</v>
      </c>
      <c r="AD20" s="9"/>
      <c r="AE20" s="114">
        <v>12210.75</v>
      </c>
      <c r="AF20" s="114">
        <v>429704.58</v>
      </c>
      <c r="AG20" s="114">
        <v>1097200</v>
      </c>
      <c r="AH20" s="114"/>
      <c r="AI20" s="119">
        <f t="shared" si="13"/>
        <v>1539115.33</v>
      </c>
      <c r="AJ20" s="119">
        <f t="shared" si="14"/>
        <v>15391.1533</v>
      </c>
      <c r="AK20" s="237">
        <f t="shared" si="15"/>
        <v>2.1952864498644989E-2</v>
      </c>
      <c r="AL20" s="9"/>
      <c r="AM20" s="120">
        <f t="shared" si="16"/>
        <v>0.16281000000000001</v>
      </c>
      <c r="AN20" s="120">
        <f t="shared" si="17"/>
        <v>5.7293944000000003</v>
      </c>
      <c r="AO20" s="120">
        <f t="shared" si="18"/>
        <v>14.629333333333333</v>
      </c>
      <c r="AP20" s="120">
        <f t="shared" si="19"/>
        <v>0</v>
      </c>
      <c r="AQ20" s="120">
        <f t="shared" si="20"/>
        <v>20.521537733333336</v>
      </c>
      <c r="AR20" s="27"/>
      <c r="AS20" s="260" t="s">
        <v>43</v>
      </c>
      <c r="AT20" s="261"/>
      <c r="AU20" s="261"/>
      <c r="AV20" s="261"/>
      <c r="AW20" s="261"/>
      <c r="AX20" s="261"/>
      <c r="AY20" s="262"/>
      <c r="AZ20" s="37"/>
      <c r="BA20" s="37"/>
      <c r="BB20" s="37"/>
      <c r="BC20" s="37"/>
      <c r="BD20" s="37"/>
      <c r="BE20" s="37"/>
      <c r="BF20" s="37"/>
      <c r="BG20" s="37"/>
      <c r="BH20" s="37"/>
      <c r="BI20" s="37"/>
      <c r="BJ20" s="37"/>
      <c r="BK20" s="37"/>
      <c r="BL20" s="37"/>
      <c r="BM20" s="37"/>
      <c r="BN20" s="37"/>
      <c r="BO20" s="37"/>
      <c r="BP20" s="37"/>
      <c r="BQ20" s="37"/>
    </row>
    <row r="21" spans="1:69" s="38" customFormat="1" x14ac:dyDescent="0.2">
      <c r="A21" s="113" t="s">
        <v>76</v>
      </c>
      <c r="B21" s="82">
        <v>456</v>
      </c>
      <c r="C21" s="145">
        <v>14322.13</v>
      </c>
      <c r="D21" s="81">
        <v>99268</v>
      </c>
      <c r="E21" s="81">
        <v>19343</v>
      </c>
      <c r="F21" s="59">
        <f t="shared" si="6"/>
        <v>133389.13</v>
      </c>
      <c r="G21" s="60">
        <v>2600</v>
      </c>
      <c r="H21" s="143">
        <f t="shared" si="23"/>
        <v>4.8033536190133237E-2</v>
      </c>
      <c r="I21" s="10"/>
      <c r="J21" s="117">
        <f t="shared" si="0"/>
        <v>0.17538461538461539</v>
      </c>
      <c r="K21" s="117">
        <f t="shared" si="1"/>
        <v>5.508511538461538</v>
      </c>
      <c r="L21" s="117">
        <f t="shared" si="2"/>
        <v>38.18</v>
      </c>
      <c r="M21" s="117">
        <f t="shared" si="3"/>
        <v>7.4396153846153847</v>
      </c>
      <c r="N21" s="132">
        <f t="shared" si="4"/>
        <v>51.303511538461542</v>
      </c>
      <c r="O21" s="116">
        <f t="shared" si="5"/>
        <v>133389.13</v>
      </c>
      <c r="P21" s="9"/>
      <c r="Q21" s="81">
        <v>19768</v>
      </c>
      <c r="R21" s="81">
        <v>35917.550000000003</v>
      </c>
      <c r="S21" s="81">
        <v>1095000</v>
      </c>
      <c r="T21" s="81">
        <v>116043.33</v>
      </c>
      <c r="U21" s="88">
        <f>SUM(Q21:T21)</f>
        <v>1266728.8800000001</v>
      </c>
      <c r="V21" s="64">
        <f t="shared" si="21"/>
        <v>126672.88800000001</v>
      </c>
      <c r="W21" s="234">
        <f t="shared" si="8"/>
        <v>0.16780644212617984</v>
      </c>
      <c r="X21" s="9"/>
      <c r="Y21" s="120">
        <f t="shared" si="9"/>
        <v>0.94133333333333336</v>
      </c>
      <c r="Z21" s="120">
        <f t="shared" si="22"/>
        <v>1.7103595238095239</v>
      </c>
      <c r="AA21" s="120">
        <f t="shared" si="10"/>
        <v>52.142857142857146</v>
      </c>
      <c r="AB21" s="120">
        <f t="shared" si="11"/>
        <v>5.5258728571428568</v>
      </c>
      <c r="AC21" s="125">
        <f t="shared" si="24"/>
        <v>60.320422857142866</v>
      </c>
      <c r="AD21" s="9"/>
      <c r="AE21" s="114">
        <v>21545</v>
      </c>
      <c r="AF21" s="114">
        <v>240806.5</v>
      </c>
      <c r="AG21" s="114">
        <v>8510640</v>
      </c>
      <c r="AH21" s="114">
        <v>1056257</v>
      </c>
      <c r="AI21" s="133">
        <f>SUM(AE21:AH21)</f>
        <v>9829248.5</v>
      </c>
      <c r="AJ21" s="124">
        <f t="shared" si="14"/>
        <v>98292.485000000001</v>
      </c>
      <c r="AK21" s="237">
        <f t="shared" si="15"/>
        <v>0.14019752531735843</v>
      </c>
      <c r="AL21" s="9"/>
      <c r="AM21" s="120">
        <f t="shared" si="16"/>
        <v>0.28726666666666667</v>
      </c>
      <c r="AN21" s="120">
        <f t="shared" si="17"/>
        <v>3.2107533333333333</v>
      </c>
      <c r="AO21" s="120">
        <f t="shared" si="18"/>
        <v>113.4752</v>
      </c>
      <c r="AP21" s="120">
        <f t="shared" si="19"/>
        <v>14.083426666666666</v>
      </c>
      <c r="AQ21" s="125">
        <f t="shared" si="20"/>
        <v>131.05664666666667</v>
      </c>
      <c r="AR21" s="27"/>
      <c r="AS21" s="260" t="s">
        <v>32</v>
      </c>
      <c r="AT21" s="261" t="s">
        <v>32</v>
      </c>
      <c r="AU21" s="261" t="s">
        <v>77</v>
      </c>
      <c r="AV21" s="261" t="s">
        <v>78</v>
      </c>
      <c r="AW21" s="261" t="s">
        <v>79</v>
      </c>
      <c r="AX21" s="261" t="s">
        <v>79</v>
      </c>
      <c r="AY21" s="262"/>
      <c r="AZ21" s="37"/>
      <c r="BA21" s="37"/>
      <c r="BB21" s="37"/>
      <c r="BC21" s="37"/>
      <c r="BD21" s="37"/>
      <c r="BE21" s="37"/>
      <c r="BF21" s="37"/>
      <c r="BG21" s="37"/>
      <c r="BH21" s="37"/>
      <c r="BI21" s="37"/>
      <c r="BJ21" s="37"/>
      <c r="BK21" s="37"/>
      <c r="BL21" s="37"/>
      <c r="BM21" s="37"/>
      <c r="BN21" s="37"/>
      <c r="BO21" s="37"/>
      <c r="BP21" s="37"/>
      <c r="BQ21" s="37"/>
    </row>
    <row r="22" spans="1:69" s="38" customFormat="1" ht="16" thickBot="1" x14ac:dyDescent="0.25">
      <c r="A22" s="113" t="s">
        <v>31</v>
      </c>
      <c r="B22" s="81">
        <v>10983.91</v>
      </c>
      <c r="C22" s="81">
        <v>14182.09</v>
      </c>
      <c r="D22" s="81"/>
      <c r="E22" s="81"/>
      <c r="F22" s="146">
        <f t="shared" si="6"/>
        <v>25166</v>
      </c>
      <c r="G22" s="60">
        <v>2600</v>
      </c>
      <c r="H22" s="143">
        <f t="shared" si="23"/>
        <v>9.0622974432841199E-3</v>
      </c>
      <c r="I22" s="10"/>
      <c r="J22" s="117">
        <f t="shared" si="0"/>
        <v>4.2245807692307693</v>
      </c>
      <c r="K22" s="117">
        <f t="shared" si="1"/>
        <v>5.45465</v>
      </c>
      <c r="L22" s="117">
        <f t="shared" si="2"/>
        <v>0</v>
      </c>
      <c r="M22" s="117">
        <f t="shared" si="3"/>
        <v>0</v>
      </c>
      <c r="N22" s="134">
        <f t="shared" si="4"/>
        <v>9.6792307692307684</v>
      </c>
      <c r="O22" s="116">
        <f t="shared" si="5"/>
        <v>25166</v>
      </c>
      <c r="P22" s="9"/>
      <c r="Q22" s="81" t="s">
        <v>101</v>
      </c>
      <c r="R22" s="81" t="s">
        <v>101</v>
      </c>
      <c r="S22" s="81" t="s">
        <v>101</v>
      </c>
      <c r="T22" s="81" t="s">
        <v>101</v>
      </c>
      <c r="U22" s="87" t="s">
        <v>101</v>
      </c>
      <c r="V22" s="87" t="s">
        <v>101</v>
      </c>
      <c r="W22" s="81" t="s">
        <v>101</v>
      </c>
      <c r="X22" s="9"/>
      <c r="Y22" s="118" t="s">
        <v>101</v>
      </c>
      <c r="Z22" s="118" t="s">
        <v>101</v>
      </c>
      <c r="AA22" s="118" t="s">
        <v>101</v>
      </c>
      <c r="AB22" s="118" t="s">
        <v>101</v>
      </c>
      <c r="AC22" s="118" t="s">
        <v>101</v>
      </c>
      <c r="AD22" s="9"/>
      <c r="AE22" s="135" t="s">
        <v>101</v>
      </c>
      <c r="AF22" s="135" t="s">
        <v>101</v>
      </c>
      <c r="AG22" s="135" t="s">
        <v>101</v>
      </c>
      <c r="AH22" s="159" t="s">
        <v>101</v>
      </c>
      <c r="AI22" s="135" t="s">
        <v>101</v>
      </c>
      <c r="AJ22" s="135" t="s">
        <v>101</v>
      </c>
      <c r="AK22" s="238" t="s">
        <v>101</v>
      </c>
      <c r="AL22" s="9"/>
      <c r="AM22" s="120" t="s">
        <v>101</v>
      </c>
      <c r="AN22" s="120" t="s">
        <v>101</v>
      </c>
      <c r="AO22" s="120" t="s">
        <v>101</v>
      </c>
      <c r="AP22" s="120" t="s">
        <v>101</v>
      </c>
      <c r="AQ22" s="120" t="s">
        <v>101</v>
      </c>
      <c r="AR22" s="27"/>
      <c r="AS22" s="260" t="s">
        <v>41</v>
      </c>
      <c r="AT22" s="261" t="s">
        <v>177</v>
      </c>
      <c r="AU22" s="261" t="s">
        <v>184</v>
      </c>
      <c r="AV22" s="261" t="s">
        <v>187</v>
      </c>
      <c r="AW22" s="261" t="s">
        <v>190</v>
      </c>
      <c r="AX22" s="261" t="s">
        <v>190</v>
      </c>
      <c r="AY22" s="262"/>
      <c r="AZ22" s="37"/>
      <c r="BA22" s="37"/>
      <c r="BB22" s="37"/>
      <c r="BC22" s="37"/>
      <c r="BD22" s="37"/>
      <c r="BE22" s="37"/>
      <c r="BF22" s="37"/>
      <c r="BG22" s="37"/>
      <c r="BH22" s="37"/>
      <c r="BI22" s="37"/>
      <c r="BJ22" s="37"/>
      <c r="BK22" s="37"/>
      <c r="BL22" s="37"/>
      <c r="BM22" s="37"/>
      <c r="BN22" s="37"/>
      <c r="BO22" s="37"/>
      <c r="BP22" s="37"/>
      <c r="BQ22" s="37"/>
    </row>
    <row r="23" spans="1:69" s="38" customFormat="1" x14ac:dyDescent="0.2">
      <c r="A23" s="136" t="s">
        <v>99</v>
      </c>
      <c r="B23" s="24"/>
      <c r="C23" s="24"/>
      <c r="D23" s="24"/>
      <c r="E23" s="95"/>
      <c r="F23" s="147">
        <f>AVERAGE(F9:F22)</f>
        <v>72800.493020171431</v>
      </c>
      <c r="G23" s="10"/>
      <c r="H23" s="10"/>
      <c r="I23" s="10"/>
      <c r="J23" s="47"/>
      <c r="K23" s="47"/>
      <c r="L23" s="47"/>
      <c r="M23" s="95"/>
      <c r="N23" s="156">
        <f>AVERAGE(N9:N22)</f>
        <v>22.063991615023294</v>
      </c>
      <c r="O23" s="21"/>
      <c r="P23" s="9"/>
      <c r="Q23" s="24"/>
      <c r="R23" s="24"/>
      <c r="S23" s="24"/>
      <c r="T23" s="95"/>
      <c r="U23" s="150">
        <f>AVERAGE(U9:U11,U13:U21)</f>
        <v>423988.47404166666</v>
      </c>
      <c r="V23" s="94">
        <f>AVERAGE(V9:V22)</f>
        <v>42398.84740416667</v>
      </c>
      <c r="W23" s="21"/>
      <c r="X23" s="9"/>
      <c r="Y23" s="27"/>
      <c r="Z23" s="27"/>
      <c r="AA23" s="27"/>
      <c r="AB23" s="155"/>
      <c r="AC23" s="156">
        <f>AVERAGE(AC9:AC11,AC13:AC21)</f>
        <v>20.189927335317464</v>
      </c>
      <c r="AD23" s="9"/>
      <c r="AE23" s="24"/>
      <c r="AF23" s="24"/>
      <c r="AG23" s="24"/>
      <c r="AH23" s="95"/>
      <c r="AI23" s="170">
        <f>AVERAGE(AI9:AI11,AI13:AI21)</f>
        <v>3816061.9979166663</v>
      </c>
      <c r="AJ23" s="171">
        <f>AI23/100</f>
        <v>38160.619979166666</v>
      </c>
      <c r="AK23" s="21"/>
      <c r="AL23" s="9"/>
      <c r="AM23" s="27"/>
      <c r="AN23" s="27"/>
      <c r="AO23" s="27"/>
      <c r="AP23" s="39"/>
      <c r="AQ23" s="156">
        <f>AVERAGE(AQ9:AQ11,AQ13:AQ21)</f>
        <v>50.880826638888891</v>
      </c>
      <c r="AR23" s="27"/>
      <c r="AS23" s="28"/>
      <c r="AT23" s="29"/>
      <c r="AU23" s="29"/>
      <c r="AV23" s="29"/>
      <c r="AW23" s="29"/>
      <c r="AX23" s="29"/>
      <c r="AY23" s="37"/>
      <c r="AZ23" s="37"/>
      <c r="BA23" s="37"/>
      <c r="BB23" s="37"/>
      <c r="BC23" s="37"/>
      <c r="BD23" s="37"/>
      <c r="BE23" s="37"/>
      <c r="BF23" s="37"/>
      <c r="BG23" s="37"/>
      <c r="BH23" s="37"/>
      <c r="BI23" s="37"/>
      <c r="BJ23" s="37"/>
      <c r="BK23" s="37"/>
      <c r="BL23" s="37"/>
      <c r="BM23" s="37"/>
      <c r="BN23" s="37"/>
      <c r="BO23" s="37"/>
      <c r="BP23" s="37"/>
      <c r="BQ23" s="37"/>
    </row>
    <row r="24" spans="1:69" s="37" customFormat="1" x14ac:dyDescent="0.2">
      <c r="A24" s="137" t="s">
        <v>61</v>
      </c>
      <c r="B24" s="24"/>
      <c r="C24" s="24"/>
      <c r="D24" s="24"/>
      <c r="E24" s="95"/>
      <c r="F24" s="148" t="s">
        <v>80</v>
      </c>
      <c r="G24" s="10"/>
      <c r="H24" s="10"/>
      <c r="I24" s="10"/>
      <c r="J24" s="47"/>
      <c r="K24" s="47"/>
      <c r="L24" s="47"/>
      <c r="M24" s="95"/>
      <c r="N24" s="157" t="s">
        <v>96</v>
      </c>
      <c r="O24" s="52"/>
      <c r="P24" s="9"/>
      <c r="Q24" s="24"/>
      <c r="R24" s="24"/>
      <c r="S24" s="24"/>
      <c r="T24" s="95"/>
      <c r="U24" s="151" t="s">
        <v>92</v>
      </c>
      <c r="V24" s="152" t="s">
        <v>93</v>
      </c>
      <c r="W24" s="68"/>
      <c r="X24" s="9"/>
      <c r="Y24" s="27"/>
      <c r="Z24" s="27"/>
      <c r="AA24" s="27"/>
      <c r="AB24" s="95"/>
      <c r="AC24" s="157" t="s">
        <v>94</v>
      </c>
      <c r="AD24" s="9"/>
      <c r="AE24" s="24"/>
      <c r="AF24" s="24"/>
      <c r="AG24" s="24"/>
      <c r="AH24" s="95"/>
      <c r="AI24" s="172" t="s">
        <v>87</v>
      </c>
      <c r="AJ24" s="173" t="s">
        <v>88</v>
      </c>
      <c r="AK24" s="69"/>
      <c r="AL24" s="9"/>
      <c r="AM24" s="27"/>
      <c r="AN24" s="27"/>
      <c r="AO24" s="27"/>
      <c r="AP24" s="95"/>
      <c r="AQ24" s="157" t="s">
        <v>95</v>
      </c>
      <c r="AR24" s="27"/>
      <c r="AS24" s="28"/>
      <c r="AT24" s="29"/>
      <c r="AU24" s="29"/>
      <c r="AV24" s="29"/>
      <c r="AW24" s="29"/>
      <c r="AX24" s="29"/>
    </row>
    <row r="25" spans="1:69" s="38" customFormat="1" ht="16" thickBot="1" x14ac:dyDescent="0.25">
      <c r="A25" s="138" t="s">
        <v>62</v>
      </c>
      <c r="B25" s="8"/>
      <c r="C25" s="8"/>
      <c r="D25" s="8"/>
      <c r="E25" s="12"/>
      <c r="F25" s="149">
        <f>MEDIAN(F9:F22)</f>
        <v>70626.3111412</v>
      </c>
      <c r="G25" s="10"/>
      <c r="H25" s="10"/>
      <c r="I25" s="10"/>
      <c r="J25" s="11"/>
      <c r="K25" s="11"/>
      <c r="L25" s="11"/>
      <c r="M25" s="43"/>
      <c r="N25" s="158">
        <f>MEDIAN(N9:N22)</f>
        <v>24.410114461538463</v>
      </c>
      <c r="O25" s="9"/>
      <c r="P25" s="9"/>
      <c r="Q25" s="8"/>
      <c r="R25" s="8"/>
      <c r="S25" s="8"/>
      <c r="T25" s="95"/>
      <c r="U25" s="153">
        <f>MEDIAN(U9:U11,U13:U21)</f>
        <v>318024.49924999999</v>
      </c>
      <c r="V25" s="154">
        <f>MEDIAN(V9:V22)</f>
        <v>31802.449925000001</v>
      </c>
      <c r="W25" s="52"/>
      <c r="X25" s="9"/>
      <c r="Y25" s="27"/>
      <c r="Z25" s="27"/>
      <c r="AA25" s="27"/>
      <c r="AB25" s="95"/>
      <c r="AC25" s="158">
        <f>MEDIAN(AC9:AC13:AC15:AC21)</f>
        <v>15.144023773809522</v>
      </c>
      <c r="AD25" s="9"/>
      <c r="AE25" s="8"/>
      <c r="AF25" s="8"/>
      <c r="AG25" s="8"/>
      <c r="AH25" s="95"/>
      <c r="AI25" s="174">
        <f>MEDIAN(AI9:AI11,AI13:AI21)</f>
        <v>2990296.7</v>
      </c>
      <c r="AJ25" s="174">
        <f>MEDIAN(AJ9:AJ22)</f>
        <v>29902.967000000001</v>
      </c>
      <c r="AK25" s="52"/>
      <c r="AL25" s="9"/>
      <c r="AM25" s="27"/>
      <c r="AN25" s="27"/>
      <c r="AO25" s="27"/>
      <c r="AP25" s="95"/>
      <c r="AQ25" s="158">
        <f>MEDIAN(AQ9:AQ11,AQ13:AQ21)</f>
        <v>39.870622666666669</v>
      </c>
      <c r="AR25" s="27"/>
      <c r="AS25" s="28"/>
      <c r="AT25" s="29"/>
      <c r="AU25" s="29"/>
      <c r="AV25" s="29"/>
      <c r="AW25" s="29"/>
      <c r="AX25" s="29"/>
      <c r="AY25" s="37"/>
      <c r="AZ25" s="37"/>
      <c r="BA25" s="37"/>
      <c r="BB25" s="37"/>
      <c r="BC25" s="37"/>
      <c r="BD25" s="37"/>
      <c r="BE25" s="37"/>
      <c r="BF25" s="37"/>
      <c r="BG25" s="37"/>
      <c r="BH25" s="37"/>
      <c r="BI25" s="37"/>
      <c r="BJ25" s="37"/>
      <c r="BK25" s="37"/>
      <c r="BL25" s="37"/>
      <c r="BM25" s="37"/>
      <c r="BN25" s="37"/>
      <c r="BO25" s="37"/>
      <c r="BP25" s="37"/>
      <c r="BQ25" s="37"/>
    </row>
    <row r="26" spans="1:69" x14ac:dyDescent="0.2">
      <c r="A26" s="4"/>
      <c r="B26" s="8"/>
      <c r="C26" s="8"/>
      <c r="D26" s="8"/>
      <c r="E26" s="8"/>
      <c r="F26" s="9"/>
      <c r="G26" s="10"/>
      <c r="H26" s="10"/>
      <c r="I26" s="10"/>
      <c r="J26" s="11"/>
      <c r="K26" s="11"/>
      <c r="L26" s="11"/>
      <c r="M26" s="11"/>
      <c r="N26" s="36"/>
      <c r="O26" s="9"/>
      <c r="P26" s="9"/>
      <c r="Q26" s="8"/>
      <c r="R26" s="8"/>
      <c r="S26" s="8"/>
      <c r="T26" s="8"/>
      <c r="U26" s="52"/>
      <c r="V26" s="52"/>
      <c r="W26" s="9"/>
      <c r="X26" s="9"/>
      <c r="Y26" s="27"/>
      <c r="Z26" s="27"/>
      <c r="AA26" s="27"/>
      <c r="AB26" s="27"/>
      <c r="AC26" s="27"/>
      <c r="AD26" s="9"/>
      <c r="AE26" s="8"/>
      <c r="AF26" s="8"/>
      <c r="AG26" s="8"/>
      <c r="AH26" s="8"/>
      <c r="AI26" s="9"/>
      <c r="AJ26" s="9"/>
      <c r="AK26" s="9"/>
      <c r="AL26" s="9"/>
      <c r="AM26" s="27"/>
      <c r="AN26" s="27"/>
      <c r="AO26" s="27"/>
      <c r="AP26" s="95"/>
      <c r="AQ26" s="101"/>
      <c r="AR26" s="27"/>
      <c r="AS26" s="28"/>
      <c r="AT26" s="29"/>
      <c r="AU26" s="29"/>
      <c r="AV26" s="29"/>
      <c r="AW26" s="29"/>
      <c r="AX26" s="29"/>
      <c r="AY26" s="37"/>
      <c r="AZ26" s="37"/>
      <c r="BA26" s="37"/>
      <c r="BB26" s="37"/>
      <c r="BC26" s="37"/>
      <c r="BD26" s="37"/>
      <c r="BE26" s="37"/>
      <c r="BF26" s="37"/>
      <c r="BG26" s="37"/>
      <c r="BH26" s="37"/>
      <c r="BI26" s="37"/>
      <c r="BJ26" s="37"/>
      <c r="BK26" s="37"/>
      <c r="BL26" s="37"/>
      <c r="BM26" s="37"/>
      <c r="BN26" s="37"/>
      <c r="BO26" s="37"/>
      <c r="BP26" s="37"/>
      <c r="BQ26" s="37"/>
    </row>
    <row r="27" spans="1:69" ht="16" thickBot="1" x14ac:dyDescent="0.25">
      <c r="A27" s="102"/>
      <c r="B27" s="139" t="s">
        <v>2</v>
      </c>
      <c r="C27" s="139" t="s">
        <v>7</v>
      </c>
      <c r="D27" s="139" t="s">
        <v>4</v>
      </c>
      <c r="E27" s="139" t="s">
        <v>6</v>
      </c>
      <c r="F27" s="139" t="s">
        <v>64</v>
      </c>
      <c r="G27" s="10"/>
      <c r="H27" s="10"/>
      <c r="I27" s="10"/>
      <c r="J27" s="9"/>
      <c r="K27" s="9"/>
      <c r="L27" s="9"/>
      <c r="M27" s="9"/>
      <c r="N27" s="9"/>
      <c r="O27" s="9"/>
      <c r="P27" s="43"/>
      <c r="Q27" s="77" t="s">
        <v>2</v>
      </c>
      <c r="R27" s="77" t="s">
        <v>7</v>
      </c>
      <c r="S27" s="77" t="s">
        <v>4</v>
      </c>
      <c r="T27" s="77" t="s">
        <v>6</v>
      </c>
      <c r="U27" s="77" t="s">
        <v>64</v>
      </c>
      <c r="V27" s="77" t="s">
        <v>17</v>
      </c>
      <c r="W27" s="75"/>
      <c r="AB27" s="9"/>
      <c r="AC27" s="9"/>
      <c r="AD27" s="43"/>
      <c r="AE27" s="55" t="s">
        <v>2</v>
      </c>
      <c r="AF27" s="55" t="s">
        <v>7</v>
      </c>
      <c r="AG27" s="55" t="s">
        <v>4</v>
      </c>
      <c r="AH27" s="55" t="s">
        <v>6</v>
      </c>
      <c r="AI27" s="55" t="s">
        <v>64</v>
      </c>
      <c r="AJ27" s="55" t="s">
        <v>17</v>
      </c>
      <c r="AK27" s="75"/>
      <c r="AL27" s="3"/>
      <c r="AS27" s="28"/>
      <c r="AT27" s="29"/>
      <c r="AU27" s="29"/>
      <c r="AV27" s="29"/>
      <c r="AW27" s="29"/>
      <c r="AX27" s="29"/>
      <c r="AY27" s="37"/>
      <c r="AZ27" s="37"/>
      <c r="BA27" s="37"/>
      <c r="BB27" s="37"/>
      <c r="BC27" s="37"/>
      <c r="BD27" s="37"/>
      <c r="BE27" s="37"/>
      <c r="BF27" s="37"/>
      <c r="BG27" s="37"/>
      <c r="BH27" s="37"/>
      <c r="BI27" s="37"/>
      <c r="BJ27" s="37"/>
      <c r="BK27" s="37"/>
      <c r="BL27" s="37"/>
      <c r="BM27" s="37"/>
      <c r="BN27" s="37"/>
      <c r="BO27" s="37"/>
      <c r="BP27" s="37"/>
      <c r="BQ27" s="37"/>
    </row>
    <row r="28" spans="1:69" x14ac:dyDescent="0.2">
      <c r="A28" s="140" t="s">
        <v>65</v>
      </c>
      <c r="B28" s="168">
        <f>_xlfn.QUARTILE.INC(B9:B22,1)</f>
        <v>796.02250000000004</v>
      </c>
      <c r="C28" s="168">
        <f>_xlfn.QUARTILE.INC(C9:C22,1)</f>
        <v>13865.372499999999</v>
      </c>
      <c r="D28" s="168">
        <f>_xlfn.QUARTILE.INC(D9:D22,1)</f>
        <v>18044.474999999999</v>
      </c>
      <c r="E28" s="168">
        <f>_xlfn.QUARTILE.INC(E9:E22,1)</f>
        <v>5381.4225000000006</v>
      </c>
      <c r="F28" s="169">
        <f>_xlfn.QUARTILE.INC(F9:F22,1)</f>
        <v>39059.285000000003</v>
      </c>
      <c r="G28" s="26"/>
      <c r="H28" s="26"/>
      <c r="I28" s="26"/>
      <c r="J28" s="2"/>
      <c r="K28" s="2"/>
      <c r="L28" s="2"/>
      <c r="M28" s="2"/>
      <c r="N28" s="2"/>
      <c r="O28" s="27"/>
      <c r="P28" s="53"/>
      <c r="Q28" s="169">
        <f t="shared" ref="Q28:V28" si="25">_xlfn.QUARTILE.INC(Q8:Q22,1)</f>
        <v>8032.9449999999997</v>
      </c>
      <c r="R28" s="169">
        <f t="shared" si="25"/>
        <v>27869.839999999997</v>
      </c>
      <c r="S28" s="169">
        <f t="shared" si="25"/>
        <v>84391.262499999997</v>
      </c>
      <c r="T28" s="169">
        <f t="shared" si="25"/>
        <v>5147.0924999999997</v>
      </c>
      <c r="U28" s="169">
        <f t="shared" si="25"/>
        <v>146223.49249999999</v>
      </c>
      <c r="V28" s="169">
        <f t="shared" si="25"/>
        <v>14622.349250000001</v>
      </c>
      <c r="W28" s="54"/>
      <c r="X28" s="9"/>
      <c r="Y28" s="9"/>
      <c r="Z28" s="9"/>
      <c r="AA28" s="9"/>
      <c r="AB28" s="3"/>
      <c r="AC28" s="3"/>
      <c r="AE28" s="169">
        <f t="shared" ref="AE28:AJ28" si="26">_xlfn.QUARTILE.INC(AE9:AE22,1)</f>
        <v>20400.105</v>
      </c>
      <c r="AF28" s="169">
        <f t="shared" si="26"/>
        <v>156201.86249999999</v>
      </c>
      <c r="AG28" s="169">
        <f t="shared" si="26"/>
        <v>838541</v>
      </c>
      <c r="AH28" s="169">
        <f t="shared" si="26"/>
        <v>78359.100000000006</v>
      </c>
      <c r="AI28" s="169">
        <f t="shared" si="26"/>
        <v>1258244.8825000001</v>
      </c>
      <c r="AJ28" s="169">
        <f t="shared" si="26"/>
        <v>12582.448824999999</v>
      </c>
      <c r="AK28" s="54"/>
      <c r="AL28" s="3"/>
      <c r="AM28" s="3"/>
      <c r="AN28" s="3"/>
      <c r="AO28" s="3"/>
      <c r="AP28" s="3"/>
      <c r="AQ28" s="3"/>
      <c r="AS28" s="28"/>
      <c r="AT28" s="29"/>
      <c r="AU28" s="29"/>
      <c r="AV28" s="29"/>
      <c r="AW28" s="29"/>
      <c r="AX28" s="29"/>
      <c r="AY28" s="37"/>
      <c r="AZ28" s="37"/>
      <c r="BA28" s="37"/>
      <c r="BB28" s="37"/>
      <c r="BC28" s="37"/>
      <c r="BD28" s="37"/>
      <c r="BE28" s="37"/>
      <c r="BF28" s="37"/>
      <c r="BG28" s="37"/>
      <c r="BH28" s="37"/>
      <c r="BI28" s="37"/>
      <c r="BJ28" s="37"/>
      <c r="BK28" s="37"/>
      <c r="BL28" s="37"/>
      <c r="BM28" s="37"/>
      <c r="BN28" s="37"/>
      <c r="BO28" s="37"/>
      <c r="BP28" s="37"/>
      <c r="BQ28" s="37"/>
    </row>
    <row r="29" spans="1:69" x14ac:dyDescent="0.2">
      <c r="A29" s="141" t="s">
        <v>62</v>
      </c>
      <c r="B29" s="168">
        <f>MEDIAN(B9:B22)</f>
        <v>4404.3249999999998</v>
      </c>
      <c r="C29" s="168">
        <f>MEDIAN(C9:C22)</f>
        <v>15718.96</v>
      </c>
      <c r="D29" s="168">
        <f>MEDIAN(D9:D22)</f>
        <v>37617.5</v>
      </c>
      <c r="E29" s="168">
        <f>MEDIAN(E9:E22)</f>
        <v>12533.115000000002</v>
      </c>
      <c r="F29" s="169">
        <f>MEDIAN(F9:F22)</f>
        <v>70626.3111412</v>
      </c>
      <c r="G29" s="26"/>
      <c r="H29" s="26"/>
      <c r="I29" s="26"/>
      <c r="J29" s="2"/>
      <c r="K29" s="2"/>
      <c r="L29" s="2"/>
      <c r="M29" s="2"/>
      <c r="N29" s="2"/>
      <c r="O29" s="27"/>
      <c r="P29" s="53"/>
      <c r="Q29" s="169">
        <f t="shared" ref="Q29:V29" si="27">MEDIAN(Q8:Q22)</f>
        <v>21327.38</v>
      </c>
      <c r="R29" s="169">
        <f t="shared" si="27"/>
        <v>40197.875</v>
      </c>
      <c r="S29" s="169">
        <f t="shared" si="27"/>
        <v>259482.5</v>
      </c>
      <c r="T29" s="169">
        <f t="shared" si="27"/>
        <v>47886.535000000003</v>
      </c>
      <c r="U29" s="169">
        <f t="shared" si="27"/>
        <v>318024.49924999999</v>
      </c>
      <c r="V29" s="169">
        <f t="shared" si="27"/>
        <v>31802.449925000001</v>
      </c>
      <c r="W29" s="54"/>
      <c r="X29" s="3"/>
      <c r="Y29" s="3"/>
      <c r="Z29" s="3"/>
      <c r="AA29" s="3"/>
      <c r="AB29" s="3"/>
      <c r="AC29" s="3"/>
      <c r="AE29" s="169">
        <f t="shared" ref="AE29:AJ29" si="28">MEDIAN(AE9:AE22)</f>
        <v>35250.535000000003</v>
      </c>
      <c r="AF29" s="169">
        <f t="shared" si="28"/>
        <v>217273.62</v>
      </c>
      <c r="AG29" s="169">
        <f t="shared" si="28"/>
        <v>2585285</v>
      </c>
      <c r="AH29" s="169">
        <f t="shared" si="28"/>
        <v>277250.40000000002</v>
      </c>
      <c r="AI29" s="169">
        <f t="shared" si="28"/>
        <v>2990296.7</v>
      </c>
      <c r="AJ29" s="169">
        <f t="shared" si="28"/>
        <v>29902.967000000001</v>
      </c>
      <c r="AK29" s="54"/>
      <c r="AL29" s="3"/>
      <c r="AM29" s="3"/>
      <c r="AN29" s="3"/>
      <c r="AO29" s="3"/>
      <c r="AP29" s="3"/>
      <c r="AQ29" s="3"/>
      <c r="AS29" s="28"/>
      <c r="AT29" s="29"/>
      <c r="AU29" s="29"/>
      <c r="AV29" s="29"/>
      <c r="AW29" s="29"/>
      <c r="AX29" s="29"/>
      <c r="AY29" s="37"/>
      <c r="AZ29" s="37"/>
      <c r="BA29" s="37"/>
      <c r="BB29" s="37"/>
      <c r="BC29" s="37"/>
      <c r="BD29" s="37"/>
      <c r="BE29" s="37"/>
      <c r="BF29" s="37"/>
      <c r="BG29" s="37"/>
      <c r="BH29" s="37"/>
      <c r="BI29" s="37"/>
      <c r="BJ29" s="37"/>
      <c r="BK29" s="37"/>
      <c r="BL29" s="37"/>
      <c r="BM29" s="37"/>
      <c r="BN29" s="37"/>
      <c r="BO29" s="37"/>
      <c r="BP29" s="37"/>
      <c r="BQ29" s="37"/>
    </row>
    <row r="30" spans="1:69" x14ac:dyDescent="0.2">
      <c r="A30" s="141" t="s">
        <v>66</v>
      </c>
      <c r="B30" s="168">
        <f>_xlfn.QUARTILE.INC(B9:B22,3)</f>
        <v>7175.8125</v>
      </c>
      <c r="C30" s="168">
        <f>_xlfn.QUARTILE.INC(C9:C22,3)</f>
        <v>21877.34</v>
      </c>
      <c r="D30" s="168">
        <f>_xlfn.QUARTILE.INC(D9:D22,3)</f>
        <v>60243.625</v>
      </c>
      <c r="E30" s="168">
        <f>_xlfn.QUARTILE.INC(E9:E22,3)</f>
        <v>23689.272499999999</v>
      </c>
      <c r="F30" s="169">
        <f>_xlfn.QUARTILE.INC(F9:F22,3)</f>
        <v>87116.725000000006</v>
      </c>
      <c r="G30" s="26"/>
      <c r="H30" s="26"/>
      <c r="I30" s="26"/>
      <c r="J30" s="2"/>
      <c r="K30" s="2"/>
      <c r="L30" s="2"/>
      <c r="M30" s="2"/>
      <c r="N30" s="2"/>
      <c r="O30" s="27"/>
      <c r="P30" s="53"/>
      <c r="Q30" s="169">
        <f t="shared" ref="Q30:V30" si="29">_xlfn.QUARTILE.INC(Q8:Q22,3)</f>
        <v>37017.872499999998</v>
      </c>
      <c r="R30" s="169">
        <f t="shared" si="29"/>
        <v>53876.792499999996</v>
      </c>
      <c r="S30" s="169">
        <f t="shared" si="29"/>
        <v>501493.5</v>
      </c>
      <c r="T30" s="169">
        <f t="shared" si="29"/>
        <v>96782.542499999996</v>
      </c>
      <c r="U30" s="169">
        <f t="shared" si="29"/>
        <v>707040.77500000002</v>
      </c>
      <c r="V30" s="169">
        <f t="shared" si="29"/>
        <v>70704.077499999999</v>
      </c>
      <c r="W30" s="54"/>
      <c r="AB30" s="3"/>
      <c r="AC30" s="3"/>
      <c r="AE30" s="169">
        <f t="shared" ref="AE30:AJ30" si="30">_xlfn.QUARTILE.INC(AE9:AE22,3)</f>
        <v>84185.652499999997</v>
      </c>
      <c r="AF30" s="169">
        <f t="shared" si="30"/>
        <v>476278.435</v>
      </c>
      <c r="AG30" s="169">
        <f t="shared" si="30"/>
        <v>5108726.92</v>
      </c>
      <c r="AH30" s="169">
        <f t="shared" si="30"/>
        <v>610393.25</v>
      </c>
      <c r="AI30" s="169">
        <f t="shared" si="30"/>
        <v>6329451.9049999993</v>
      </c>
      <c r="AJ30" s="169">
        <f t="shared" si="30"/>
        <v>63294.519049999995</v>
      </c>
      <c r="AK30" s="54"/>
      <c r="AL30" s="3"/>
      <c r="AM30" s="3"/>
      <c r="AN30" s="3"/>
      <c r="AO30" s="3"/>
      <c r="AP30" s="3"/>
      <c r="AQ30" s="3"/>
      <c r="AS30" s="28"/>
      <c r="AT30" s="29"/>
      <c r="AU30" s="29"/>
    </row>
    <row r="31" spans="1:69" x14ac:dyDescent="0.2">
      <c r="A31" s="141" t="s">
        <v>67</v>
      </c>
      <c r="B31" s="168">
        <f>B30-B28</f>
        <v>6379.79</v>
      </c>
      <c r="C31" s="168">
        <f t="shared" ref="C31:F31" si="31">C30-C28</f>
        <v>8011.9675000000007</v>
      </c>
      <c r="D31" s="168">
        <f t="shared" si="31"/>
        <v>42199.15</v>
      </c>
      <c r="E31" s="168">
        <f t="shared" si="31"/>
        <v>18307.849999999999</v>
      </c>
      <c r="F31" s="169">
        <f t="shared" si="31"/>
        <v>48057.440000000002</v>
      </c>
      <c r="G31" s="26"/>
      <c r="H31" s="26"/>
      <c r="I31" s="26"/>
      <c r="J31" s="2"/>
      <c r="K31" s="2"/>
      <c r="L31" s="2"/>
      <c r="M31" s="2"/>
      <c r="N31" s="2"/>
      <c r="O31" s="27"/>
      <c r="P31" s="53"/>
      <c r="Q31" s="169">
        <f t="shared" ref="Q31:V31" si="32">Q30-Q28</f>
        <v>28984.927499999998</v>
      </c>
      <c r="R31" s="169">
        <f t="shared" si="32"/>
        <v>26006.952499999999</v>
      </c>
      <c r="S31" s="169">
        <f t="shared" si="32"/>
        <v>417102.23749999999</v>
      </c>
      <c r="T31" s="169">
        <f t="shared" si="32"/>
        <v>91635.45</v>
      </c>
      <c r="U31" s="169">
        <f t="shared" si="32"/>
        <v>560817.28249999997</v>
      </c>
      <c r="V31" s="169">
        <f t="shared" si="32"/>
        <v>56081.72825</v>
      </c>
      <c r="W31" s="54"/>
      <c r="AB31" s="3"/>
      <c r="AC31" s="3"/>
      <c r="AE31" s="169">
        <f t="shared" ref="AE31:AJ31" si="33">AE30-AE28</f>
        <v>63785.547500000001</v>
      </c>
      <c r="AF31" s="169">
        <f t="shared" si="33"/>
        <v>320076.57250000001</v>
      </c>
      <c r="AG31" s="169">
        <f t="shared" si="33"/>
        <v>4270185.92</v>
      </c>
      <c r="AH31" s="169">
        <f t="shared" si="33"/>
        <v>532034.15</v>
      </c>
      <c r="AI31" s="169">
        <f t="shared" si="33"/>
        <v>5071207.022499999</v>
      </c>
      <c r="AJ31" s="169">
        <f t="shared" si="33"/>
        <v>50712.070224999996</v>
      </c>
      <c r="AK31" s="54"/>
      <c r="AL31" s="3"/>
      <c r="AM31" s="3"/>
      <c r="AN31" s="3"/>
      <c r="AO31" s="3"/>
      <c r="AP31" s="3"/>
      <c r="AQ31" s="3"/>
      <c r="AS31" s="28"/>
      <c r="AT31" s="29"/>
      <c r="AU31" s="29"/>
    </row>
    <row r="32" spans="1:69" ht="16" thickBot="1" x14ac:dyDescent="0.25">
      <c r="A32" s="142" t="s">
        <v>68</v>
      </c>
      <c r="B32" s="168">
        <f>MAX(B9:B22)-MIN(B9:B22)</f>
        <v>17359.61</v>
      </c>
      <c r="C32" s="168">
        <f>MAX(C9:C22)-MIN(C9:C22)</f>
        <v>99052</v>
      </c>
      <c r="D32" s="168">
        <f>MAX(D9:D22)-MIN(D9:D22)</f>
        <v>113146</v>
      </c>
      <c r="E32" s="168">
        <f>MAX(E9:E22)-MIN(E9:E22)</f>
        <v>32372.089999999997</v>
      </c>
      <c r="F32" s="169">
        <f>MAX(F9:F22)-MIN(F9:F22)</f>
        <v>136712</v>
      </c>
      <c r="G32" s="26"/>
      <c r="H32" s="26"/>
      <c r="I32" s="26"/>
      <c r="J32" s="2"/>
      <c r="K32" s="2"/>
      <c r="L32" s="2"/>
      <c r="M32" s="2"/>
      <c r="N32" s="2"/>
      <c r="O32" s="27"/>
      <c r="P32" s="53"/>
      <c r="Q32" s="169">
        <f t="shared" ref="Q32:V32" si="34">MAX(Q9:Q22)-MIN(Q9:Q22)</f>
        <v>84275</v>
      </c>
      <c r="R32" s="169">
        <f t="shared" si="34"/>
        <v>132973</v>
      </c>
      <c r="S32" s="169">
        <f t="shared" si="34"/>
        <v>1089173.7</v>
      </c>
      <c r="T32" s="169">
        <f t="shared" si="34"/>
        <v>111687.33</v>
      </c>
      <c r="U32" s="169">
        <f t="shared" si="34"/>
        <v>1218577.7200000002</v>
      </c>
      <c r="V32" s="169">
        <f t="shared" si="34"/>
        <v>121857.77200000001</v>
      </c>
      <c r="W32" s="54"/>
      <c r="AB32" s="3"/>
      <c r="AC32" s="3"/>
      <c r="AE32" s="169">
        <f t="shared" ref="AE32:AJ32" si="35">MAX(AE9:AE22)-MIN(AE9:AE22)</f>
        <v>650000</v>
      </c>
      <c r="AF32" s="169">
        <f t="shared" si="35"/>
        <v>1399488</v>
      </c>
      <c r="AG32" s="169">
        <f t="shared" si="35"/>
        <v>8451007.2400000002</v>
      </c>
      <c r="AH32" s="169">
        <f t="shared" si="35"/>
        <v>1021007</v>
      </c>
      <c r="AI32" s="169">
        <f t="shared" si="35"/>
        <v>9524450.7200000007</v>
      </c>
      <c r="AJ32" s="169">
        <f t="shared" si="35"/>
        <v>95244.507200000007</v>
      </c>
      <c r="AK32" s="54"/>
      <c r="AL32" s="3"/>
      <c r="AM32" s="3"/>
      <c r="AN32" s="3"/>
      <c r="AO32" s="3"/>
      <c r="AP32" s="3"/>
      <c r="AQ32" s="3"/>
      <c r="AS32" s="28"/>
      <c r="AT32" s="29"/>
      <c r="AU32" s="29"/>
    </row>
    <row r="33" spans="1:47" x14ac:dyDescent="0.2">
      <c r="B33" s="5"/>
      <c r="C33" s="5"/>
      <c r="D33" s="5"/>
      <c r="E33" s="5"/>
      <c r="F33" s="3"/>
      <c r="G33" s="26"/>
      <c r="H33" s="26"/>
      <c r="I33" s="26"/>
      <c r="J33" s="2"/>
      <c r="K33" s="2"/>
      <c r="L33" s="2"/>
      <c r="M33" s="2"/>
      <c r="N33" s="2"/>
      <c r="O33" s="27"/>
      <c r="P33" s="53"/>
      <c r="Q33" s="54"/>
      <c r="R33" s="54"/>
      <c r="S33" s="54"/>
      <c r="T33" s="54"/>
      <c r="U33" s="54"/>
      <c r="V33" s="54"/>
      <c r="W33" s="54"/>
      <c r="AB33" s="3"/>
      <c r="AC33" s="3"/>
      <c r="AE33" s="24"/>
      <c r="AF33" s="24"/>
      <c r="AG33" s="24"/>
      <c r="AH33" s="24"/>
      <c r="AI33" s="52"/>
      <c r="AJ33" s="52"/>
      <c r="AK33" s="3"/>
      <c r="AL33" s="3"/>
      <c r="AM33" s="3"/>
      <c r="AN33" s="3"/>
      <c r="AO33" s="3"/>
      <c r="AP33" s="3"/>
      <c r="AQ33" s="3"/>
      <c r="AS33" s="28"/>
      <c r="AT33" s="29"/>
      <c r="AU33" s="29"/>
    </row>
    <row r="34" spans="1:47" x14ac:dyDescent="0.2">
      <c r="B34" s="5"/>
      <c r="C34" s="5"/>
      <c r="D34" s="5"/>
      <c r="E34" s="5"/>
      <c r="F34" s="3"/>
      <c r="G34" s="26"/>
      <c r="H34" s="26"/>
      <c r="I34" s="26"/>
      <c r="J34" s="2"/>
      <c r="K34" s="2"/>
      <c r="L34" s="2"/>
      <c r="M34" s="2"/>
      <c r="N34" s="2"/>
      <c r="O34" s="27"/>
      <c r="P34" s="27"/>
      <c r="AB34" s="3"/>
      <c r="AC34" s="3"/>
      <c r="AE34" s="5"/>
      <c r="AF34" s="5"/>
      <c r="AG34" s="5"/>
      <c r="AH34" s="5"/>
      <c r="AI34" s="3"/>
      <c r="AJ34" s="3"/>
      <c r="AK34" s="3"/>
      <c r="AL34" s="3"/>
      <c r="AM34" s="3"/>
      <c r="AN34" s="3"/>
      <c r="AO34" s="3"/>
      <c r="AP34" s="3"/>
      <c r="AQ34" s="3"/>
      <c r="AS34" s="28"/>
      <c r="AT34" s="29"/>
      <c r="AU34" s="29"/>
    </row>
    <row r="35" spans="1:47" x14ac:dyDescent="0.2">
      <c r="B35" s="5"/>
      <c r="C35" s="5"/>
      <c r="D35" s="5"/>
      <c r="E35" s="5"/>
      <c r="F35" s="3"/>
      <c r="G35" s="26"/>
      <c r="H35" s="26"/>
      <c r="I35" s="26"/>
      <c r="J35" s="2"/>
      <c r="K35" s="2"/>
      <c r="L35" s="2"/>
      <c r="M35" s="2"/>
      <c r="N35" s="2"/>
      <c r="O35" s="27"/>
      <c r="P35" s="43"/>
      <c r="Q35" s="34"/>
      <c r="R35" s="34"/>
      <c r="S35" s="34"/>
      <c r="T35" s="34"/>
      <c r="AB35" s="3"/>
      <c r="AC35" s="3"/>
      <c r="AE35" s="5"/>
      <c r="AF35" s="5"/>
      <c r="AG35" s="5"/>
      <c r="AH35" s="5"/>
      <c r="AI35" s="3"/>
      <c r="AJ35" s="3"/>
      <c r="AK35" s="3"/>
      <c r="AL35" s="3"/>
      <c r="AM35" s="3"/>
      <c r="AN35" s="3"/>
      <c r="AO35" s="3"/>
      <c r="AP35" s="3"/>
      <c r="AQ35" s="3"/>
      <c r="AS35" s="28"/>
      <c r="AT35" s="29"/>
      <c r="AU35" s="29"/>
    </row>
    <row r="36" spans="1:47" x14ac:dyDescent="0.2">
      <c r="A36" s="25" t="s">
        <v>45</v>
      </c>
      <c r="B36" s="5"/>
      <c r="C36" s="5"/>
      <c r="D36" s="5"/>
      <c r="E36" s="5"/>
      <c r="F36" s="3"/>
      <c r="G36" s="26"/>
      <c r="H36" s="26"/>
      <c r="I36" s="26"/>
      <c r="J36" s="2"/>
      <c r="K36" s="2"/>
      <c r="L36" s="2"/>
      <c r="M36" s="2"/>
      <c r="N36" s="2"/>
      <c r="O36" s="27"/>
      <c r="P36" s="53"/>
      <c r="Q36" s="54"/>
      <c r="R36" s="54"/>
      <c r="S36" s="54"/>
      <c r="T36" s="54"/>
      <c r="U36" s="54"/>
      <c r="V36" s="54"/>
      <c r="W36" s="54"/>
      <c r="AB36" s="3"/>
      <c r="AC36" s="3"/>
      <c r="AE36" s="5"/>
      <c r="AF36" s="5"/>
      <c r="AG36" s="5"/>
      <c r="AH36" s="5"/>
      <c r="AI36" s="3"/>
      <c r="AJ36" s="3"/>
      <c r="AK36" s="3"/>
      <c r="AL36" s="3"/>
      <c r="AM36" s="3"/>
      <c r="AN36" s="3"/>
      <c r="AO36" s="3"/>
      <c r="AP36" s="3"/>
      <c r="AQ36" s="3"/>
      <c r="AS36" s="28"/>
      <c r="AT36" s="29"/>
      <c r="AU36" s="29"/>
    </row>
    <row r="37" spans="1:47" x14ac:dyDescent="0.2">
      <c r="A37" s="25" t="s">
        <v>70</v>
      </c>
      <c r="B37" s="5"/>
      <c r="C37" s="5"/>
      <c r="D37" s="5"/>
      <c r="E37" s="5"/>
      <c r="F37" s="3"/>
      <c r="G37" s="26"/>
      <c r="H37" s="26"/>
      <c r="I37" s="26"/>
      <c r="J37" s="2"/>
      <c r="K37" s="2"/>
      <c r="L37" s="2"/>
      <c r="M37" s="2"/>
      <c r="N37" s="2"/>
      <c r="O37" s="27"/>
      <c r="P37" s="53"/>
      <c r="Q37" s="54"/>
      <c r="R37" s="54"/>
      <c r="S37" s="54"/>
      <c r="T37" s="54"/>
      <c r="U37" s="54"/>
      <c r="V37" s="54"/>
      <c r="W37" s="54"/>
      <c r="AB37" s="3"/>
      <c r="AC37" s="3"/>
      <c r="AE37" s="5"/>
      <c r="AF37" s="5"/>
      <c r="AG37" s="5"/>
      <c r="AH37" s="5"/>
      <c r="AI37" s="3"/>
      <c r="AJ37" s="3"/>
      <c r="AK37" s="3"/>
      <c r="AL37" s="3"/>
      <c r="AM37" s="3"/>
      <c r="AN37" s="3"/>
      <c r="AO37" s="3"/>
      <c r="AP37" s="3"/>
      <c r="AQ37" s="3"/>
      <c r="AS37" s="28"/>
      <c r="AT37" s="29"/>
      <c r="AU37" s="29"/>
    </row>
    <row r="38" spans="1:47" x14ac:dyDescent="0.2">
      <c r="A38" s="25" t="s">
        <v>152</v>
      </c>
      <c r="B38" s="5"/>
      <c r="C38" s="5"/>
      <c r="D38" s="5"/>
      <c r="E38" s="5"/>
      <c r="F38" s="3"/>
      <c r="G38" s="26"/>
      <c r="H38" s="26"/>
      <c r="I38" s="26"/>
      <c r="J38" s="2"/>
      <c r="K38" s="2"/>
      <c r="L38" s="2"/>
      <c r="M38" s="2"/>
      <c r="N38" s="2"/>
      <c r="O38" s="27"/>
      <c r="P38" s="53"/>
      <c r="Q38" s="54"/>
      <c r="R38" s="54"/>
      <c r="S38" s="54"/>
      <c r="T38" s="54"/>
      <c r="U38" s="54"/>
      <c r="V38" s="54"/>
      <c r="W38" s="54"/>
      <c r="AB38" s="3"/>
      <c r="AC38" s="3"/>
      <c r="AE38" s="5"/>
      <c r="AF38" s="5"/>
      <c r="AG38" s="5"/>
      <c r="AH38" s="5"/>
      <c r="AI38" s="3"/>
      <c r="AJ38" s="3"/>
      <c r="AK38" s="3"/>
      <c r="AL38" s="3"/>
      <c r="AM38" s="3"/>
      <c r="AN38" s="3"/>
      <c r="AO38" s="3"/>
      <c r="AP38" s="3"/>
      <c r="AQ38" s="3"/>
      <c r="AS38" s="28"/>
      <c r="AT38" s="29"/>
      <c r="AU38" s="29"/>
    </row>
    <row r="39" spans="1:47" x14ac:dyDescent="0.2">
      <c r="A39" s="25" t="s">
        <v>71</v>
      </c>
      <c r="B39" s="5"/>
      <c r="C39" s="5"/>
      <c r="D39" s="5"/>
      <c r="E39" s="5"/>
      <c r="F39" s="3"/>
      <c r="G39" s="26"/>
      <c r="H39" s="26"/>
      <c r="I39" s="26"/>
      <c r="J39" s="2"/>
      <c r="K39" s="2"/>
      <c r="L39" s="2"/>
      <c r="M39" s="2"/>
      <c r="N39" s="2"/>
      <c r="O39" s="27"/>
      <c r="P39" s="53"/>
      <c r="Q39" s="54"/>
      <c r="R39" s="54"/>
      <c r="S39" s="54"/>
      <c r="T39" s="54"/>
      <c r="U39" s="54"/>
      <c r="V39" s="54"/>
      <c r="W39" s="54"/>
      <c r="AB39" s="3"/>
      <c r="AC39" s="3"/>
      <c r="AE39" s="5"/>
      <c r="AF39" s="5"/>
      <c r="AG39" s="5"/>
      <c r="AH39" s="5"/>
      <c r="AI39" s="3"/>
      <c r="AJ39" s="3"/>
      <c r="AK39" s="3"/>
      <c r="AL39" s="3"/>
      <c r="AM39" s="3"/>
      <c r="AN39" s="3"/>
      <c r="AO39" s="3"/>
      <c r="AP39" s="3"/>
      <c r="AQ39" s="3"/>
      <c r="AS39" s="28"/>
      <c r="AT39" s="29"/>
      <c r="AU39" s="29"/>
    </row>
    <row r="40" spans="1:47" x14ac:dyDescent="0.2">
      <c r="A40" s="25" t="s">
        <v>72</v>
      </c>
      <c r="B40" s="5"/>
      <c r="C40" s="5"/>
      <c r="D40" s="5"/>
      <c r="E40" s="5"/>
      <c r="F40" s="3"/>
      <c r="G40" s="26"/>
      <c r="H40" s="26"/>
      <c r="I40" s="26"/>
      <c r="J40" s="2"/>
      <c r="K40" s="2"/>
      <c r="L40" s="2"/>
      <c r="M40" s="2"/>
      <c r="N40" s="2"/>
      <c r="O40" s="27"/>
      <c r="P40" s="53"/>
      <c r="Q40" s="54"/>
      <c r="R40" s="54"/>
      <c r="S40" s="54"/>
      <c r="T40" s="54"/>
      <c r="U40" s="54"/>
      <c r="V40" s="54"/>
      <c r="W40" s="54"/>
      <c r="AB40" s="3"/>
      <c r="AC40" s="3"/>
      <c r="AE40" s="5"/>
      <c r="AF40" s="5"/>
      <c r="AG40" s="5"/>
      <c r="AH40" s="5"/>
      <c r="AI40" s="3"/>
      <c r="AJ40" s="3"/>
      <c r="AK40" s="3"/>
      <c r="AL40" s="3"/>
      <c r="AM40" s="3"/>
      <c r="AN40" s="3"/>
      <c r="AO40" s="3"/>
      <c r="AP40" s="3"/>
      <c r="AQ40" s="3"/>
      <c r="AS40" s="28"/>
      <c r="AT40" s="29"/>
      <c r="AU40" s="29"/>
    </row>
    <row r="41" spans="1:47" x14ac:dyDescent="0.2">
      <c r="A41" s="25" t="s">
        <v>153</v>
      </c>
      <c r="B41" s="5"/>
      <c r="C41" s="5"/>
      <c r="D41" s="5"/>
      <c r="E41" s="5"/>
      <c r="F41" s="3"/>
      <c r="G41" s="26"/>
      <c r="H41" s="26"/>
      <c r="I41" s="26"/>
      <c r="J41" s="2"/>
      <c r="K41" s="2"/>
      <c r="L41" s="2"/>
      <c r="M41" s="2"/>
      <c r="N41" s="2"/>
      <c r="O41" s="27"/>
      <c r="P41" s="27"/>
    </row>
    <row r="42" spans="1:47" x14ac:dyDescent="0.2">
      <c r="B42" s="5"/>
      <c r="C42" s="5"/>
      <c r="D42" s="5"/>
      <c r="E42" s="5"/>
      <c r="F42" s="3"/>
      <c r="G42" s="26"/>
      <c r="H42" s="26"/>
      <c r="I42" s="26"/>
      <c r="J42" s="2"/>
      <c r="K42" s="2"/>
      <c r="L42" s="2"/>
      <c r="M42" s="2"/>
      <c r="N42" s="2"/>
      <c r="O42" s="27"/>
      <c r="P42" s="27"/>
    </row>
    <row r="43" spans="1:47" x14ac:dyDescent="0.2">
      <c r="B43" s="5"/>
      <c r="C43" s="5"/>
      <c r="D43" s="5"/>
      <c r="E43" s="5"/>
      <c r="F43" s="3"/>
      <c r="G43" s="26"/>
      <c r="H43" s="26"/>
      <c r="I43" s="26"/>
      <c r="J43" s="2"/>
      <c r="K43" s="2"/>
      <c r="L43" s="2"/>
      <c r="M43" s="2"/>
      <c r="N43" s="2"/>
      <c r="O43" s="27"/>
      <c r="P43" s="27"/>
    </row>
    <row r="44" spans="1:47" x14ac:dyDescent="0.2">
      <c r="B44" s="5"/>
      <c r="C44" s="5"/>
      <c r="D44" s="5"/>
      <c r="E44" s="5"/>
      <c r="F44" s="3"/>
      <c r="G44" s="26"/>
      <c r="H44" s="26"/>
      <c r="I44" s="26"/>
      <c r="J44" s="2"/>
      <c r="K44" s="2"/>
      <c r="L44" s="2"/>
      <c r="M44" s="2"/>
      <c r="N44" s="2"/>
      <c r="O44" s="27"/>
      <c r="P44" s="27"/>
    </row>
    <row r="45" spans="1:47" x14ac:dyDescent="0.2">
      <c r="B45" s="5"/>
      <c r="C45" s="5"/>
      <c r="D45" s="5"/>
      <c r="E45" s="5"/>
      <c r="F45" s="3"/>
      <c r="G45" s="26"/>
      <c r="H45" s="26"/>
      <c r="I45" s="26"/>
      <c r="J45" s="2"/>
      <c r="K45" s="2"/>
      <c r="L45" s="2"/>
      <c r="M45" s="2"/>
      <c r="N45" s="2"/>
      <c r="O45" s="27"/>
      <c r="P45" s="27"/>
    </row>
    <row r="46" spans="1:47" x14ac:dyDescent="0.2">
      <c r="B46" s="5"/>
      <c r="C46" s="5"/>
      <c r="D46" s="5"/>
      <c r="E46" s="5"/>
      <c r="F46" s="3"/>
      <c r="G46" s="26"/>
      <c r="H46" s="26"/>
      <c r="I46" s="26"/>
      <c r="J46" s="2"/>
      <c r="K46" s="2"/>
      <c r="L46" s="2"/>
      <c r="M46" s="2"/>
      <c r="N46" s="2"/>
      <c r="O46" s="27"/>
      <c r="P46" s="27"/>
    </row>
    <row r="47" spans="1:47" x14ac:dyDescent="0.2">
      <c r="B47" s="5"/>
      <c r="C47" s="5"/>
      <c r="D47" s="5"/>
      <c r="E47" s="5"/>
      <c r="F47" s="3"/>
      <c r="G47" s="26"/>
      <c r="H47" s="26"/>
      <c r="I47" s="26"/>
      <c r="J47" s="2"/>
      <c r="K47" s="2"/>
      <c r="L47" s="2"/>
      <c r="M47" s="2"/>
      <c r="N47" s="2"/>
      <c r="O47" s="27"/>
      <c r="P47" s="27"/>
      <c r="Q47" s="8"/>
      <c r="R47" s="8"/>
      <c r="S47" s="8"/>
      <c r="T47" s="8"/>
      <c r="U47" s="9"/>
      <c r="V47" s="9"/>
      <c r="W47" s="9"/>
      <c r="X47" s="9"/>
      <c r="Y47" s="9"/>
      <c r="Z47" s="9"/>
      <c r="AA47" s="9"/>
    </row>
    <row r="48" spans="1:47" x14ac:dyDescent="0.2">
      <c r="B48" s="5"/>
      <c r="C48" s="5"/>
      <c r="D48" s="5"/>
      <c r="E48" s="5"/>
      <c r="F48" s="3"/>
      <c r="G48" s="26"/>
      <c r="H48" s="26"/>
      <c r="I48" s="26"/>
      <c r="J48" s="2"/>
      <c r="K48" s="2"/>
      <c r="L48" s="2"/>
      <c r="M48" s="2"/>
      <c r="N48" s="2"/>
      <c r="O48" s="27"/>
      <c r="P48" s="27"/>
    </row>
    <row r="49" spans="2:16" x14ac:dyDescent="0.2">
      <c r="B49" s="5"/>
      <c r="C49" s="5"/>
      <c r="D49" s="5"/>
      <c r="E49" s="5"/>
      <c r="F49" s="3"/>
      <c r="G49" s="26"/>
      <c r="H49" s="26"/>
      <c r="I49" s="26"/>
      <c r="J49" s="2"/>
      <c r="K49" s="2"/>
      <c r="L49" s="2"/>
      <c r="M49" s="2"/>
      <c r="N49" s="2"/>
      <c r="O49" s="27"/>
      <c r="P49" s="27"/>
    </row>
    <row r="50" spans="2:16" x14ac:dyDescent="0.2">
      <c r="B50" s="5"/>
      <c r="C50" s="5"/>
      <c r="D50" s="5"/>
      <c r="E50" s="5"/>
      <c r="F50" s="3"/>
      <c r="G50" s="26"/>
      <c r="H50" s="26"/>
      <c r="I50" s="26"/>
      <c r="J50" s="2"/>
      <c r="K50" s="2"/>
      <c r="L50" s="2"/>
      <c r="M50" s="2"/>
      <c r="N50" s="2"/>
      <c r="O50" s="27"/>
      <c r="P50" s="27"/>
    </row>
    <row r="51" spans="2:16" x14ac:dyDescent="0.2">
      <c r="B51" s="5"/>
      <c r="C51" s="5"/>
      <c r="D51" s="5"/>
      <c r="E51" s="5"/>
      <c r="F51" s="3"/>
      <c r="G51" s="26"/>
      <c r="H51" s="26"/>
      <c r="I51" s="26"/>
      <c r="J51" s="2"/>
      <c r="K51" s="2"/>
      <c r="L51" s="2"/>
      <c r="M51" s="2"/>
      <c r="N51" s="2"/>
      <c r="O51" s="27"/>
      <c r="P51" s="27"/>
    </row>
    <row r="52" spans="2:16" x14ac:dyDescent="0.2">
      <c r="B52" s="5"/>
      <c r="C52" s="5"/>
      <c r="D52" s="5"/>
      <c r="E52" s="5"/>
      <c r="F52" s="3"/>
      <c r="G52" s="26"/>
      <c r="H52" s="26"/>
      <c r="I52" s="26"/>
      <c r="J52" s="2"/>
      <c r="K52" s="2"/>
      <c r="L52" s="2"/>
      <c r="M52" s="2"/>
      <c r="N52" s="2"/>
      <c r="O52" s="27"/>
      <c r="P52" s="27"/>
    </row>
    <row r="53" spans="2:16" x14ac:dyDescent="0.2">
      <c r="B53" s="5"/>
      <c r="C53" s="5"/>
      <c r="D53" s="5"/>
      <c r="E53" s="5"/>
      <c r="F53" s="3"/>
      <c r="G53" s="26"/>
      <c r="H53" s="26"/>
      <c r="I53" s="26"/>
      <c r="J53" s="2"/>
      <c r="K53" s="2"/>
      <c r="L53" s="2"/>
      <c r="M53" s="2"/>
      <c r="N53" s="2"/>
      <c r="O53" s="27"/>
      <c r="P53" s="27"/>
    </row>
    <row r="54" spans="2:16" x14ac:dyDescent="0.2">
      <c r="B54" s="5"/>
      <c r="C54" s="5"/>
      <c r="D54" s="5"/>
      <c r="E54" s="5"/>
      <c r="F54" s="3"/>
      <c r="G54" s="26"/>
      <c r="H54" s="26"/>
      <c r="I54" s="26"/>
      <c r="J54" s="2"/>
      <c r="K54" s="2"/>
      <c r="L54" s="2"/>
      <c r="M54" s="2"/>
      <c r="N54" s="2"/>
      <c r="O54" s="27"/>
      <c r="P54" s="27"/>
    </row>
    <row r="55" spans="2:16" x14ac:dyDescent="0.2">
      <c r="B55" s="5"/>
      <c r="C55" s="5"/>
      <c r="D55" s="5"/>
      <c r="E55" s="5"/>
      <c r="F55" s="3"/>
      <c r="G55" s="26"/>
      <c r="H55" s="26"/>
      <c r="I55" s="26"/>
      <c r="J55" s="2"/>
      <c r="K55" s="2"/>
      <c r="L55" s="2"/>
      <c r="M55" s="2"/>
      <c r="N55" s="2"/>
      <c r="O55" s="27"/>
      <c r="P55" s="27"/>
    </row>
    <row r="56" spans="2:16" x14ac:dyDescent="0.2">
      <c r="B56" s="5"/>
      <c r="C56" s="5"/>
      <c r="D56" s="5"/>
      <c r="E56" s="5"/>
      <c r="F56" s="3"/>
      <c r="G56" s="26"/>
      <c r="H56" s="26"/>
      <c r="I56" s="26"/>
      <c r="J56" s="2"/>
      <c r="K56" s="2"/>
      <c r="L56" s="2"/>
      <c r="M56" s="2"/>
      <c r="N56" s="2"/>
      <c r="O56" s="27"/>
      <c r="P56" s="27"/>
    </row>
    <row r="57" spans="2:16" x14ac:dyDescent="0.2">
      <c r="B57" s="5"/>
      <c r="C57" s="5"/>
      <c r="D57" s="5"/>
      <c r="E57" s="5"/>
      <c r="F57" s="3"/>
      <c r="G57" s="26"/>
      <c r="H57" s="26"/>
      <c r="I57" s="26"/>
      <c r="J57" s="2"/>
      <c r="K57" s="2"/>
      <c r="L57" s="2"/>
      <c r="M57" s="2"/>
      <c r="N57" s="2"/>
      <c r="O57" s="27"/>
      <c r="P57" s="27"/>
    </row>
    <row r="58" spans="2:16" x14ac:dyDescent="0.2">
      <c r="B58" s="5"/>
      <c r="C58" s="5"/>
      <c r="D58" s="5"/>
      <c r="E58" s="5"/>
      <c r="F58" s="3"/>
      <c r="G58" s="26"/>
      <c r="H58" s="26"/>
      <c r="I58" s="26"/>
      <c r="J58" s="2"/>
      <c r="K58" s="2"/>
      <c r="L58" s="2"/>
      <c r="M58" s="2"/>
      <c r="N58" s="2"/>
      <c r="O58" s="27"/>
      <c r="P58" s="27"/>
    </row>
    <row r="59" spans="2:16" x14ac:dyDescent="0.2">
      <c r="B59" s="5"/>
      <c r="C59" s="5"/>
      <c r="D59" s="5"/>
      <c r="E59" s="5"/>
      <c r="F59" s="3"/>
      <c r="G59" s="26"/>
      <c r="H59" s="26"/>
      <c r="I59" s="26"/>
      <c r="J59" s="2"/>
      <c r="K59" s="2"/>
      <c r="L59" s="2"/>
      <c r="M59" s="2"/>
      <c r="N59" s="2"/>
      <c r="O59" s="27"/>
      <c r="P59" s="27"/>
    </row>
    <row r="60" spans="2:16" x14ac:dyDescent="0.2">
      <c r="B60" s="5"/>
      <c r="C60" s="5"/>
      <c r="D60" s="5"/>
      <c r="E60" s="5"/>
      <c r="F60" s="3"/>
      <c r="G60" s="26"/>
      <c r="H60" s="26"/>
      <c r="I60" s="26"/>
      <c r="J60" s="2"/>
      <c r="K60" s="2"/>
      <c r="L60" s="2"/>
      <c r="M60" s="2"/>
      <c r="N60" s="2"/>
      <c r="O60" s="27"/>
      <c r="P60" s="27"/>
    </row>
    <row r="61" spans="2:16" x14ac:dyDescent="0.2">
      <c r="B61" s="5"/>
      <c r="C61" s="5"/>
      <c r="D61" s="5"/>
      <c r="E61" s="5"/>
      <c r="F61" s="3"/>
      <c r="G61" s="26"/>
      <c r="H61" s="26"/>
      <c r="I61" s="26"/>
      <c r="J61" s="2"/>
      <c r="K61" s="2"/>
      <c r="L61" s="2"/>
      <c r="M61" s="2"/>
      <c r="N61" s="2"/>
      <c r="O61" s="27"/>
      <c r="P61" s="27"/>
    </row>
    <row r="62" spans="2:16" x14ac:dyDescent="0.2">
      <c r="B62" s="5"/>
      <c r="C62" s="5"/>
      <c r="D62" s="5"/>
      <c r="E62" s="5"/>
      <c r="F62" s="3"/>
      <c r="G62" s="26"/>
      <c r="H62" s="26"/>
      <c r="I62" s="26"/>
      <c r="J62" s="2"/>
      <c r="K62" s="2"/>
      <c r="L62" s="2"/>
      <c r="M62" s="2"/>
      <c r="N62" s="2"/>
      <c r="O62" s="27"/>
      <c r="P62" s="27"/>
    </row>
    <row r="63" spans="2:16" x14ac:dyDescent="0.2">
      <c r="B63" s="5"/>
      <c r="C63" s="5"/>
      <c r="D63" s="5"/>
      <c r="E63" s="5"/>
      <c r="F63" s="3"/>
      <c r="G63" s="26"/>
      <c r="H63" s="26"/>
      <c r="I63" s="26"/>
      <c r="J63" s="2"/>
      <c r="K63" s="2"/>
      <c r="L63" s="2"/>
      <c r="M63" s="2"/>
      <c r="N63" s="2"/>
      <c r="O63" s="27"/>
      <c r="P63" s="27"/>
    </row>
    <row r="64" spans="2:16" x14ac:dyDescent="0.2">
      <c r="B64" s="5"/>
      <c r="C64" s="5"/>
      <c r="D64" s="5"/>
      <c r="E64" s="5"/>
      <c r="F64" s="3"/>
      <c r="G64" s="26"/>
      <c r="H64" s="26"/>
      <c r="I64" s="26"/>
      <c r="J64" s="2"/>
      <c r="K64" s="2"/>
      <c r="L64" s="2"/>
      <c r="M64" s="2"/>
      <c r="N64" s="2"/>
      <c r="O64" s="27"/>
      <c r="P64" s="27"/>
    </row>
    <row r="65" spans="2:16" x14ac:dyDescent="0.2">
      <c r="B65" s="5"/>
      <c r="C65" s="5"/>
      <c r="D65" s="5"/>
      <c r="E65" s="5"/>
      <c r="F65" s="3"/>
      <c r="G65" s="26"/>
      <c r="H65" s="26"/>
      <c r="I65" s="26"/>
      <c r="J65" s="2"/>
      <c r="K65" s="2"/>
      <c r="L65" s="2"/>
      <c r="M65" s="2"/>
      <c r="N65" s="2"/>
      <c r="O65" s="27"/>
      <c r="P65" s="27"/>
    </row>
    <row r="66" spans="2:16" x14ac:dyDescent="0.2">
      <c r="B66" s="5"/>
      <c r="C66" s="5"/>
      <c r="D66" s="5"/>
      <c r="E66" s="5"/>
      <c r="F66" s="3"/>
      <c r="G66" s="26"/>
      <c r="H66" s="26"/>
      <c r="I66" s="26"/>
      <c r="J66" s="2"/>
      <c r="K66" s="2"/>
      <c r="L66" s="2"/>
      <c r="M66" s="2"/>
      <c r="N66" s="2"/>
      <c r="O66" s="27"/>
      <c r="P66" s="27"/>
    </row>
    <row r="67" spans="2:16" x14ac:dyDescent="0.2">
      <c r="B67" s="5"/>
      <c r="C67" s="5"/>
      <c r="D67" s="5"/>
      <c r="E67" s="5"/>
      <c r="F67" s="3"/>
      <c r="G67" s="26"/>
      <c r="H67" s="26"/>
      <c r="I67" s="26"/>
      <c r="J67" s="2"/>
      <c r="K67" s="2"/>
      <c r="L67" s="2"/>
      <c r="M67" s="2"/>
      <c r="N67" s="2"/>
      <c r="O67" s="27"/>
      <c r="P67" s="27"/>
    </row>
    <row r="68" spans="2:16" x14ac:dyDescent="0.2">
      <c r="B68" s="5"/>
      <c r="C68" s="5"/>
      <c r="D68" s="5"/>
      <c r="E68" s="5"/>
      <c r="F68" s="3"/>
      <c r="G68" s="26"/>
      <c r="H68" s="26"/>
      <c r="I68" s="26"/>
      <c r="J68" s="2"/>
      <c r="K68" s="2"/>
      <c r="L68" s="2"/>
      <c r="M68" s="2"/>
      <c r="N68" s="2"/>
      <c r="O68" s="27"/>
      <c r="P68" s="27"/>
    </row>
    <row r="69" spans="2:16" x14ac:dyDescent="0.2">
      <c r="B69" s="5"/>
      <c r="C69" s="5"/>
      <c r="D69" s="5"/>
      <c r="E69" s="5"/>
      <c r="F69" s="3"/>
      <c r="G69" s="26"/>
      <c r="H69" s="26"/>
      <c r="I69" s="26"/>
      <c r="J69" s="2"/>
      <c r="K69" s="2"/>
      <c r="L69" s="2"/>
      <c r="M69" s="2"/>
      <c r="N69" s="2"/>
      <c r="O69" s="27"/>
      <c r="P69" s="27"/>
    </row>
    <row r="70" spans="2:16" x14ac:dyDescent="0.2">
      <c r="B70" s="5"/>
      <c r="C70" s="5"/>
      <c r="D70" s="5"/>
      <c r="E70" s="5"/>
      <c r="F70" s="3"/>
      <c r="G70" s="26"/>
      <c r="H70" s="26"/>
      <c r="I70" s="26"/>
      <c r="J70" s="2"/>
      <c r="K70" s="2"/>
      <c r="L70" s="2"/>
      <c r="M70" s="2"/>
      <c r="N70" s="2"/>
      <c r="O70" s="27"/>
      <c r="P70" s="27"/>
    </row>
    <row r="71" spans="2:16" x14ac:dyDescent="0.2">
      <c r="B71" s="5"/>
      <c r="C71" s="5"/>
      <c r="D71" s="5"/>
      <c r="E71" s="5"/>
      <c r="F71" s="3"/>
      <c r="G71" s="26"/>
      <c r="H71" s="26"/>
      <c r="I71" s="26"/>
      <c r="J71" s="2"/>
      <c r="K71" s="2"/>
      <c r="L71" s="2"/>
      <c r="M71" s="2"/>
      <c r="N71" s="2"/>
      <c r="O71" s="27"/>
      <c r="P71" s="27"/>
    </row>
    <row r="72" spans="2:16" x14ac:dyDescent="0.2">
      <c r="B72" s="5"/>
      <c r="C72" s="5"/>
      <c r="D72" s="5"/>
      <c r="E72" s="5"/>
      <c r="F72" s="3"/>
      <c r="G72" s="26"/>
      <c r="H72" s="26"/>
      <c r="I72" s="26"/>
      <c r="J72" s="2"/>
      <c r="K72" s="2"/>
      <c r="L72" s="2"/>
      <c r="M72" s="2"/>
      <c r="N72" s="2"/>
      <c r="O72" s="27"/>
      <c r="P72" s="27"/>
    </row>
    <row r="73" spans="2:16" x14ac:dyDescent="0.2">
      <c r="B73" s="5"/>
      <c r="C73" s="5"/>
      <c r="D73" s="5"/>
      <c r="E73" s="5"/>
      <c r="F73" s="3"/>
      <c r="G73" s="26"/>
      <c r="H73" s="26"/>
      <c r="I73" s="26"/>
      <c r="J73" s="2"/>
      <c r="K73" s="2"/>
      <c r="L73" s="2"/>
      <c r="M73" s="2"/>
      <c r="N73" s="2"/>
      <c r="O73" s="27"/>
      <c r="P73" s="27"/>
    </row>
    <row r="74" spans="2:16" x14ac:dyDescent="0.2">
      <c r="B74" s="5"/>
      <c r="C74" s="5"/>
      <c r="D74" s="5"/>
      <c r="E74" s="5"/>
      <c r="F74" s="3"/>
      <c r="G74" s="26"/>
      <c r="H74" s="26"/>
      <c r="I74" s="26"/>
      <c r="J74" s="2"/>
      <c r="K74" s="2"/>
      <c r="L74" s="2"/>
      <c r="M74" s="2"/>
      <c r="N74" s="2"/>
      <c r="O74" s="27"/>
      <c r="P74" s="27"/>
    </row>
    <row r="75" spans="2:16" x14ac:dyDescent="0.2">
      <c r="B75" s="5"/>
      <c r="C75" s="5"/>
      <c r="D75" s="5"/>
      <c r="E75" s="5"/>
      <c r="F75" s="3"/>
      <c r="G75" s="26"/>
      <c r="H75" s="26"/>
      <c r="I75" s="26"/>
      <c r="J75" s="2"/>
      <c r="K75" s="2"/>
      <c r="L75" s="2"/>
      <c r="M75" s="2"/>
      <c r="N75" s="2"/>
      <c r="O75" s="27"/>
      <c r="P75" s="27"/>
    </row>
    <row r="76" spans="2:16" x14ac:dyDescent="0.2">
      <c r="B76" s="5"/>
      <c r="C76" s="5"/>
      <c r="D76" s="5"/>
      <c r="E76" s="5"/>
      <c r="F76" s="3"/>
      <c r="G76" s="26"/>
      <c r="H76" s="26"/>
      <c r="I76" s="26"/>
      <c r="J76" s="2"/>
      <c r="K76" s="2"/>
      <c r="L76" s="2"/>
      <c r="M76" s="2"/>
      <c r="N76" s="2"/>
      <c r="O76" s="27"/>
      <c r="P76" s="27"/>
    </row>
    <row r="77" spans="2:16" x14ac:dyDescent="0.2">
      <c r="B77" s="5"/>
      <c r="C77" s="5"/>
      <c r="D77" s="5"/>
      <c r="E77" s="5"/>
      <c r="F77" s="3"/>
      <c r="G77" s="26"/>
      <c r="H77" s="26"/>
      <c r="I77" s="26"/>
      <c r="J77" s="2"/>
      <c r="K77" s="2"/>
      <c r="L77" s="2"/>
      <c r="M77" s="2"/>
      <c r="N77" s="2"/>
      <c r="O77" s="27"/>
      <c r="P77" s="27"/>
    </row>
    <row r="78" spans="2:16" x14ac:dyDescent="0.2">
      <c r="B78" s="5"/>
      <c r="C78" s="5"/>
      <c r="D78" s="5"/>
      <c r="E78" s="5"/>
      <c r="F78" s="3"/>
      <c r="G78" s="26"/>
      <c r="H78" s="26"/>
      <c r="I78" s="26"/>
      <c r="J78" s="2"/>
      <c r="K78" s="2"/>
      <c r="L78" s="2"/>
      <c r="M78" s="2"/>
      <c r="N78" s="2"/>
      <c r="O78" s="27"/>
      <c r="P78" s="27"/>
    </row>
    <row r="79" spans="2:16" x14ac:dyDescent="0.2">
      <c r="B79" s="5"/>
      <c r="C79" s="5"/>
      <c r="D79" s="5"/>
      <c r="E79" s="5"/>
      <c r="F79" s="3"/>
      <c r="G79" s="26"/>
      <c r="H79" s="26"/>
      <c r="I79" s="26"/>
      <c r="J79" s="2"/>
      <c r="K79" s="2"/>
      <c r="L79" s="2"/>
      <c r="M79" s="2"/>
      <c r="N79" s="2"/>
      <c r="O79" s="27"/>
      <c r="P79" s="27"/>
    </row>
    <row r="80" spans="2:16" x14ac:dyDescent="0.2">
      <c r="B80" s="5"/>
      <c r="C80" s="5"/>
      <c r="D80" s="5"/>
      <c r="E80" s="5"/>
      <c r="F80" s="3"/>
      <c r="G80" s="26"/>
      <c r="H80" s="26"/>
      <c r="I80" s="26"/>
      <c r="J80" s="2"/>
      <c r="K80" s="2"/>
      <c r="L80" s="2"/>
      <c r="M80" s="2"/>
      <c r="N80" s="2"/>
      <c r="O80" s="27"/>
      <c r="P80" s="27"/>
    </row>
    <row r="81" spans="2:16" x14ac:dyDescent="0.2">
      <c r="B81" s="5"/>
      <c r="C81" s="5"/>
      <c r="D81" s="5"/>
      <c r="E81" s="5"/>
      <c r="F81" s="3"/>
      <c r="G81" s="26"/>
      <c r="H81" s="26"/>
      <c r="I81" s="26"/>
      <c r="J81" s="2"/>
      <c r="K81" s="2"/>
      <c r="L81" s="2"/>
      <c r="M81" s="2"/>
      <c r="N81" s="2"/>
      <c r="O81" s="27"/>
      <c r="P81" s="27"/>
    </row>
    <row r="82" spans="2:16" x14ac:dyDescent="0.2">
      <c r="B82" s="5"/>
      <c r="C82" s="5"/>
      <c r="D82" s="5"/>
      <c r="E82" s="5"/>
      <c r="F82" s="3"/>
      <c r="G82" s="26"/>
      <c r="H82" s="26"/>
      <c r="I82" s="26"/>
      <c r="J82" s="2"/>
      <c r="K82" s="2"/>
      <c r="L82" s="2"/>
      <c r="M82" s="2"/>
      <c r="N82" s="2"/>
      <c r="O82" s="27"/>
      <c r="P82" s="27"/>
    </row>
    <row r="83" spans="2:16" x14ac:dyDescent="0.2">
      <c r="B83" s="5"/>
      <c r="C83" s="5"/>
      <c r="D83" s="5"/>
      <c r="E83" s="5"/>
      <c r="F83" s="3"/>
      <c r="G83" s="26"/>
      <c r="H83" s="26"/>
      <c r="I83" s="26"/>
      <c r="J83" s="2"/>
      <c r="K83" s="2"/>
      <c r="L83" s="2"/>
      <c r="M83" s="2"/>
      <c r="N83" s="2"/>
      <c r="O83" s="27"/>
      <c r="P83" s="27"/>
    </row>
    <row r="84" spans="2:16" x14ac:dyDescent="0.2">
      <c r="B84" s="5"/>
      <c r="C84" s="5"/>
      <c r="D84" s="5"/>
      <c r="E84" s="5"/>
      <c r="F84" s="3"/>
      <c r="G84" s="26"/>
      <c r="H84" s="26"/>
      <c r="I84" s="26"/>
      <c r="J84" s="2"/>
      <c r="K84" s="2"/>
      <c r="L84" s="2"/>
      <c r="M84" s="2"/>
      <c r="N84" s="2"/>
      <c r="O84" s="27"/>
      <c r="P84" s="27"/>
    </row>
    <row r="85" spans="2:16" x14ac:dyDescent="0.2">
      <c r="B85" s="5"/>
      <c r="C85" s="5"/>
      <c r="D85" s="5"/>
      <c r="E85" s="5"/>
      <c r="F85" s="3"/>
      <c r="G85" s="26"/>
      <c r="H85" s="26"/>
      <c r="I85" s="26"/>
      <c r="J85" s="2"/>
      <c r="K85" s="2"/>
      <c r="L85" s="2"/>
      <c r="M85" s="2"/>
      <c r="N85" s="2"/>
      <c r="O85" s="27"/>
      <c r="P85" s="27"/>
    </row>
    <row r="86" spans="2:16" x14ac:dyDescent="0.2">
      <c r="B86" s="5"/>
      <c r="C86" s="5"/>
      <c r="D86" s="5"/>
      <c r="E86" s="5"/>
      <c r="F86" s="3"/>
      <c r="G86" s="26"/>
      <c r="H86" s="26"/>
      <c r="I86" s="26"/>
      <c r="J86" s="2"/>
      <c r="K86" s="2"/>
      <c r="L86" s="2"/>
      <c r="M86" s="2"/>
      <c r="N86" s="2"/>
      <c r="O86" s="27"/>
      <c r="P86" s="27"/>
    </row>
    <row r="87" spans="2:16" x14ac:dyDescent="0.2">
      <c r="B87" s="5"/>
      <c r="C87" s="5"/>
      <c r="D87" s="5"/>
      <c r="E87" s="5"/>
      <c r="F87" s="3"/>
      <c r="G87" s="26"/>
      <c r="H87" s="26"/>
      <c r="I87" s="26"/>
      <c r="J87" s="2"/>
      <c r="K87" s="2"/>
      <c r="L87" s="2"/>
      <c r="M87" s="2"/>
      <c r="N87" s="2"/>
      <c r="O87" s="27"/>
      <c r="P87" s="27"/>
    </row>
    <row r="88" spans="2:16" x14ac:dyDescent="0.2">
      <c r="B88" s="5"/>
      <c r="C88" s="5"/>
      <c r="D88" s="5"/>
      <c r="E88" s="5"/>
      <c r="F88" s="3"/>
      <c r="G88" s="26"/>
      <c r="H88" s="26"/>
      <c r="I88" s="26"/>
      <c r="J88" s="2"/>
      <c r="K88" s="2"/>
      <c r="L88" s="2"/>
      <c r="M88" s="2"/>
      <c r="N88" s="2"/>
      <c r="O88" s="27"/>
      <c r="P88" s="27"/>
    </row>
    <row r="89" spans="2:16" x14ac:dyDescent="0.2">
      <c r="B89" s="5"/>
      <c r="C89" s="5"/>
      <c r="D89" s="5"/>
      <c r="E89" s="5"/>
      <c r="F89" s="3"/>
      <c r="G89" s="26"/>
      <c r="H89" s="26"/>
      <c r="I89" s="26"/>
      <c r="J89" s="2"/>
      <c r="K89" s="2"/>
      <c r="L89" s="2"/>
      <c r="M89" s="2"/>
      <c r="N89" s="2"/>
      <c r="O89" s="27"/>
      <c r="P89" s="27"/>
    </row>
    <row r="90" spans="2:16" x14ac:dyDescent="0.2">
      <c r="B90" s="5"/>
      <c r="C90" s="5"/>
      <c r="D90" s="5"/>
      <c r="E90" s="5"/>
      <c r="F90" s="3"/>
      <c r="G90" s="26"/>
      <c r="H90" s="26"/>
      <c r="I90" s="26"/>
      <c r="J90" s="2"/>
      <c r="K90" s="2"/>
      <c r="L90" s="2"/>
      <c r="M90" s="2"/>
      <c r="N90" s="2"/>
      <c r="O90" s="27"/>
      <c r="P90" s="27"/>
    </row>
    <row r="91" spans="2:16" x14ac:dyDescent="0.2">
      <c r="B91" s="5"/>
      <c r="C91" s="5"/>
      <c r="D91" s="5"/>
      <c r="E91" s="5"/>
      <c r="F91" s="3"/>
      <c r="G91" s="26"/>
      <c r="H91" s="26"/>
      <c r="I91" s="26"/>
      <c r="J91" s="2"/>
      <c r="K91" s="2"/>
      <c r="L91" s="2"/>
      <c r="M91" s="2"/>
      <c r="N91" s="2"/>
      <c r="O91" s="27"/>
      <c r="P91" s="27"/>
    </row>
    <row r="92" spans="2:16" x14ac:dyDescent="0.2">
      <c r="B92" s="5"/>
      <c r="C92" s="5"/>
      <c r="D92" s="5"/>
      <c r="E92" s="5"/>
      <c r="F92" s="3"/>
      <c r="G92" s="26"/>
      <c r="H92" s="26"/>
      <c r="I92" s="26"/>
      <c r="J92" s="2"/>
      <c r="K92" s="2"/>
      <c r="L92" s="2"/>
      <c r="M92" s="2"/>
      <c r="N92" s="2"/>
      <c r="O92" s="27"/>
      <c r="P92" s="27"/>
    </row>
    <row r="93" spans="2:16" x14ac:dyDescent="0.2">
      <c r="B93" s="5"/>
      <c r="C93" s="5"/>
      <c r="D93" s="5"/>
      <c r="E93" s="5"/>
      <c r="F93" s="3"/>
      <c r="G93" s="26"/>
      <c r="H93" s="26"/>
      <c r="I93" s="26"/>
      <c r="J93" s="2"/>
      <c r="K93" s="2"/>
      <c r="L93" s="2"/>
      <c r="M93" s="2"/>
      <c r="N93" s="2"/>
      <c r="O93" s="27"/>
      <c r="P93" s="27"/>
    </row>
    <row r="94" spans="2:16" x14ac:dyDescent="0.2">
      <c r="B94" s="5"/>
      <c r="C94" s="5"/>
      <c r="D94" s="5"/>
      <c r="E94" s="5"/>
      <c r="F94" s="3"/>
      <c r="G94" s="26"/>
      <c r="H94" s="26"/>
      <c r="I94" s="26"/>
      <c r="J94" s="2"/>
      <c r="K94" s="2"/>
      <c r="L94" s="2"/>
      <c r="M94" s="2"/>
      <c r="N94" s="2"/>
      <c r="O94" s="27"/>
      <c r="P94" s="27"/>
    </row>
    <row r="95" spans="2:16" x14ac:dyDescent="0.2">
      <c r="B95" s="5"/>
      <c r="C95" s="5"/>
      <c r="D95" s="5"/>
      <c r="E95" s="5"/>
      <c r="F95" s="3"/>
      <c r="G95" s="26"/>
      <c r="H95" s="26"/>
      <c r="I95" s="26"/>
      <c r="J95" s="2"/>
      <c r="K95" s="2"/>
      <c r="L95" s="2"/>
      <c r="M95" s="2"/>
      <c r="N95" s="2"/>
      <c r="O95" s="27"/>
      <c r="P95" s="27"/>
    </row>
    <row r="96" spans="2:16" x14ac:dyDescent="0.2">
      <c r="B96" s="5"/>
      <c r="C96" s="5"/>
      <c r="D96" s="5"/>
      <c r="E96" s="5"/>
      <c r="F96" s="3"/>
      <c r="G96" s="26"/>
      <c r="H96" s="26"/>
      <c r="I96" s="26"/>
      <c r="J96" s="2"/>
      <c r="K96" s="2"/>
      <c r="L96" s="2"/>
      <c r="M96" s="2"/>
      <c r="N96" s="2"/>
      <c r="O96" s="27"/>
      <c r="P96" s="27"/>
    </row>
    <row r="97" spans="2:16" x14ac:dyDescent="0.2">
      <c r="B97" s="5"/>
      <c r="C97" s="5"/>
      <c r="D97" s="5"/>
      <c r="E97" s="5"/>
      <c r="F97" s="3"/>
      <c r="G97" s="26"/>
      <c r="H97" s="26"/>
      <c r="I97" s="26"/>
      <c r="J97" s="2"/>
      <c r="K97" s="2"/>
      <c r="L97" s="2"/>
      <c r="M97" s="2"/>
      <c r="N97" s="2"/>
      <c r="O97" s="27"/>
      <c r="P97" s="27"/>
    </row>
    <row r="98" spans="2:16" x14ac:dyDescent="0.2">
      <c r="B98" s="5"/>
      <c r="C98" s="5"/>
      <c r="D98" s="5"/>
      <c r="E98" s="5"/>
      <c r="F98" s="3"/>
      <c r="G98" s="26"/>
      <c r="H98" s="26"/>
      <c r="I98" s="26"/>
      <c r="J98" s="2"/>
      <c r="K98" s="2"/>
      <c r="L98" s="2"/>
      <c r="M98" s="2"/>
      <c r="N98" s="2"/>
      <c r="O98" s="27"/>
      <c r="P98" s="27"/>
    </row>
    <row r="99" spans="2:16" x14ac:dyDescent="0.2">
      <c r="B99" s="5"/>
      <c r="C99" s="5"/>
      <c r="D99" s="5"/>
      <c r="E99" s="5"/>
      <c r="F99" s="3"/>
      <c r="G99" s="26"/>
      <c r="H99" s="26"/>
      <c r="I99" s="26"/>
      <c r="J99" s="2"/>
      <c r="K99" s="2"/>
      <c r="L99" s="2"/>
      <c r="M99" s="2"/>
      <c r="N99" s="2"/>
      <c r="O99" s="27"/>
      <c r="P99" s="27"/>
    </row>
    <row r="100" spans="2:16" x14ac:dyDescent="0.2">
      <c r="B100" s="5"/>
      <c r="C100" s="5"/>
      <c r="D100" s="5"/>
      <c r="E100" s="5"/>
      <c r="F100" s="3"/>
      <c r="G100" s="26"/>
      <c r="H100" s="26"/>
      <c r="I100" s="26"/>
      <c r="J100" s="2"/>
      <c r="K100" s="2"/>
      <c r="L100" s="2"/>
      <c r="M100" s="2"/>
      <c r="N100" s="2"/>
      <c r="O100" s="27"/>
      <c r="P100" s="27"/>
    </row>
    <row r="101" spans="2:16" x14ac:dyDescent="0.2">
      <c r="B101" s="5"/>
      <c r="C101" s="5"/>
      <c r="D101" s="5"/>
      <c r="E101" s="5"/>
      <c r="F101" s="3"/>
      <c r="G101" s="26"/>
      <c r="H101" s="26"/>
      <c r="I101" s="26"/>
      <c r="J101" s="2"/>
      <c r="K101" s="2"/>
      <c r="L101" s="2"/>
      <c r="M101" s="2"/>
      <c r="N101" s="2"/>
      <c r="O101" s="27"/>
      <c r="P101" s="27"/>
    </row>
    <row r="102" spans="2:16" x14ac:dyDescent="0.2">
      <c r="B102" s="5"/>
      <c r="C102" s="5"/>
      <c r="D102" s="5"/>
      <c r="E102" s="5"/>
      <c r="F102" s="3"/>
      <c r="G102" s="26"/>
      <c r="H102" s="26"/>
      <c r="I102" s="26"/>
      <c r="J102" s="2"/>
      <c r="K102" s="2"/>
      <c r="L102" s="2"/>
      <c r="M102" s="2"/>
      <c r="N102" s="2"/>
      <c r="O102" s="27"/>
      <c r="P102" s="27"/>
    </row>
    <row r="103" spans="2:16" x14ac:dyDescent="0.2">
      <c r="B103" s="5"/>
      <c r="C103" s="5"/>
      <c r="D103" s="5"/>
      <c r="E103" s="5"/>
      <c r="F103" s="3"/>
      <c r="G103" s="26"/>
      <c r="H103" s="26"/>
      <c r="I103" s="26"/>
      <c r="J103" s="2"/>
      <c r="K103" s="2"/>
      <c r="L103" s="2"/>
      <c r="M103" s="2"/>
      <c r="N103" s="2"/>
      <c r="O103" s="27"/>
      <c r="P103" s="27"/>
    </row>
    <row r="104" spans="2:16" x14ac:dyDescent="0.2">
      <c r="B104" s="5"/>
      <c r="C104" s="5"/>
      <c r="D104" s="5"/>
      <c r="E104" s="5"/>
      <c r="F104" s="3"/>
      <c r="G104" s="26"/>
      <c r="H104" s="26"/>
      <c r="I104" s="26"/>
      <c r="J104" s="2"/>
      <c r="K104" s="2"/>
      <c r="L104" s="2"/>
      <c r="M104" s="2"/>
      <c r="N104" s="2"/>
      <c r="O104" s="27"/>
      <c r="P104" s="27"/>
    </row>
    <row r="105" spans="2:16" x14ac:dyDescent="0.2">
      <c r="B105" s="5"/>
      <c r="C105" s="5"/>
      <c r="D105" s="5"/>
      <c r="E105" s="5"/>
      <c r="F105" s="3"/>
      <c r="G105" s="26"/>
      <c r="H105" s="26"/>
      <c r="I105" s="26"/>
      <c r="J105" s="2"/>
      <c r="K105" s="2"/>
      <c r="L105" s="2"/>
      <c r="M105" s="2"/>
      <c r="N105" s="2"/>
      <c r="O105" s="27"/>
      <c r="P105" s="27"/>
    </row>
    <row r="106" spans="2:16" x14ac:dyDescent="0.2">
      <c r="B106" s="5"/>
      <c r="C106" s="5"/>
      <c r="D106" s="5"/>
      <c r="E106" s="5"/>
      <c r="F106" s="3"/>
      <c r="G106" s="26"/>
      <c r="H106" s="26"/>
      <c r="I106" s="26"/>
      <c r="J106" s="2"/>
      <c r="K106" s="2"/>
      <c r="L106" s="2"/>
      <c r="M106" s="2"/>
      <c r="N106" s="2"/>
      <c r="O106" s="27"/>
      <c r="P106" s="27"/>
    </row>
    <row r="107" spans="2:16" x14ac:dyDescent="0.2">
      <c r="B107" s="5"/>
      <c r="C107" s="5"/>
      <c r="D107" s="5"/>
      <c r="E107" s="5"/>
      <c r="F107" s="3"/>
      <c r="G107" s="26"/>
      <c r="H107" s="26"/>
      <c r="I107" s="26"/>
      <c r="J107" s="2"/>
      <c r="K107" s="2"/>
      <c r="L107" s="2"/>
      <c r="M107" s="2"/>
      <c r="N107" s="2"/>
      <c r="O107" s="27"/>
      <c r="P107" s="27"/>
    </row>
    <row r="108" spans="2:16" x14ac:dyDescent="0.2">
      <c r="B108" s="5"/>
      <c r="C108" s="5"/>
      <c r="D108" s="5"/>
      <c r="E108" s="5"/>
      <c r="F108" s="3"/>
      <c r="G108" s="26"/>
      <c r="H108" s="26"/>
      <c r="I108" s="26"/>
      <c r="J108" s="2"/>
      <c r="K108" s="2"/>
      <c r="L108" s="2"/>
      <c r="M108" s="2"/>
      <c r="N108" s="2"/>
      <c r="O108" s="27"/>
      <c r="P108" s="27"/>
    </row>
    <row r="109" spans="2:16" x14ac:dyDescent="0.2">
      <c r="B109" s="5"/>
      <c r="C109" s="5"/>
      <c r="D109" s="5"/>
      <c r="E109" s="5"/>
      <c r="F109" s="3"/>
      <c r="G109" s="26"/>
      <c r="H109" s="26"/>
      <c r="I109" s="26"/>
      <c r="J109" s="2"/>
      <c r="K109" s="2"/>
      <c r="L109" s="2"/>
      <c r="M109" s="2"/>
      <c r="N109" s="2"/>
      <c r="O109" s="27"/>
      <c r="P109" s="27"/>
    </row>
    <row r="110" spans="2:16" x14ac:dyDescent="0.2">
      <c r="B110" s="5"/>
      <c r="C110" s="5"/>
      <c r="D110" s="5"/>
      <c r="E110" s="5"/>
      <c r="F110" s="3"/>
      <c r="G110" s="26"/>
      <c r="H110" s="26"/>
      <c r="I110" s="26"/>
      <c r="J110" s="2"/>
      <c r="K110" s="2"/>
      <c r="L110" s="2"/>
      <c r="M110" s="2"/>
      <c r="N110" s="2"/>
      <c r="O110" s="27"/>
      <c r="P110" s="27"/>
    </row>
    <row r="111" spans="2:16" x14ac:dyDescent="0.2">
      <c r="B111" s="5"/>
      <c r="C111" s="5"/>
      <c r="D111" s="5"/>
      <c r="E111" s="5"/>
      <c r="F111" s="3"/>
      <c r="G111" s="26"/>
      <c r="H111" s="26"/>
      <c r="I111" s="26"/>
      <c r="J111" s="2"/>
      <c r="K111" s="2"/>
      <c r="L111" s="2"/>
      <c r="M111" s="2"/>
      <c r="N111" s="2"/>
      <c r="O111" s="27"/>
      <c r="P111" s="27"/>
    </row>
    <row r="112" spans="2:16" x14ac:dyDescent="0.2">
      <c r="B112" s="5"/>
      <c r="C112" s="5"/>
      <c r="D112" s="5"/>
      <c r="E112" s="5"/>
      <c r="F112" s="3"/>
      <c r="G112" s="26"/>
      <c r="H112" s="26"/>
      <c r="I112" s="26"/>
      <c r="J112" s="2"/>
      <c r="K112" s="2"/>
      <c r="L112" s="2"/>
      <c r="M112" s="2"/>
      <c r="N112" s="2"/>
      <c r="O112" s="27"/>
      <c r="P112" s="27"/>
    </row>
    <row r="113" spans="2:16" x14ac:dyDescent="0.2">
      <c r="B113" s="5"/>
      <c r="C113" s="5"/>
      <c r="D113" s="5"/>
      <c r="E113" s="5"/>
      <c r="F113" s="3"/>
      <c r="G113" s="26"/>
      <c r="H113" s="26"/>
      <c r="I113" s="26"/>
      <c r="J113" s="2"/>
      <c r="K113" s="2"/>
      <c r="L113" s="2"/>
      <c r="M113" s="2"/>
      <c r="N113" s="2"/>
      <c r="O113" s="27"/>
      <c r="P113" s="27"/>
    </row>
    <row r="114" spans="2:16" x14ac:dyDescent="0.2">
      <c r="B114" s="5"/>
      <c r="C114" s="5"/>
      <c r="D114" s="5"/>
      <c r="E114" s="5"/>
      <c r="F114" s="3"/>
      <c r="G114" s="26"/>
      <c r="H114" s="26"/>
      <c r="I114" s="26"/>
      <c r="J114" s="2"/>
      <c r="K114" s="2"/>
      <c r="L114" s="2"/>
      <c r="M114" s="2"/>
      <c r="N114" s="2"/>
      <c r="O114" s="27"/>
      <c r="P114" s="27"/>
    </row>
    <row r="115" spans="2:16" x14ac:dyDescent="0.2">
      <c r="B115" s="5"/>
      <c r="C115" s="5"/>
      <c r="D115" s="5"/>
      <c r="E115" s="5"/>
      <c r="F115" s="3"/>
      <c r="G115" s="26"/>
      <c r="H115" s="26"/>
      <c r="I115" s="26"/>
      <c r="J115" s="2"/>
      <c r="K115" s="2"/>
      <c r="L115" s="2"/>
      <c r="M115" s="2"/>
      <c r="N115" s="2"/>
      <c r="O115" s="27"/>
      <c r="P115" s="27"/>
    </row>
    <row r="116" spans="2:16" x14ac:dyDescent="0.2">
      <c r="B116" s="5"/>
      <c r="C116" s="5"/>
      <c r="D116" s="5"/>
      <c r="E116" s="5"/>
      <c r="F116" s="3"/>
      <c r="G116" s="26"/>
      <c r="H116" s="26"/>
      <c r="I116" s="26"/>
      <c r="J116" s="2"/>
      <c r="K116" s="2"/>
      <c r="L116" s="2"/>
      <c r="M116" s="2"/>
      <c r="N116" s="2"/>
      <c r="O116" s="27"/>
      <c r="P116" s="27"/>
    </row>
    <row r="117" spans="2:16" x14ac:dyDescent="0.2">
      <c r="B117" s="5"/>
      <c r="C117" s="5"/>
      <c r="D117" s="5"/>
      <c r="E117" s="5"/>
      <c r="F117" s="3"/>
      <c r="G117" s="26"/>
      <c r="H117" s="26"/>
      <c r="I117" s="26"/>
      <c r="J117" s="2"/>
      <c r="K117" s="2"/>
      <c r="L117" s="2"/>
      <c r="M117" s="2"/>
      <c r="N117" s="2"/>
      <c r="O117" s="27"/>
      <c r="P117" s="27"/>
    </row>
    <row r="118" spans="2:16" x14ac:dyDescent="0.2">
      <c r="B118" s="5"/>
      <c r="C118" s="5"/>
      <c r="D118" s="5"/>
      <c r="E118" s="5"/>
      <c r="F118" s="3"/>
      <c r="G118" s="26"/>
      <c r="H118" s="26"/>
      <c r="I118" s="26"/>
      <c r="J118" s="2"/>
      <c r="K118" s="2"/>
      <c r="L118" s="2"/>
      <c r="M118" s="2"/>
      <c r="N118" s="2"/>
      <c r="O118" s="27"/>
      <c r="P118" s="27"/>
    </row>
    <row r="119" spans="2:16" x14ac:dyDescent="0.2">
      <c r="B119" s="5"/>
      <c r="C119" s="5"/>
      <c r="D119" s="5"/>
      <c r="E119" s="5"/>
      <c r="F119" s="3"/>
      <c r="G119" s="26"/>
      <c r="H119" s="26"/>
      <c r="I119" s="26"/>
      <c r="J119" s="2"/>
      <c r="K119" s="2"/>
      <c r="L119" s="2"/>
      <c r="M119" s="2"/>
      <c r="N119" s="2"/>
      <c r="O119" s="27"/>
      <c r="P119" s="27"/>
    </row>
    <row r="120" spans="2:16" x14ac:dyDescent="0.2">
      <c r="B120" s="5"/>
      <c r="C120" s="5"/>
      <c r="D120" s="5"/>
      <c r="E120" s="5"/>
      <c r="F120" s="3"/>
      <c r="G120" s="26"/>
      <c r="H120" s="26"/>
      <c r="I120" s="26"/>
      <c r="J120" s="2"/>
      <c r="K120" s="2"/>
      <c r="L120" s="2"/>
      <c r="M120" s="2"/>
      <c r="N120" s="2"/>
      <c r="O120" s="27"/>
      <c r="P120" s="27"/>
    </row>
    <row r="121" spans="2:16" x14ac:dyDescent="0.2">
      <c r="B121" s="5"/>
      <c r="C121" s="5"/>
      <c r="D121" s="5"/>
      <c r="E121" s="5"/>
      <c r="F121" s="3"/>
      <c r="G121" s="26"/>
      <c r="H121" s="26"/>
      <c r="I121" s="26"/>
      <c r="J121" s="2"/>
      <c r="K121" s="2"/>
      <c r="L121" s="2"/>
      <c r="M121" s="2"/>
      <c r="N121" s="2"/>
      <c r="O121" s="27"/>
      <c r="P121" s="27"/>
    </row>
    <row r="122" spans="2:16" x14ac:dyDescent="0.2">
      <c r="B122" s="5"/>
      <c r="C122" s="5"/>
      <c r="D122" s="5"/>
      <c r="E122" s="5"/>
      <c r="F122" s="3"/>
      <c r="G122" s="26"/>
      <c r="H122" s="26"/>
      <c r="I122" s="26"/>
      <c r="J122" s="2"/>
      <c r="K122" s="2"/>
      <c r="L122" s="2"/>
      <c r="M122" s="2"/>
      <c r="N122" s="2"/>
      <c r="O122" s="27"/>
      <c r="P122" s="27"/>
    </row>
    <row r="123" spans="2:16" x14ac:dyDescent="0.2">
      <c r="B123" s="5"/>
      <c r="C123" s="5"/>
      <c r="D123" s="5"/>
      <c r="E123" s="5"/>
      <c r="F123" s="3"/>
      <c r="G123" s="26"/>
      <c r="H123" s="26"/>
      <c r="I123" s="26"/>
      <c r="J123" s="2"/>
      <c r="K123" s="2"/>
      <c r="L123" s="2"/>
      <c r="M123" s="2"/>
      <c r="N123" s="2"/>
      <c r="O123" s="27"/>
      <c r="P123" s="27"/>
    </row>
    <row r="124" spans="2:16" x14ac:dyDescent="0.2">
      <c r="B124" s="5"/>
      <c r="C124" s="5"/>
      <c r="D124" s="5"/>
      <c r="E124" s="5"/>
      <c r="F124" s="3"/>
      <c r="G124" s="26"/>
      <c r="H124" s="26"/>
      <c r="I124" s="26"/>
      <c r="J124" s="2"/>
      <c r="K124" s="2"/>
      <c r="L124" s="2"/>
      <c r="M124" s="2"/>
      <c r="N124" s="2"/>
      <c r="O124" s="27"/>
      <c r="P124" s="27"/>
    </row>
    <row r="125" spans="2:16" x14ac:dyDescent="0.2">
      <c r="B125" s="5"/>
      <c r="C125" s="5"/>
      <c r="D125" s="5"/>
      <c r="E125" s="5"/>
      <c r="F125" s="3"/>
      <c r="G125" s="26"/>
      <c r="H125" s="26"/>
      <c r="I125" s="26"/>
      <c r="J125" s="2"/>
      <c r="K125" s="2"/>
      <c r="L125" s="2"/>
      <c r="M125" s="2"/>
      <c r="N125" s="2"/>
      <c r="O125" s="27"/>
      <c r="P125" s="27"/>
    </row>
    <row r="126" spans="2:16" x14ac:dyDescent="0.2">
      <c r="B126" s="5"/>
      <c r="C126" s="5"/>
      <c r="D126" s="5"/>
      <c r="E126" s="5"/>
      <c r="F126" s="3"/>
      <c r="G126" s="26"/>
      <c r="H126" s="26"/>
      <c r="I126" s="26"/>
      <c r="J126" s="2"/>
      <c r="K126" s="2"/>
      <c r="L126" s="2"/>
      <c r="M126" s="2"/>
      <c r="N126" s="2"/>
      <c r="O126" s="27"/>
      <c r="P126" s="27"/>
    </row>
    <row r="127" spans="2:16" x14ac:dyDescent="0.2">
      <c r="B127" s="5"/>
      <c r="C127" s="5"/>
      <c r="D127" s="5"/>
      <c r="E127" s="5"/>
      <c r="F127" s="3"/>
      <c r="G127" s="26"/>
      <c r="H127" s="26"/>
      <c r="I127" s="26"/>
      <c r="J127" s="2"/>
      <c r="K127" s="2"/>
      <c r="L127" s="2"/>
      <c r="M127" s="2"/>
      <c r="N127" s="2"/>
      <c r="O127" s="27"/>
      <c r="P127" s="27"/>
    </row>
    <row r="128" spans="2:16" x14ac:dyDescent="0.2">
      <c r="B128" s="5"/>
      <c r="C128" s="5"/>
      <c r="D128" s="5"/>
      <c r="E128" s="5"/>
      <c r="F128" s="3"/>
      <c r="G128" s="26"/>
      <c r="H128" s="26"/>
      <c r="I128" s="26"/>
      <c r="J128" s="2"/>
      <c r="K128" s="2"/>
      <c r="L128" s="2"/>
      <c r="M128" s="2"/>
      <c r="N128" s="2"/>
      <c r="O128" s="27"/>
      <c r="P128" s="27"/>
    </row>
    <row r="129" spans="2:16" x14ac:dyDescent="0.2">
      <c r="B129" s="5"/>
      <c r="C129" s="5"/>
      <c r="D129" s="5"/>
      <c r="E129" s="5"/>
      <c r="F129" s="3"/>
      <c r="G129" s="26"/>
      <c r="H129" s="26"/>
      <c r="I129" s="26"/>
      <c r="J129" s="2"/>
      <c r="K129" s="2"/>
      <c r="L129" s="2"/>
      <c r="M129" s="2"/>
      <c r="N129" s="2"/>
      <c r="O129" s="27"/>
      <c r="P129" s="27"/>
    </row>
    <row r="130" spans="2:16" x14ac:dyDescent="0.2">
      <c r="B130" s="5"/>
      <c r="C130" s="5"/>
      <c r="D130" s="5"/>
      <c r="E130" s="5"/>
      <c r="F130" s="3"/>
      <c r="G130" s="26"/>
      <c r="H130" s="26"/>
      <c r="I130" s="26"/>
      <c r="J130" s="2"/>
      <c r="K130" s="2"/>
      <c r="L130" s="2"/>
      <c r="M130" s="2"/>
      <c r="N130" s="2"/>
      <c r="O130" s="27"/>
      <c r="P130" s="27"/>
    </row>
    <row r="131" spans="2:16" x14ac:dyDescent="0.2">
      <c r="B131" s="5"/>
      <c r="C131" s="5"/>
      <c r="D131" s="5"/>
      <c r="E131" s="5"/>
      <c r="F131" s="3"/>
      <c r="G131" s="26"/>
      <c r="H131" s="26"/>
      <c r="I131" s="26"/>
      <c r="J131" s="2"/>
      <c r="K131" s="2"/>
      <c r="L131" s="2"/>
      <c r="M131" s="2"/>
      <c r="N131" s="2"/>
      <c r="O131" s="27"/>
      <c r="P131" s="27"/>
    </row>
    <row r="132" spans="2:16" x14ac:dyDescent="0.2">
      <c r="B132" s="5"/>
      <c r="C132" s="5"/>
      <c r="D132" s="5"/>
      <c r="E132" s="5"/>
      <c r="F132" s="3"/>
      <c r="G132" s="26"/>
      <c r="H132" s="26"/>
      <c r="I132" s="26"/>
      <c r="J132" s="2"/>
      <c r="K132" s="2"/>
      <c r="L132" s="2"/>
      <c r="M132" s="2"/>
      <c r="N132" s="2"/>
      <c r="O132" s="27"/>
      <c r="P132" s="27"/>
    </row>
    <row r="133" spans="2:16" x14ac:dyDescent="0.2">
      <c r="B133" s="5"/>
      <c r="C133" s="5"/>
      <c r="D133" s="5"/>
      <c r="E133" s="5"/>
      <c r="F133" s="3"/>
      <c r="G133" s="26"/>
      <c r="H133" s="26"/>
      <c r="I133" s="26"/>
      <c r="J133" s="2"/>
      <c r="K133" s="2"/>
      <c r="L133" s="2"/>
      <c r="M133" s="2"/>
      <c r="N133" s="2"/>
      <c r="O133" s="27"/>
      <c r="P133" s="27"/>
    </row>
    <row r="134" spans="2:16" x14ac:dyDescent="0.2">
      <c r="B134" s="5"/>
      <c r="C134" s="5"/>
      <c r="D134" s="5"/>
      <c r="E134" s="5"/>
      <c r="F134" s="3"/>
      <c r="G134" s="26"/>
      <c r="H134" s="26"/>
      <c r="I134" s="26"/>
      <c r="J134" s="2"/>
      <c r="K134" s="2"/>
      <c r="L134" s="2"/>
      <c r="M134" s="2"/>
      <c r="N134" s="2"/>
      <c r="O134" s="27"/>
      <c r="P134" s="27"/>
    </row>
    <row r="135" spans="2:16" x14ac:dyDescent="0.2">
      <c r="B135" s="5"/>
      <c r="C135" s="5"/>
      <c r="D135" s="5"/>
      <c r="E135" s="5"/>
      <c r="F135" s="3"/>
      <c r="G135" s="26"/>
      <c r="H135" s="26"/>
      <c r="I135" s="26"/>
      <c r="J135" s="2"/>
      <c r="K135" s="2"/>
      <c r="L135" s="2"/>
      <c r="M135" s="2"/>
      <c r="N135" s="2"/>
      <c r="O135" s="27"/>
      <c r="P135" s="27"/>
    </row>
    <row r="136" spans="2:16" x14ac:dyDescent="0.2">
      <c r="B136" s="5"/>
      <c r="C136" s="5"/>
      <c r="D136" s="5"/>
      <c r="E136" s="5"/>
      <c r="F136" s="3"/>
      <c r="G136" s="26"/>
      <c r="H136" s="26"/>
      <c r="I136" s="26"/>
      <c r="J136" s="2"/>
      <c r="K136" s="2"/>
      <c r="L136" s="2"/>
      <c r="M136" s="2"/>
      <c r="N136" s="2"/>
      <c r="O136" s="27"/>
      <c r="P136" s="27"/>
    </row>
    <row r="137" spans="2:16" x14ac:dyDescent="0.2">
      <c r="B137" s="5"/>
      <c r="C137" s="5"/>
      <c r="D137" s="5"/>
      <c r="E137" s="5"/>
      <c r="F137" s="3"/>
      <c r="G137" s="26"/>
      <c r="H137" s="26"/>
      <c r="I137" s="26"/>
      <c r="J137" s="2"/>
      <c r="K137" s="2"/>
      <c r="L137" s="2"/>
      <c r="M137" s="2"/>
      <c r="N137" s="2"/>
      <c r="O137" s="27"/>
      <c r="P137" s="27"/>
    </row>
    <row r="138" spans="2:16" x14ac:dyDescent="0.2">
      <c r="B138" s="5"/>
      <c r="C138" s="5"/>
      <c r="D138" s="5"/>
      <c r="E138" s="5"/>
      <c r="F138" s="3"/>
      <c r="G138" s="26"/>
      <c r="H138" s="26"/>
      <c r="I138" s="26"/>
      <c r="J138" s="2"/>
      <c r="K138" s="2"/>
      <c r="L138" s="2"/>
      <c r="M138" s="2"/>
      <c r="N138" s="2"/>
      <c r="O138" s="27"/>
      <c r="P138" s="27"/>
    </row>
    <row r="139" spans="2:16" x14ac:dyDescent="0.2">
      <c r="B139" s="5"/>
      <c r="C139" s="5"/>
      <c r="D139" s="5"/>
      <c r="E139" s="5"/>
      <c r="F139" s="3"/>
      <c r="G139" s="26"/>
      <c r="H139" s="26"/>
      <c r="I139" s="26"/>
      <c r="J139" s="2"/>
      <c r="K139" s="2"/>
      <c r="L139" s="2"/>
      <c r="M139" s="2"/>
      <c r="N139" s="2"/>
      <c r="O139" s="27"/>
      <c r="P139" s="27"/>
    </row>
    <row r="140" spans="2:16" x14ac:dyDescent="0.2">
      <c r="B140" s="5"/>
      <c r="C140" s="5"/>
      <c r="D140" s="5"/>
      <c r="E140" s="5"/>
      <c r="F140" s="3"/>
      <c r="G140" s="26"/>
      <c r="H140" s="26"/>
      <c r="I140" s="26"/>
      <c r="J140" s="2"/>
      <c r="K140" s="2"/>
      <c r="L140" s="2"/>
      <c r="M140" s="2"/>
      <c r="N140" s="2"/>
      <c r="O140" s="27"/>
      <c r="P140" s="27"/>
    </row>
    <row r="141" spans="2:16" x14ac:dyDescent="0.2">
      <c r="B141" s="5"/>
      <c r="C141" s="5"/>
      <c r="D141" s="5"/>
      <c r="E141" s="5"/>
      <c r="F141" s="3"/>
      <c r="G141" s="26"/>
      <c r="H141" s="26"/>
      <c r="I141" s="26"/>
      <c r="J141" s="2"/>
      <c r="K141" s="2"/>
      <c r="L141" s="2"/>
      <c r="M141" s="2"/>
      <c r="N141" s="2"/>
      <c r="O141" s="27"/>
      <c r="P141" s="27"/>
    </row>
    <row r="142" spans="2:16" x14ac:dyDescent="0.2">
      <c r="B142" s="5"/>
      <c r="C142" s="5"/>
      <c r="D142" s="5"/>
      <c r="E142" s="5"/>
      <c r="F142" s="3"/>
      <c r="G142" s="26"/>
      <c r="H142" s="26"/>
      <c r="I142" s="26"/>
      <c r="J142" s="2"/>
      <c r="K142" s="2"/>
      <c r="L142" s="2"/>
      <c r="M142" s="2"/>
      <c r="N142" s="2"/>
      <c r="O142" s="27"/>
      <c r="P142" s="27"/>
    </row>
    <row r="143" spans="2:16" x14ac:dyDescent="0.2">
      <c r="B143" s="5"/>
      <c r="C143" s="5"/>
      <c r="D143" s="5"/>
      <c r="E143" s="5"/>
      <c r="F143" s="3"/>
      <c r="G143" s="26"/>
      <c r="H143" s="26"/>
      <c r="I143" s="26"/>
      <c r="J143" s="2"/>
      <c r="K143" s="2"/>
      <c r="L143" s="2"/>
      <c r="M143" s="2"/>
      <c r="N143" s="2"/>
      <c r="O143" s="27"/>
      <c r="P143" s="27"/>
    </row>
    <row r="144" spans="2:16" x14ac:dyDescent="0.2">
      <c r="B144" s="5"/>
      <c r="C144" s="5"/>
      <c r="D144" s="5"/>
      <c r="E144" s="5"/>
      <c r="F144" s="3"/>
      <c r="G144" s="26"/>
      <c r="H144" s="26"/>
      <c r="I144" s="26"/>
      <c r="J144" s="2"/>
      <c r="K144" s="2"/>
      <c r="L144" s="2"/>
      <c r="M144" s="2"/>
      <c r="N144" s="2"/>
      <c r="O144" s="27"/>
      <c r="P144" s="27"/>
    </row>
    <row r="145" spans="2:16" x14ac:dyDescent="0.2">
      <c r="B145" s="5"/>
      <c r="C145" s="5"/>
      <c r="D145" s="5"/>
      <c r="E145" s="5"/>
      <c r="F145" s="3"/>
      <c r="G145" s="26"/>
      <c r="H145" s="26"/>
      <c r="I145" s="26"/>
      <c r="J145" s="2"/>
      <c r="K145" s="2"/>
      <c r="L145" s="2"/>
      <c r="M145" s="2"/>
      <c r="N145" s="2"/>
      <c r="O145" s="27"/>
      <c r="P145" s="27"/>
    </row>
    <row r="146" spans="2:16" x14ac:dyDescent="0.2">
      <c r="B146" s="5"/>
      <c r="C146" s="5"/>
      <c r="D146" s="5"/>
      <c r="E146" s="5"/>
      <c r="F146" s="3"/>
      <c r="G146" s="26"/>
      <c r="H146" s="26"/>
      <c r="I146" s="26"/>
      <c r="J146" s="2"/>
      <c r="K146" s="2"/>
      <c r="L146" s="2"/>
      <c r="M146" s="2"/>
      <c r="N146" s="2"/>
      <c r="O146" s="27"/>
      <c r="P146" s="27"/>
    </row>
    <row r="147" spans="2:16" x14ac:dyDescent="0.2">
      <c r="B147" s="5"/>
      <c r="C147" s="5"/>
      <c r="D147" s="5"/>
      <c r="E147" s="5"/>
      <c r="F147" s="3"/>
      <c r="G147" s="26"/>
      <c r="H147" s="26"/>
      <c r="I147" s="26"/>
      <c r="J147" s="2"/>
      <c r="K147" s="2"/>
      <c r="L147" s="2"/>
      <c r="M147" s="2"/>
      <c r="N147" s="2"/>
      <c r="O147" s="27"/>
      <c r="P147" s="27"/>
    </row>
    <row r="148" spans="2:16" x14ac:dyDescent="0.2">
      <c r="B148" s="5"/>
      <c r="C148" s="5"/>
      <c r="D148" s="5"/>
      <c r="E148" s="5"/>
      <c r="F148" s="3"/>
      <c r="G148" s="26"/>
      <c r="H148" s="26"/>
      <c r="I148" s="26"/>
      <c r="J148" s="2"/>
      <c r="K148" s="2"/>
      <c r="L148" s="2"/>
      <c r="M148" s="2"/>
      <c r="N148" s="2"/>
      <c r="O148" s="27"/>
      <c r="P148" s="27"/>
    </row>
    <row r="149" spans="2:16" x14ac:dyDescent="0.2">
      <c r="B149" s="5"/>
      <c r="C149" s="5"/>
      <c r="D149" s="5"/>
      <c r="E149" s="5"/>
      <c r="F149" s="3"/>
      <c r="G149" s="26"/>
      <c r="H149" s="26"/>
      <c r="I149" s="26"/>
      <c r="J149" s="2"/>
      <c r="K149" s="2"/>
      <c r="L149" s="2"/>
      <c r="M149" s="2"/>
      <c r="N149" s="2"/>
      <c r="O149" s="27"/>
      <c r="P149" s="27"/>
    </row>
    <row r="150" spans="2:16" x14ac:dyDescent="0.2">
      <c r="B150" s="5"/>
      <c r="C150" s="5"/>
      <c r="D150" s="5"/>
      <c r="E150" s="5"/>
      <c r="F150" s="3"/>
      <c r="G150" s="26"/>
      <c r="H150" s="26"/>
      <c r="I150" s="26"/>
      <c r="J150" s="2"/>
      <c r="K150" s="2"/>
      <c r="L150" s="2"/>
      <c r="M150" s="2"/>
      <c r="N150" s="2"/>
      <c r="O150" s="27"/>
      <c r="P150" s="27"/>
    </row>
    <row r="151" spans="2:16" x14ac:dyDescent="0.2">
      <c r="B151" s="5"/>
      <c r="C151" s="5"/>
      <c r="D151" s="5"/>
      <c r="E151" s="5"/>
      <c r="F151" s="3"/>
      <c r="G151" s="26"/>
      <c r="H151" s="26"/>
      <c r="I151" s="26"/>
      <c r="J151" s="2"/>
      <c r="K151" s="2"/>
      <c r="L151" s="2"/>
      <c r="M151" s="2"/>
      <c r="N151" s="2"/>
      <c r="O151" s="27"/>
      <c r="P151" s="27"/>
    </row>
    <row r="152" spans="2:16" x14ac:dyDescent="0.2">
      <c r="B152" s="5"/>
      <c r="C152" s="5"/>
      <c r="D152" s="5"/>
      <c r="E152" s="5"/>
      <c r="F152" s="3"/>
      <c r="G152" s="26"/>
      <c r="H152" s="26"/>
      <c r="I152" s="26"/>
      <c r="J152" s="2"/>
      <c r="K152" s="2"/>
      <c r="L152" s="2"/>
      <c r="M152" s="2"/>
      <c r="N152" s="2"/>
      <c r="O152" s="27"/>
      <c r="P152" s="27"/>
    </row>
    <row r="153" spans="2:16" x14ac:dyDescent="0.2">
      <c r="B153" s="5"/>
      <c r="C153" s="5"/>
      <c r="D153" s="5"/>
      <c r="E153" s="5"/>
      <c r="F153" s="3"/>
      <c r="G153" s="26"/>
      <c r="H153" s="26"/>
      <c r="I153" s="26"/>
      <c r="J153" s="2"/>
      <c r="K153" s="2"/>
      <c r="L153" s="2"/>
      <c r="M153" s="2"/>
      <c r="N153" s="2"/>
      <c r="O153" s="27"/>
      <c r="P153" s="27"/>
    </row>
    <row r="154" spans="2:16" x14ac:dyDescent="0.2">
      <c r="B154" s="5"/>
      <c r="C154" s="5"/>
      <c r="D154" s="5"/>
      <c r="E154" s="5"/>
      <c r="F154" s="3"/>
      <c r="G154" s="26"/>
      <c r="H154" s="26"/>
      <c r="I154" s="26"/>
      <c r="J154" s="2"/>
      <c r="K154" s="2"/>
      <c r="L154" s="2"/>
      <c r="M154" s="2"/>
      <c r="N154" s="2"/>
      <c r="O154" s="27"/>
      <c r="P154" s="27"/>
    </row>
    <row r="155" spans="2:16" x14ac:dyDescent="0.2">
      <c r="B155" s="5"/>
      <c r="C155" s="5"/>
      <c r="D155" s="5"/>
      <c r="E155" s="5"/>
      <c r="F155" s="3"/>
      <c r="G155" s="26"/>
      <c r="H155" s="26"/>
      <c r="I155" s="26"/>
      <c r="J155" s="2"/>
      <c r="K155" s="2"/>
      <c r="L155" s="2"/>
      <c r="M155" s="2"/>
      <c r="N155" s="2"/>
      <c r="O155" s="27"/>
      <c r="P155" s="27"/>
    </row>
    <row r="156" spans="2:16" x14ac:dyDescent="0.2">
      <c r="B156" s="5"/>
      <c r="C156" s="5"/>
      <c r="D156" s="5"/>
      <c r="E156" s="5"/>
      <c r="F156" s="3"/>
      <c r="G156" s="26"/>
      <c r="H156" s="26"/>
      <c r="I156" s="26"/>
      <c r="J156" s="2"/>
      <c r="K156" s="2"/>
      <c r="L156" s="2"/>
      <c r="M156" s="2"/>
      <c r="N156" s="2"/>
      <c r="O156" s="27"/>
      <c r="P156" s="27"/>
    </row>
    <row r="157" spans="2:16" x14ac:dyDescent="0.2">
      <c r="B157" s="5"/>
      <c r="C157" s="5"/>
      <c r="D157" s="5"/>
      <c r="E157" s="5"/>
      <c r="F157" s="3"/>
      <c r="G157" s="26"/>
      <c r="H157" s="26"/>
      <c r="I157" s="26"/>
      <c r="J157" s="2"/>
      <c r="K157" s="2"/>
      <c r="L157" s="2"/>
      <c r="M157" s="2"/>
      <c r="N157" s="2"/>
      <c r="O157" s="27"/>
      <c r="P157" s="27"/>
    </row>
    <row r="158" spans="2:16" x14ac:dyDescent="0.2">
      <c r="B158" s="5"/>
      <c r="C158" s="5"/>
      <c r="D158" s="5"/>
      <c r="E158" s="5"/>
      <c r="F158" s="3"/>
      <c r="G158" s="26"/>
      <c r="H158" s="26"/>
      <c r="I158" s="26"/>
      <c r="J158" s="2"/>
      <c r="K158" s="2"/>
      <c r="L158" s="2"/>
      <c r="M158" s="2"/>
      <c r="N158" s="2"/>
      <c r="O158" s="27"/>
      <c r="P158" s="27"/>
    </row>
    <row r="159" spans="2:16" x14ac:dyDescent="0.2">
      <c r="B159" s="5"/>
      <c r="C159" s="5"/>
      <c r="D159" s="5"/>
      <c r="E159" s="5"/>
      <c r="F159" s="3"/>
      <c r="G159" s="26"/>
      <c r="H159" s="26"/>
      <c r="I159" s="26"/>
      <c r="J159" s="2"/>
      <c r="K159" s="2"/>
      <c r="L159" s="2"/>
      <c r="M159" s="2"/>
      <c r="N159" s="2"/>
      <c r="O159" s="27"/>
      <c r="P159" s="27"/>
    </row>
    <row r="160" spans="2:16" x14ac:dyDescent="0.2">
      <c r="B160" s="5"/>
      <c r="C160" s="5"/>
      <c r="D160" s="5"/>
      <c r="E160" s="5"/>
      <c r="F160" s="3"/>
      <c r="G160" s="26"/>
      <c r="H160" s="26"/>
      <c r="I160" s="26"/>
      <c r="J160" s="2"/>
      <c r="K160" s="2"/>
      <c r="L160" s="2"/>
      <c r="M160" s="2"/>
      <c r="N160" s="2"/>
      <c r="O160" s="27"/>
      <c r="P160" s="27"/>
    </row>
    <row r="161" spans="2:16" x14ac:dyDescent="0.2">
      <c r="B161" s="5"/>
      <c r="C161" s="5"/>
      <c r="D161" s="5"/>
      <c r="E161" s="5"/>
      <c r="F161" s="3"/>
      <c r="G161" s="26"/>
      <c r="H161" s="26"/>
      <c r="I161" s="26"/>
      <c r="J161" s="2"/>
      <c r="K161" s="2"/>
      <c r="L161" s="2"/>
      <c r="M161" s="2"/>
      <c r="N161" s="2"/>
      <c r="O161" s="27"/>
      <c r="P161" s="27"/>
    </row>
    <row r="162" spans="2:16" x14ac:dyDescent="0.2">
      <c r="B162" s="5"/>
      <c r="C162" s="5"/>
      <c r="D162" s="5"/>
      <c r="E162" s="5"/>
      <c r="F162" s="3"/>
      <c r="G162" s="26"/>
      <c r="H162" s="26"/>
      <c r="I162" s="26"/>
      <c r="J162" s="2"/>
      <c r="K162" s="2"/>
      <c r="L162" s="2"/>
      <c r="M162" s="2"/>
      <c r="N162" s="2"/>
      <c r="O162" s="27"/>
      <c r="P162" s="27"/>
    </row>
    <row r="163" spans="2:16" x14ac:dyDescent="0.2">
      <c r="B163" s="5"/>
      <c r="C163" s="5"/>
      <c r="D163" s="5"/>
      <c r="E163" s="5"/>
      <c r="F163" s="3"/>
      <c r="G163" s="26"/>
      <c r="H163" s="26"/>
      <c r="I163" s="26"/>
      <c r="J163" s="2"/>
      <c r="K163" s="2"/>
      <c r="L163" s="2"/>
      <c r="M163" s="2"/>
      <c r="N163" s="2"/>
      <c r="O163" s="27"/>
      <c r="P163" s="27"/>
    </row>
    <row r="164" spans="2:16" x14ac:dyDescent="0.2">
      <c r="B164" s="5"/>
      <c r="C164" s="5"/>
      <c r="D164" s="5"/>
      <c r="E164" s="5"/>
      <c r="F164" s="3"/>
      <c r="G164" s="26"/>
      <c r="H164" s="26"/>
      <c r="I164" s="26"/>
      <c r="J164" s="2"/>
      <c r="K164" s="2"/>
      <c r="L164" s="2"/>
      <c r="M164" s="2"/>
      <c r="N164" s="2"/>
      <c r="O164" s="27"/>
      <c r="P164" s="27"/>
    </row>
    <row r="165" spans="2:16" x14ac:dyDescent="0.2">
      <c r="B165" s="5"/>
      <c r="C165" s="5"/>
      <c r="D165" s="5"/>
      <c r="E165" s="5"/>
      <c r="F165" s="3"/>
      <c r="G165" s="26"/>
      <c r="H165" s="26"/>
      <c r="I165" s="26"/>
      <c r="J165" s="2"/>
      <c r="K165" s="2"/>
      <c r="L165" s="2"/>
      <c r="M165" s="2"/>
      <c r="N165" s="2"/>
      <c r="O165" s="27"/>
      <c r="P165" s="27"/>
    </row>
    <row r="166" spans="2:16" x14ac:dyDescent="0.2">
      <c r="B166" s="5"/>
      <c r="C166" s="5"/>
      <c r="D166" s="5"/>
      <c r="E166" s="5"/>
      <c r="F166" s="3"/>
      <c r="G166" s="26"/>
      <c r="H166" s="26"/>
      <c r="I166" s="26"/>
      <c r="J166" s="2"/>
      <c r="K166" s="2"/>
      <c r="L166" s="2"/>
      <c r="M166" s="2"/>
      <c r="N166" s="2"/>
      <c r="O166" s="27"/>
      <c r="P166" s="27"/>
    </row>
    <row r="167" spans="2:16" x14ac:dyDescent="0.2">
      <c r="B167" s="5"/>
      <c r="C167" s="5"/>
      <c r="D167" s="5"/>
      <c r="E167" s="5"/>
      <c r="F167" s="3"/>
      <c r="G167" s="26"/>
      <c r="H167" s="26"/>
      <c r="I167" s="26"/>
      <c r="J167" s="2"/>
      <c r="K167" s="2"/>
      <c r="L167" s="2"/>
      <c r="M167" s="2"/>
      <c r="N167" s="2"/>
      <c r="O167" s="27"/>
      <c r="P167" s="27"/>
    </row>
    <row r="168" spans="2:16" x14ac:dyDescent="0.2">
      <c r="B168" s="5"/>
      <c r="C168" s="5"/>
      <c r="D168" s="5"/>
      <c r="E168" s="5"/>
      <c r="F168" s="3"/>
      <c r="G168" s="26"/>
      <c r="H168" s="26"/>
      <c r="I168" s="26"/>
      <c r="J168" s="2"/>
      <c r="K168" s="2"/>
      <c r="L168" s="2"/>
      <c r="M168" s="2"/>
      <c r="N168" s="2"/>
      <c r="O168" s="27"/>
      <c r="P168" s="27"/>
    </row>
    <row r="169" spans="2:16" x14ac:dyDescent="0.2">
      <c r="B169" s="5"/>
      <c r="C169" s="5"/>
      <c r="D169" s="5"/>
      <c r="E169" s="5"/>
      <c r="F169" s="3"/>
      <c r="G169" s="26"/>
      <c r="H169" s="26"/>
      <c r="I169" s="26"/>
      <c r="J169" s="2"/>
      <c r="K169" s="2"/>
      <c r="L169" s="2"/>
      <c r="M169" s="2"/>
      <c r="N169" s="2"/>
      <c r="O169" s="27"/>
      <c r="P169" s="27"/>
    </row>
    <row r="170" spans="2:16" x14ac:dyDescent="0.2">
      <c r="B170" s="5"/>
      <c r="C170" s="5"/>
      <c r="D170" s="5"/>
      <c r="E170" s="5"/>
      <c r="F170" s="3"/>
      <c r="G170" s="26"/>
      <c r="H170" s="26"/>
      <c r="I170" s="26"/>
      <c r="J170" s="2"/>
      <c r="K170" s="2"/>
      <c r="L170" s="2"/>
      <c r="M170" s="2"/>
      <c r="N170" s="2"/>
      <c r="O170" s="27"/>
      <c r="P170" s="27"/>
    </row>
    <row r="171" spans="2:16" x14ac:dyDescent="0.2">
      <c r="B171" s="5"/>
      <c r="C171" s="5"/>
      <c r="D171" s="5"/>
      <c r="E171" s="5"/>
      <c r="F171" s="3"/>
      <c r="G171" s="26"/>
      <c r="H171" s="26"/>
      <c r="I171" s="26"/>
      <c r="J171" s="2"/>
      <c r="K171" s="2"/>
      <c r="L171" s="2"/>
      <c r="M171" s="2"/>
      <c r="N171" s="2"/>
      <c r="O171" s="27"/>
      <c r="P171" s="27"/>
    </row>
    <row r="172" spans="2:16" x14ac:dyDescent="0.2">
      <c r="B172" s="5"/>
      <c r="C172" s="5"/>
      <c r="D172" s="5"/>
      <c r="E172" s="5"/>
      <c r="F172" s="3"/>
      <c r="G172" s="26"/>
      <c r="H172" s="26"/>
      <c r="I172" s="26"/>
      <c r="J172" s="2"/>
      <c r="K172" s="2"/>
      <c r="L172" s="2"/>
      <c r="M172" s="2"/>
      <c r="N172" s="2"/>
      <c r="O172" s="27"/>
      <c r="P172" s="27"/>
    </row>
    <row r="173" spans="2:16" x14ac:dyDescent="0.2">
      <c r="B173" s="5"/>
      <c r="C173" s="5"/>
      <c r="D173" s="5"/>
      <c r="E173" s="5"/>
      <c r="F173" s="3"/>
      <c r="G173" s="26"/>
      <c r="H173" s="26"/>
      <c r="I173" s="26"/>
      <c r="J173" s="2"/>
      <c r="K173" s="2"/>
      <c r="L173" s="2"/>
      <c r="M173" s="2"/>
      <c r="N173" s="2"/>
      <c r="O173" s="27"/>
      <c r="P173" s="27"/>
    </row>
    <row r="174" spans="2:16" x14ac:dyDescent="0.2">
      <c r="B174" s="5"/>
      <c r="C174" s="5"/>
      <c r="D174" s="5"/>
      <c r="E174" s="5"/>
      <c r="F174" s="3"/>
      <c r="G174" s="26"/>
      <c r="H174" s="26"/>
      <c r="I174" s="26"/>
      <c r="J174" s="2"/>
      <c r="K174" s="2"/>
      <c r="L174" s="2"/>
      <c r="M174" s="2"/>
      <c r="N174" s="2"/>
      <c r="O174" s="27"/>
      <c r="P174" s="27"/>
    </row>
    <row r="175" spans="2:16" x14ac:dyDescent="0.2">
      <c r="B175" s="5"/>
      <c r="C175" s="5"/>
      <c r="D175" s="5"/>
      <c r="E175" s="5"/>
      <c r="F175" s="3"/>
      <c r="G175" s="26"/>
      <c r="H175" s="26"/>
      <c r="I175" s="26"/>
      <c r="J175" s="2"/>
      <c r="K175" s="2"/>
      <c r="L175" s="2"/>
      <c r="M175" s="2"/>
      <c r="N175" s="2"/>
      <c r="O175" s="27"/>
      <c r="P175" s="27"/>
    </row>
    <row r="176" spans="2:16" x14ac:dyDescent="0.2">
      <c r="B176" s="5"/>
      <c r="C176" s="5"/>
      <c r="D176" s="5"/>
      <c r="E176" s="5"/>
      <c r="F176" s="3"/>
      <c r="G176" s="26"/>
      <c r="H176" s="26"/>
      <c r="I176" s="26"/>
      <c r="J176" s="2"/>
      <c r="K176" s="2"/>
      <c r="L176" s="2"/>
      <c r="M176" s="2"/>
      <c r="N176" s="2"/>
      <c r="O176" s="27"/>
      <c r="P176" s="27"/>
    </row>
    <row r="177" spans="2:16" x14ac:dyDescent="0.2">
      <c r="B177" s="5"/>
      <c r="C177" s="5"/>
      <c r="D177" s="5"/>
      <c r="E177" s="5"/>
      <c r="F177" s="3"/>
      <c r="G177" s="26"/>
      <c r="H177" s="26"/>
      <c r="I177" s="26"/>
      <c r="J177" s="2"/>
      <c r="K177" s="2"/>
      <c r="L177" s="2"/>
      <c r="M177" s="2"/>
      <c r="N177" s="2"/>
      <c r="O177" s="27"/>
      <c r="P177" s="27"/>
    </row>
    <row r="178" spans="2:16" x14ac:dyDescent="0.2">
      <c r="B178" s="5"/>
      <c r="C178" s="5"/>
      <c r="D178" s="5"/>
      <c r="E178" s="5"/>
      <c r="F178" s="3"/>
      <c r="G178" s="26"/>
      <c r="H178" s="26"/>
      <c r="I178" s="26"/>
      <c r="J178" s="2"/>
      <c r="K178" s="2"/>
      <c r="L178" s="2"/>
      <c r="M178" s="2"/>
      <c r="N178" s="2"/>
      <c r="O178" s="27"/>
      <c r="P178" s="27"/>
    </row>
    <row r="179" spans="2:16" x14ac:dyDescent="0.2">
      <c r="B179" s="5"/>
      <c r="C179" s="5"/>
      <c r="D179" s="5"/>
      <c r="E179" s="5"/>
      <c r="F179" s="3"/>
      <c r="G179" s="26"/>
      <c r="H179" s="26"/>
      <c r="I179" s="26"/>
      <c r="J179" s="2"/>
      <c r="K179" s="2"/>
      <c r="L179" s="2"/>
      <c r="M179" s="2"/>
      <c r="N179" s="2"/>
      <c r="O179" s="27"/>
      <c r="P179" s="27"/>
    </row>
    <row r="180" spans="2:16" x14ac:dyDescent="0.2">
      <c r="B180" s="5"/>
      <c r="C180" s="5"/>
      <c r="D180" s="5"/>
      <c r="E180" s="5"/>
      <c r="F180" s="3"/>
      <c r="G180" s="26"/>
      <c r="H180" s="26"/>
      <c r="I180" s="26"/>
      <c r="J180" s="2"/>
      <c r="K180" s="2"/>
      <c r="L180" s="2"/>
      <c r="M180" s="2"/>
      <c r="N180" s="2"/>
      <c r="O180" s="27"/>
      <c r="P180" s="27"/>
    </row>
    <row r="181" spans="2:16" x14ac:dyDescent="0.2">
      <c r="B181" s="5"/>
      <c r="C181" s="5"/>
      <c r="D181" s="5"/>
      <c r="E181" s="5"/>
      <c r="F181" s="3"/>
      <c r="G181" s="26"/>
      <c r="H181" s="26"/>
      <c r="I181" s="26"/>
      <c r="J181" s="2"/>
      <c r="K181" s="2"/>
      <c r="L181" s="2"/>
      <c r="M181" s="2"/>
      <c r="N181" s="2"/>
      <c r="O181" s="27"/>
      <c r="P181" s="27"/>
    </row>
    <row r="182" spans="2:16" x14ac:dyDescent="0.2">
      <c r="B182" s="5"/>
      <c r="C182" s="5"/>
      <c r="D182" s="5"/>
      <c r="E182" s="5"/>
      <c r="F182" s="3"/>
      <c r="G182" s="26"/>
      <c r="H182" s="26"/>
      <c r="I182" s="26"/>
      <c r="J182" s="2"/>
      <c r="K182" s="2"/>
      <c r="L182" s="2"/>
      <c r="M182" s="2"/>
      <c r="N182" s="2"/>
      <c r="O182" s="27"/>
      <c r="P182" s="27"/>
    </row>
    <row r="183" spans="2:16" x14ac:dyDescent="0.2">
      <c r="B183" s="5"/>
      <c r="C183" s="5"/>
      <c r="D183" s="5"/>
      <c r="E183" s="5"/>
      <c r="F183" s="3"/>
      <c r="G183" s="26"/>
      <c r="H183" s="26"/>
      <c r="I183" s="26"/>
      <c r="J183" s="2"/>
      <c r="K183" s="2"/>
      <c r="L183" s="2"/>
      <c r="M183" s="2"/>
      <c r="N183" s="2"/>
      <c r="O183" s="27"/>
      <c r="P183" s="27"/>
    </row>
    <row r="184" spans="2:16" x14ac:dyDescent="0.2">
      <c r="B184" s="5"/>
      <c r="C184" s="5"/>
      <c r="D184" s="5"/>
      <c r="E184" s="5"/>
      <c r="F184" s="3"/>
      <c r="G184" s="26"/>
      <c r="H184" s="26"/>
      <c r="I184" s="26"/>
      <c r="J184" s="2"/>
      <c r="K184" s="2"/>
      <c r="L184" s="2"/>
      <c r="M184" s="2"/>
      <c r="N184" s="2"/>
      <c r="O184" s="27"/>
      <c r="P184" s="27"/>
    </row>
    <row r="185" spans="2:16" x14ac:dyDescent="0.2">
      <c r="B185" s="5"/>
      <c r="C185" s="5"/>
      <c r="D185" s="5"/>
      <c r="E185" s="5"/>
      <c r="F185" s="3"/>
      <c r="G185" s="26"/>
      <c r="H185" s="26"/>
      <c r="I185" s="26"/>
      <c r="J185" s="2"/>
      <c r="K185" s="2"/>
      <c r="L185" s="2"/>
      <c r="M185" s="2"/>
      <c r="N185" s="2"/>
      <c r="O185" s="27"/>
      <c r="P185" s="27"/>
    </row>
    <row r="186" spans="2:16" x14ac:dyDescent="0.2">
      <c r="B186" s="5"/>
      <c r="C186" s="5"/>
      <c r="D186" s="5"/>
      <c r="E186" s="5"/>
      <c r="F186" s="3"/>
      <c r="G186" s="26"/>
      <c r="H186" s="26"/>
      <c r="I186" s="26"/>
      <c r="J186" s="2"/>
      <c r="K186" s="2"/>
      <c r="L186" s="2"/>
      <c r="M186" s="2"/>
      <c r="N186" s="2"/>
      <c r="O186" s="27"/>
      <c r="P186" s="27"/>
    </row>
    <row r="187" spans="2:16" x14ac:dyDescent="0.2">
      <c r="B187" s="5"/>
      <c r="C187" s="5"/>
      <c r="D187" s="5"/>
      <c r="E187" s="5"/>
      <c r="F187" s="3"/>
      <c r="G187" s="26"/>
      <c r="H187" s="26"/>
      <c r="I187" s="26"/>
      <c r="J187" s="2"/>
      <c r="K187" s="2"/>
      <c r="L187" s="2"/>
      <c r="M187" s="2"/>
      <c r="N187" s="2"/>
      <c r="O187" s="27"/>
      <c r="P187" s="27"/>
    </row>
    <row r="188" spans="2:16" x14ac:dyDescent="0.2">
      <c r="B188" s="5"/>
      <c r="C188" s="5"/>
      <c r="D188" s="5"/>
      <c r="E188" s="5"/>
      <c r="F188" s="3"/>
      <c r="G188" s="26"/>
      <c r="H188" s="26"/>
      <c r="I188" s="26"/>
      <c r="J188" s="2"/>
      <c r="K188" s="2"/>
      <c r="L188" s="2"/>
      <c r="M188" s="2"/>
      <c r="N188" s="2"/>
      <c r="O188" s="27"/>
      <c r="P188" s="27"/>
    </row>
    <row r="189" spans="2:16" x14ac:dyDescent="0.2">
      <c r="B189" s="5"/>
      <c r="C189" s="5"/>
      <c r="D189" s="5"/>
      <c r="E189" s="5"/>
      <c r="F189" s="3"/>
      <c r="G189" s="26"/>
      <c r="H189" s="26"/>
      <c r="I189" s="26"/>
      <c r="J189" s="2"/>
      <c r="K189" s="2"/>
      <c r="L189" s="2"/>
      <c r="M189" s="2"/>
      <c r="N189" s="2"/>
      <c r="O189" s="27"/>
      <c r="P189" s="27"/>
    </row>
    <row r="190" spans="2:16" x14ac:dyDescent="0.2">
      <c r="B190" s="5"/>
      <c r="C190" s="5"/>
      <c r="D190" s="5"/>
      <c r="E190" s="5"/>
      <c r="F190" s="3"/>
      <c r="G190" s="26"/>
      <c r="H190" s="26"/>
      <c r="I190" s="26"/>
      <c r="J190" s="2"/>
      <c r="K190" s="2"/>
      <c r="L190" s="2"/>
      <c r="M190" s="2"/>
      <c r="N190" s="2"/>
      <c r="O190" s="27"/>
      <c r="P190" s="27"/>
    </row>
    <row r="191" spans="2:16" x14ac:dyDescent="0.2">
      <c r="B191" s="5"/>
      <c r="C191" s="5"/>
      <c r="D191" s="5"/>
      <c r="E191" s="5"/>
      <c r="F191" s="3"/>
      <c r="G191" s="26"/>
      <c r="H191" s="26"/>
      <c r="I191" s="26"/>
      <c r="J191" s="2"/>
      <c r="K191" s="2"/>
      <c r="L191" s="2"/>
      <c r="M191" s="2"/>
      <c r="N191" s="2"/>
      <c r="O191" s="27"/>
      <c r="P191" s="27"/>
    </row>
    <row r="192" spans="2:16" x14ac:dyDescent="0.2">
      <c r="B192" s="5"/>
      <c r="C192" s="5"/>
      <c r="D192" s="5"/>
      <c r="E192" s="5"/>
      <c r="F192" s="3"/>
      <c r="G192" s="26"/>
      <c r="H192" s="26"/>
      <c r="I192" s="26"/>
      <c r="J192" s="2"/>
      <c r="K192" s="2"/>
      <c r="L192" s="2"/>
      <c r="M192" s="2"/>
      <c r="N192" s="2"/>
      <c r="O192" s="27"/>
      <c r="P192" s="27"/>
    </row>
    <row r="193" spans="2:16" x14ac:dyDescent="0.2">
      <c r="B193" s="5"/>
      <c r="C193" s="5"/>
      <c r="D193" s="5"/>
      <c r="E193" s="5"/>
      <c r="F193" s="3"/>
      <c r="G193" s="26"/>
      <c r="H193" s="26"/>
      <c r="I193" s="26"/>
      <c r="J193" s="2"/>
      <c r="K193" s="2"/>
      <c r="L193" s="2"/>
      <c r="M193" s="2"/>
      <c r="N193" s="2"/>
      <c r="O193" s="27"/>
      <c r="P193" s="27"/>
    </row>
    <row r="194" spans="2:16" x14ac:dyDescent="0.2">
      <c r="B194" s="5"/>
      <c r="C194" s="5"/>
      <c r="D194" s="5"/>
      <c r="E194" s="5"/>
      <c r="F194" s="3"/>
      <c r="G194" s="26"/>
      <c r="H194" s="26"/>
      <c r="I194" s="26"/>
      <c r="J194" s="2"/>
      <c r="K194" s="2"/>
      <c r="L194" s="2"/>
      <c r="M194" s="2"/>
      <c r="N194" s="2"/>
      <c r="O194" s="27"/>
      <c r="P194" s="2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03EB9-5352-4632-807E-8AF38D2B6AE6}">
  <dimension ref="B21:L37"/>
  <sheetViews>
    <sheetView showGridLines="0" zoomScale="66" zoomScaleNormal="66" workbookViewId="0">
      <selection activeCell="E27" sqref="E27"/>
    </sheetView>
  </sheetViews>
  <sheetFormatPr baseColWidth="10" defaultColWidth="8.83203125" defaultRowHeight="15" x14ac:dyDescent="0.2"/>
  <cols>
    <col min="2" max="2" width="20.83203125" customWidth="1"/>
    <col min="3" max="3" width="13.83203125" customWidth="1"/>
    <col min="4" max="5" width="18.5" customWidth="1"/>
    <col min="8" max="8" width="24.1640625" customWidth="1"/>
    <col min="9" max="9" width="16.5" customWidth="1"/>
    <col min="10" max="10" width="22.83203125" customWidth="1"/>
    <col min="11" max="11" width="23.5" customWidth="1"/>
  </cols>
  <sheetData>
    <row r="21" spans="2:12" x14ac:dyDescent="0.2">
      <c r="B21" s="38"/>
      <c r="C21" s="38"/>
      <c r="D21" s="38"/>
      <c r="E21" s="38"/>
    </row>
    <row r="22" spans="2:12" x14ac:dyDescent="0.2">
      <c r="B22" s="175"/>
      <c r="C22" s="175"/>
      <c r="D22" s="175"/>
      <c r="E22" s="175"/>
      <c r="H22" s="74" t="s">
        <v>89</v>
      </c>
      <c r="I22" s="74"/>
      <c r="J22" s="74"/>
      <c r="K22" s="74"/>
    </row>
    <row r="23" spans="2:12" x14ac:dyDescent="0.2">
      <c r="B23" s="176"/>
      <c r="C23" s="177"/>
      <c r="D23" s="177"/>
      <c r="E23" s="177"/>
      <c r="H23" s="70" t="s">
        <v>69</v>
      </c>
      <c r="I23" s="62" t="s">
        <v>1</v>
      </c>
      <c r="J23" s="62" t="s">
        <v>84</v>
      </c>
      <c r="K23" s="62" t="s">
        <v>85</v>
      </c>
      <c r="L23" s="14"/>
    </row>
    <row r="24" spans="2:12" x14ac:dyDescent="0.2">
      <c r="B24" s="1"/>
      <c r="C24" s="178"/>
      <c r="D24" s="178"/>
      <c r="E24" s="178"/>
      <c r="H24" s="15" t="s">
        <v>21</v>
      </c>
      <c r="I24" s="73">
        <f>'Primary Data'!F9</f>
        <v>72555.64</v>
      </c>
      <c r="J24" s="71">
        <f>('Primary Data'!V9)</f>
        <v>20598.876</v>
      </c>
      <c r="K24" s="71">
        <f>('Primary Data'!AJ9)</f>
        <v>18540.6574</v>
      </c>
    </row>
    <row r="25" spans="2:12" x14ac:dyDescent="0.2">
      <c r="B25" s="1"/>
      <c r="C25" s="178"/>
      <c r="D25" s="178"/>
      <c r="E25" s="178"/>
      <c r="H25" s="15" t="s">
        <v>22</v>
      </c>
      <c r="I25" s="73">
        <f>'Primary Data'!F10</f>
        <v>136595.76</v>
      </c>
      <c r="J25" s="71">
        <f>('Primary Data'!V10)</f>
        <v>77770.42</v>
      </c>
      <c r="K25" s="71">
        <f>('Primary Data'!AJ10)</f>
        <v>73958.990000000005</v>
      </c>
    </row>
    <row r="26" spans="2:12" x14ac:dyDescent="0.2">
      <c r="B26" s="1"/>
      <c r="C26" s="178"/>
      <c r="D26" s="178"/>
      <c r="E26" s="178"/>
      <c r="H26" s="15" t="s">
        <v>23</v>
      </c>
      <c r="I26" s="73">
        <f>'Primary Data'!F11</f>
        <v>69218.642282400004</v>
      </c>
      <c r="J26" s="71">
        <f>('Primary Data'!V11)</f>
        <v>40194.899850000002</v>
      </c>
      <c r="K26" s="71">
        <f>('Primary Data'!AJ11)</f>
        <v>39134.73835</v>
      </c>
    </row>
    <row r="27" spans="2:12" x14ac:dyDescent="0.2">
      <c r="B27" s="1"/>
      <c r="C27" s="178"/>
      <c r="D27" s="178"/>
      <c r="E27" s="178"/>
      <c r="H27" s="15" t="s">
        <v>24</v>
      </c>
      <c r="I27" s="73">
        <f>'Primary Data'!F12</f>
        <v>146631</v>
      </c>
      <c r="J27" s="71" t="str">
        <f>('Primary Data'!V12)</f>
        <v>N/A</v>
      </c>
      <c r="K27" s="71" t="str">
        <f>('Primary Data'!AJ12)</f>
        <v>N/A</v>
      </c>
    </row>
    <row r="28" spans="2:12" x14ac:dyDescent="0.2">
      <c r="B28" s="179"/>
      <c r="C28" s="178"/>
      <c r="D28" s="178"/>
      <c r="E28" s="178"/>
      <c r="H28" s="65" t="s">
        <v>25</v>
      </c>
      <c r="I28" s="73">
        <f>'Primary Data'!F13</f>
        <v>32457.769999999997</v>
      </c>
      <c r="J28" s="71">
        <f>('Primary Data'!V13)</f>
        <v>5764.33</v>
      </c>
      <c r="K28" s="71">
        <f>('Primary Data'!AJ13)</f>
        <v>3268.9731000000006</v>
      </c>
    </row>
    <row r="29" spans="2:12" x14ac:dyDescent="0.2">
      <c r="B29" s="179"/>
      <c r="C29" s="178"/>
      <c r="D29" s="178"/>
      <c r="E29" s="178"/>
      <c r="H29" s="65" t="s">
        <v>46</v>
      </c>
      <c r="I29" s="73">
        <f>'Primary Data'!F14</f>
        <v>77197.899999999994</v>
      </c>
      <c r="J29" s="71">
        <f>('Primary Data'!V14)</f>
        <v>74326.210000000006</v>
      </c>
      <c r="K29" s="71">
        <f>('Primary Data'!AJ14)</f>
        <v>59739.69539999999</v>
      </c>
    </row>
    <row r="30" spans="2:12" x14ac:dyDescent="0.2">
      <c r="B30" s="1"/>
      <c r="C30" s="178"/>
      <c r="D30" s="178"/>
      <c r="E30" s="178"/>
      <c r="H30" s="15" t="s">
        <v>26</v>
      </c>
      <c r="I30" s="73">
        <f>'Primary Data'!F15</f>
        <v>33444.780000000006</v>
      </c>
      <c r="J30" s="71">
        <f>('Primary Data'!V15)</f>
        <v>4815.116</v>
      </c>
      <c r="K30" s="71">
        <f>('Primary Data'!AJ15)</f>
        <v>4156.3353999999999</v>
      </c>
    </row>
    <row r="31" spans="2:12" x14ac:dyDescent="0.2">
      <c r="B31" s="1"/>
      <c r="C31" s="178"/>
      <c r="D31" s="178"/>
      <c r="E31" s="178"/>
      <c r="H31" s="15" t="s">
        <v>27</v>
      </c>
      <c r="I31" s="73">
        <f>'Primary Data'!F16</f>
        <v>55902.8</v>
      </c>
      <c r="J31" s="71">
        <f>('Primary Data'!V16)</f>
        <v>41373.96</v>
      </c>
      <c r="K31" s="71">
        <f>('Primary Data'!AJ16)</f>
        <v>36395.934000000001</v>
      </c>
    </row>
    <row r="32" spans="2:12" x14ac:dyDescent="0.2">
      <c r="B32" s="1"/>
      <c r="C32" s="178"/>
      <c r="D32" s="178"/>
      <c r="E32" s="178"/>
      <c r="H32" s="15" t="s">
        <v>28</v>
      </c>
      <c r="I32" s="73">
        <f>'Primary Data'!F17</f>
        <v>90423</v>
      </c>
      <c r="J32" s="71">
        <f>('Primary Data'!V17)</f>
        <v>69496.7</v>
      </c>
      <c r="K32" s="71">
        <f>('Primary Data'!AJ17)</f>
        <v>82590.5</v>
      </c>
    </row>
    <row r="33" spans="2:11" x14ac:dyDescent="0.2">
      <c r="B33" s="1"/>
      <c r="C33" s="178"/>
      <c r="D33" s="178"/>
      <c r="E33" s="178"/>
      <c r="H33" s="16" t="s">
        <v>47</v>
      </c>
      <c r="I33" s="73">
        <f>'Primary Data'!F18</f>
        <v>9919</v>
      </c>
      <c r="J33" s="71">
        <f>('Primary Data'!V18)</f>
        <v>23410</v>
      </c>
      <c r="K33" s="71">
        <f>('Primary Data'!AJ18)</f>
        <v>23410</v>
      </c>
    </row>
    <row r="34" spans="2:11" x14ac:dyDescent="0.2">
      <c r="B34" s="1"/>
      <c r="C34" s="178"/>
      <c r="D34" s="178"/>
      <c r="E34" s="178"/>
      <c r="H34" s="15" t="s">
        <v>29</v>
      </c>
      <c r="I34" s="73">
        <f>'Primary Data'!F19</f>
        <v>72033.98</v>
      </c>
      <c r="J34" s="71">
        <f>('Primary Data'!V19)</f>
        <v>7299.4549999999999</v>
      </c>
      <c r="K34" s="71">
        <f>('Primary Data'!AJ19)</f>
        <v>3047.9777999999997</v>
      </c>
    </row>
    <row r="35" spans="2:11" x14ac:dyDescent="0.2">
      <c r="B35" s="1"/>
      <c r="C35" s="178"/>
      <c r="D35" s="178"/>
      <c r="E35" s="178"/>
      <c r="H35" s="15" t="s">
        <v>30</v>
      </c>
      <c r="I35" s="73">
        <f>'Primary Data'!F20</f>
        <v>64271.5</v>
      </c>
      <c r="J35" s="71">
        <f>('Primary Data'!V20)</f>
        <v>17063.314000000002</v>
      </c>
      <c r="K35" s="71">
        <f>('Primary Data'!AJ20)</f>
        <v>15391.1533</v>
      </c>
    </row>
    <row r="36" spans="2:11" x14ac:dyDescent="0.2">
      <c r="B36" s="1"/>
      <c r="C36" s="178"/>
      <c r="D36" s="178"/>
      <c r="E36" s="178"/>
      <c r="H36" s="15" t="s">
        <v>76</v>
      </c>
      <c r="I36" s="73">
        <f>'Primary Data'!F21</f>
        <v>133389.13</v>
      </c>
      <c r="J36" s="71">
        <f>('Primary Data'!V21)</f>
        <v>126672.88800000001</v>
      </c>
      <c r="K36" s="71">
        <f>('Primary Data'!AJ21)</f>
        <v>98292.485000000001</v>
      </c>
    </row>
    <row r="37" spans="2:11" x14ac:dyDescent="0.2">
      <c r="B37" s="1"/>
      <c r="C37" s="178"/>
      <c r="D37" s="178"/>
      <c r="E37" s="178"/>
      <c r="H37" s="15" t="s">
        <v>31</v>
      </c>
      <c r="I37" s="73">
        <f>'Primary Data'!F22</f>
        <v>25166</v>
      </c>
      <c r="J37" s="71" t="str">
        <f>('Primary Data'!V22)</f>
        <v>N/A</v>
      </c>
      <c r="K37" s="71" t="str">
        <f>('Primary Data'!AJ22)</f>
        <v>N/A</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3466-5286-4E57-9651-C35BB78522A6}">
  <dimension ref="B3:H31"/>
  <sheetViews>
    <sheetView showGridLines="0" zoomScale="137" zoomScaleNormal="77" workbookViewId="0">
      <selection activeCell="B16" sqref="B16"/>
    </sheetView>
  </sheetViews>
  <sheetFormatPr baseColWidth="10" defaultColWidth="8.83203125" defaultRowHeight="15" x14ac:dyDescent="0.2"/>
  <cols>
    <col min="2" max="2" width="42.83203125" customWidth="1"/>
    <col min="3" max="3" width="14.1640625" bestFit="1" customWidth="1"/>
    <col min="4" max="4" width="17.5" customWidth="1"/>
    <col min="5" max="5" width="17" customWidth="1"/>
    <col min="6" max="6" width="12" customWidth="1"/>
    <col min="7" max="7" width="7" customWidth="1"/>
    <col min="8" max="8" width="10.1640625" customWidth="1"/>
  </cols>
  <sheetData>
    <row r="3" spans="2:6" x14ac:dyDescent="0.2">
      <c r="B3" s="166" t="s">
        <v>166</v>
      </c>
      <c r="C3" s="74" t="s">
        <v>105</v>
      </c>
      <c r="D3" s="74" t="s">
        <v>106</v>
      </c>
      <c r="E3" s="74" t="s">
        <v>107</v>
      </c>
      <c r="F3" s="74" t="s">
        <v>108</v>
      </c>
    </row>
    <row r="4" spans="2:6" x14ac:dyDescent="0.2">
      <c r="B4" s="160" t="s">
        <v>82</v>
      </c>
      <c r="C4" s="161">
        <v>1092000</v>
      </c>
      <c r="D4" s="161">
        <v>420</v>
      </c>
      <c r="E4" s="161">
        <v>2625000</v>
      </c>
      <c r="F4" s="162">
        <v>525</v>
      </c>
    </row>
    <row r="5" spans="2:6" x14ac:dyDescent="0.2">
      <c r="B5" s="160" t="s">
        <v>102</v>
      </c>
      <c r="C5" s="213">
        <v>280000</v>
      </c>
      <c r="D5" s="214">
        <v>112</v>
      </c>
      <c r="E5" s="162">
        <v>700000</v>
      </c>
      <c r="F5" s="162">
        <v>139</v>
      </c>
    </row>
    <row r="6" spans="2:6" x14ac:dyDescent="0.2">
      <c r="B6" s="160" t="s">
        <v>103</v>
      </c>
      <c r="C6" s="162">
        <v>1320000</v>
      </c>
      <c r="D6" s="162">
        <v>508</v>
      </c>
      <c r="E6" s="162">
        <v>1320000</v>
      </c>
      <c r="F6" s="162">
        <v>139</v>
      </c>
    </row>
    <row r="7" spans="2:6" x14ac:dyDescent="0.2">
      <c r="B7" s="160" t="s">
        <v>104</v>
      </c>
      <c r="C7" s="161">
        <f>SUM(C4:C6)</f>
        <v>2692000</v>
      </c>
      <c r="D7" s="161">
        <f>SUM(D4:D6)</f>
        <v>1040</v>
      </c>
      <c r="E7" s="161">
        <f>SUM(E4:E6)</f>
        <v>4645000</v>
      </c>
      <c r="F7" s="162">
        <f>SUM(F4:F6)</f>
        <v>803</v>
      </c>
    </row>
    <row r="9" spans="2:6" x14ac:dyDescent="0.2">
      <c r="B9" s="163" t="s">
        <v>86</v>
      </c>
      <c r="C9" s="164"/>
      <c r="D9" s="164"/>
      <c r="E9" s="165"/>
    </row>
    <row r="10" spans="2:6" x14ac:dyDescent="0.2">
      <c r="B10" s="70" t="s">
        <v>69</v>
      </c>
      <c r="C10" s="62" t="s">
        <v>166</v>
      </c>
      <c r="D10" s="62" t="s">
        <v>84</v>
      </c>
      <c r="E10" s="62" t="s">
        <v>85</v>
      </c>
    </row>
    <row r="11" spans="2:6" x14ac:dyDescent="0.2">
      <c r="B11" s="15" t="s">
        <v>21</v>
      </c>
      <c r="C11" s="80">
        <f>('Primary Data'!H9)</f>
        <v>2.6127346056895932E-2</v>
      </c>
      <c r="D11" s="80">
        <f>('Primary Data'!W9)</f>
        <v>2.7287797317436663E-2</v>
      </c>
      <c r="E11" s="80">
        <f>('Primary Data'!AK9)</f>
        <v>2.6445096847810583E-2</v>
      </c>
    </row>
    <row r="12" spans="2:6" x14ac:dyDescent="0.2">
      <c r="B12" s="15" t="s">
        <v>22</v>
      </c>
      <c r="C12" s="80">
        <f>('Primary Data'!H10)</f>
        <v>2.8939779661016952E-2</v>
      </c>
      <c r="D12" s="80">
        <f>('Primary Data'!W10)</f>
        <v>0.10302423580062924</v>
      </c>
      <c r="E12" s="80">
        <f>('Primary Data'!AK10)</f>
        <v>0.10548993010982742</v>
      </c>
    </row>
    <row r="13" spans="2:6" x14ac:dyDescent="0.2">
      <c r="B13" s="15" t="s">
        <v>23</v>
      </c>
      <c r="C13" s="80">
        <f>('Primary Data'!H11)</f>
        <v>1.4664966585254239E-2</v>
      </c>
      <c r="D13" s="80">
        <f>('Primary Data'!W11)</f>
        <v>5.324709369100844E-2</v>
      </c>
      <c r="E13" s="80">
        <f>('Primary Data'!AK11)</f>
        <v>5.5819053416060478E-2</v>
      </c>
    </row>
    <row r="14" spans="2:6" x14ac:dyDescent="0.2">
      <c r="B14" s="15" t="s">
        <v>24</v>
      </c>
      <c r="C14" s="80">
        <f>('Primary Data'!H12)</f>
        <v>3.1065889830508474E-2</v>
      </c>
      <c r="D14" s="80" t="str">
        <f>('Primary Data'!W12)</f>
        <v>N/A</v>
      </c>
      <c r="E14" s="80" t="str">
        <f>('Primary Data'!AK12)</f>
        <v>N/A</v>
      </c>
    </row>
    <row r="15" spans="2:6" x14ac:dyDescent="0.2">
      <c r="B15" s="65" t="s">
        <v>25</v>
      </c>
      <c r="C15" s="80">
        <f>('Primary Data'!H13)</f>
        <v>1.1688069859560677E-2</v>
      </c>
      <c r="D15" s="80">
        <f>('Primary Data'!W13)</f>
        <v>7.6361384335154828E-3</v>
      </c>
      <c r="E15" s="80">
        <f>('Primary Data'!AK13)</f>
        <v>4.6626345742404804E-3</v>
      </c>
    </row>
    <row r="16" spans="2:6" x14ac:dyDescent="0.2">
      <c r="B16" s="65" t="s">
        <v>46</v>
      </c>
      <c r="C16" s="80">
        <f>('Primary Data'!H14)</f>
        <v>2.7799027727763773E-2</v>
      </c>
      <c r="D16" s="80">
        <f>('Primary Data'!W14)</f>
        <v>9.8461612849809588E-2</v>
      </c>
      <c r="E16" s="80">
        <f>('Primary Data'!AK14)</f>
        <v>8.5208522892597338E-2</v>
      </c>
    </row>
    <row r="17" spans="2:8" x14ac:dyDescent="0.2">
      <c r="B17" s="15" t="s">
        <v>26</v>
      </c>
      <c r="C17" s="80">
        <f>('Primary Data'!H15)</f>
        <v>7.0857584745762725E-3</v>
      </c>
      <c r="D17" s="80">
        <f>('Primary Data'!W15)</f>
        <v>6.3786931611193899E-3</v>
      </c>
      <c r="E17" s="80">
        <f>('Primary Data'!AK15)</f>
        <v>5.928306090429325E-3</v>
      </c>
    </row>
    <row r="18" spans="2:8" x14ac:dyDescent="0.2">
      <c r="B18" s="15" t="s">
        <v>27</v>
      </c>
      <c r="C18" s="80">
        <f>('Primary Data'!H16)</f>
        <v>2.0130644580482537E-2</v>
      </c>
      <c r="D18" s="80">
        <f>('Primary Data'!W16)</f>
        <v>5.4809021361152503E-2</v>
      </c>
      <c r="E18" s="80">
        <f>('Primary Data'!AK16)</f>
        <v>5.1912614462986735E-2</v>
      </c>
    </row>
    <row r="19" spans="2:8" x14ac:dyDescent="0.2">
      <c r="B19" s="15" t="s">
        <v>28</v>
      </c>
      <c r="C19" s="80">
        <f>('Primary Data'!H17)</f>
        <v>3.2561397191213537E-2</v>
      </c>
      <c r="D19" s="80">
        <f>('Primary Data'!W17)</f>
        <v>9.2063851631064744E-2</v>
      </c>
      <c r="E19" s="80">
        <f>('Primary Data'!AK17)</f>
        <v>0.11780131222364855</v>
      </c>
    </row>
    <row r="20" spans="2:8" x14ac:dyDescent="0.2">
      <c r="B20" s="16" t="s">
        <v>47</v>
      </c>
      <c r="C20" s="80">
        <f>('Primary Data'!H18)</f>
        <v>3.5718401152322649E-3</v>
      </c>
      <c r="D20" s="80">
        <f>('Primary Data'!W18)</f>
        <v>3.1011756913396259E-2</v>
      </c>
      <c r="E20" s="80">
        <f>('Primary Data'!AK18)</f>
        <v>3.3390386535444301E-2</v>
      </c>
    </row>
    <row r="21" spans="2:8" x14ac:dyDescent="0.2">
      <c r="B21" s="15" t="s">
        <v>29</v>
      </c>
      <c r="C21" s="80">
        <f>('Primary Data'!H19)</f>
        <v>2.5939495858840474E-2</v>
      </c>
      <c r="D21" s="80">
        <f>('Primary Data'!W19)</f>
        <v>9.6697532704090091E-3</v>
      </c>
      <c r="E21" s="80">
        <f>('Primary Data'!AK19)</f>
        <v>4.3474223363286256E-3</v>
      </c>
    </row>
    <row r="22" spans="2:8" x14ac:dyDescent="0.2">
      <c r="B22" s="15" t="s">
        <v>30</v>
      </c>
      <c r="C22" s="80">
        <f>('Primary Data'!H20)</f>
        <v>1.3616843220338983E-2</v>
      </c>
      <c r="D22" s="80">
        <f>('Primary Data'!W20)</f>
        <v>2.2604158304355026E-2</v>
      </c>
      <c r="E22" s="80">
        <f>('Primary Data'!AK20)</f>
        <v>2.1952864498644989E-2</v>
      </c>
    </row>
    <row r="23" spans="2:8" x14ac:dyDescent="0.2">
      <c r="B23" s="15" t="s">
        <v>76</v>
      </c>
      <c r="C23" s="80">
        <f>('Primary Data'!H21)</f>
        <v>4.8033536190133237E-2</v>
      </c>
      <c r="D23" s="80">
        <f>('Primary Data'!W21)</f>
        <v>0.16780644212617984</v>
      </c>
      <c r="E23" s="80">
        <f>('Primary Data'!AK21)</f>
        <v>0.14019752531735843</v>
      </c>
    </row>
    <row r="24" spans="2:8" x14ac:dyDescent="0.2">
      <c r="B24" s="15" t="s">
        <v>31</v>
      </c>
      <c r="C24" s="80">
        <f>('Primary Data'!H22)</f>
        <v>9.0622974432841199E-3</v>
      </c>
      <c r="D24" s="80" t="str">
        <f>('Primary Data'!W22)</f>
        <v>N/A</v>
      </c>
      <c r="E24" s="80" t="str">
        <f>('Primary Data'!AK22)</f>
        <v>N/A</v>
      </c>
    </row>
    <row r="26" spans="2:8" x14ac:dyDescent="0.2">
      <c r="B26" s="167"/>
      <c r="C26" s="50"/>
      <c r="D26" s="50"/>
      <c r="E26" s="50"/>
      <c r="F26" s="50"/>
      <c r="G26" s="50"/>
      <c r="H26" s="50"/>
    </row>
    <row r="27" spans="2:8" x14ac:dyDescent="0.2">
      <c r="B27" s="225" t="s">
        <v>118</v>
      </c>
      <c r="C27" s="226" t="s">
        <v>119</v>
      </c>
      <c r="D27" s="226" t="s">
        <v>109</v>
      </c>
      <c r="E27" s="226" t="s">
        <v>110</v>
      </c>
      <c r="F27" s="226" t="s">
        <v>120</v>
      </c>
      <c r="G27" s="226" t="s">
        <v>109</v>
      </c>
      <c r="H27" s="226" t="s">
        <v>110</v>
      </c>
    </row>
    <row r="28" spans="2:8" x14ac:dyDescent="0.2">
      <c r="B28" s="227" t="s">
        <v>82</v>
      </c>
      <c r="C28" s="161">
        <v>5215000</v>
      </c>
      <c r="D28" s="161">
        <v>522</v>
      </c>
      <c r="E28" s="161">
        <f>C28/10</f>
        <v>521500</v>
      </c>
      <c r="F28" s="161">
        <v>48450000</v>
      </c>
      <c r="G28" s="161">
        <v>517</v>
      </c>
      <c r="H28" s="161">
        <f>F28/100</f>
        <v>484500</v>
      </c>
    </row>
    <row r="29" spans="2:8" x14ac:dyDescent="0.2">
      <c r="B29" s="227" t="s">
        <v>102</v>
      </c>
      <c r="C29" s="161">
        <f>(C28*0.25)*1.05</f>
        <v>1368937.5</v>
      </c>
      <c r="D29" s="161">
        <v>137</v>
      </c>
      <c r="E29" s="161">
        <f>C29/10</f>
        <v>136893.75</v>
      </c>
      <c r="F29" s="161">
        <v>12715500</v>
      </c>
      <c r="G29" s="161">
        <v>136</v>
      </c>
      <c r="H29" s="161">
        <f>F29/100</f>
        <v>127155</v>
      </c>
    </row>
    <row r="30" spans="2:8" x14ac:dyDescent="0.2">
      <c r="B30" s="227" t="s">
        <v>103</v>
      </c>
      <c r="C30" s="161">
        <v>600000</v>
      </c>
      <c r="D30" s="161">
        <f>C30/10000</f>
        <v>60</v>
      </c>
      <c r="E30" s="161">
        <v>60000</v>
      </c>
      <c r="F30" s="161">
        <v>6000000</v>
      </c>
      <c r="G30" s="161">
        <f>F30/93750</f>
        <v>64</v>
      </c>
      <c r="H30" s="161">
        <v>60000</v>
      </c>
    </row>
    <row r="31" spans="2:8" x14ac:dyDescent="0.2">
      <c r="B31" s="227" t="s">
        <v>104</v>
      </c>
      <c r="C31" s="161">
        <f>SUM(C28:C30)</f>
        <v>7183937.5</v>
      </c>
      <c r="D31" s="161">
        <f t="shared" ref="D31:H31" si="0">SUM(D28:D30)</f>
        <v>719</v>
      </c>
      <c r="E31" s="161">
        <f t="shared" si="0"/>
        <v>718393.75</v>
      </c>
      <c r="F31" s="161">
        <f t="shared" si="0"/>
        <v>67165500</v>
      </c>
      <c r="G31" s="161">
        <f t="shared" si="0"/>
        <v>717</v>
      </c>
      <c r="H31" s="161">
        <f t="shared" si="0"/>
        <v>671655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3EB2A-5704-4B4B-B0C7-458043481FA9}">
  <dimension ref="B2:G34"/>
  <sheetViews>
    <sheetView showGridLines="0" zoomScaleNormal="80" workbookViewId="0">
      <selection activeCell="M22" sqref="M22"/>
    </sheetView>
  </sheetViews>
  <sheetFormatPr baseColWidth="10" defaultColWidth="8.83203125" defaultRowHeight="15" x14ac:dyDescent="0.2"/>
  <sheetData>
    <row r="2" spans="2:7" x14ac:dyDescent="0.2">
      <c r="B2" s="268"/>
      <c r="C2" s="268"/>
      <c r="D2" s="268"/>
      <c r="E2" s="268"/>
      <c r="F2" s="268"/>
      <c r="G2" s="268"/>
    </row>
    <row r="3" spans="2:7" x14ac:dyDescent="0.2">
      <c r="B3" s="25"/>
      <c r="C3" s="5"/>
      <c r="D3" s="5"/>
      <c r="E3" s="5"/>
      <c r="F3" s="5"/>
      <c r="G3" s="3"/>
    </row>
    <row r="4" spans="2:7" x14ac:dyDescent="0.2">
      <c r="B4" s="4"/>
      <c r="C4" s="19"/>
      <c r="D4" s="44"/>
      <c r="E4" s="19"/>
      <c r="F4" s="19"/>
      <c r="G4" s="21"/>
    </row>
    <row r="5" spans="2:7" x14ac:dyDescent="0.2">
      <c r="B5" s="4"/>
      <c r="C5" s="44"/>
      <c r="D5" s="19"/>
      <c r="E5" s="19"/>
      <c r="F5" s="19"/>
      <c r="G5" s="21"/>
    </row>
    <row r="6" spans="2:7" x14ac:dyDescent="0.2">
      <c r="B6" s="4"/>
      <c r="C6" s="19"/>
      <c r="D6" s="19"/>
      <c r="E6" s="19"/>
      <c r="F6" s="19"/>
      <c r="G6" s="21"/>
    </row>
    <row r="7" spans="2:7" x14ac:dyDescent="0.2">
      <c r="B7" s="4"/>
      <c r="C7" s="19"/>
      <c r="D7" s="19"/>
      <c r="E7" s="19"/>
      <c r="F7" s="19"/>
      <c r="G7" s="21"/>
    </row>
    <row r="8" spans="2:7" x14ac:dyDescent="0.2">
      <c r="B8" s="4"/>
      <c r="C8" s="19"/>
      <c r="D8" s="44"/>
      <c r="E8" s="19"/>
      <c r="F8" s="19"/>
      <c r="G8" s="21"/>
    </row>
    <row r="9" spans="2:7" x14ac:dyDescent="0.2">
      <c r="B9" s="1"/>
      <c r="C9" s="20"/>
      <c r="D9" s="20"/>
      <c r="E9" s="20"/>
      <c r="F9" s="20"/>
      <c r="G9" s="22"/>
    </row>
    <row r="10" spans="2:7" x14ac:dyDescent="0.2">
      <c r="B10" s="4"/>
      <c r="C10" s="44"/>
      <c r="D10" s="44"/>
      <c r="E10" s="44"/>
      <c r="F10" s="44"/>
      <c r="G10" s="21"/>
    </row>
    <row r="11" spans="2:7" x14ac:dyDescent="0.2">
      <c r="B11" s="4"/>
      <c r="C11" s="19"/>
      <c r="D11" s="44"/>
      <c r="E11" s="44"/>
      <c r="F11" s="19"/>
      <c r="G11" s="21"/>
    </row>
    <row r="12" spans="2:7" x14ac:dyDescent="0.2">
      <c r="B12" s="4"/>
      <c r="C12" s="19"/>
      <c r="D12" s="44"/>
      <c r="E12" s="19"/>
      <c r="F12" s="19"/>
      <c r="G12" s="22"/>
    </row>
    <row r="13" spans="2:7" x14ac:dyDescent="0.2">
      <c r="B13" s="1"/>
      <c r="C13" s="20"/>
      <c r="D13" s="20"/>
      <c r="E13" s="20"/>
      <c r="F13" s="20"/>
      <c r="G13" s="22"/>
    </row>
    <row r="14" spans="2:7" x14ac:dyDescent="0.2">
      <c r="B14" s="4"/>
      <c r="C14" s="19"/>
      <c r="D14" s="19"/>
      <c r="E14" s="19"/>
      <c r="F14" s="19"/>
      <c r="G14" s="21"/>
    </row>
    <row r="15" spans="2:7" x14ac:dyDescent="0.2">
      <c r="B15" s="4"/>
      <c r="C15" s="19"/>
      <c r="D15" s="19"/>
      <c r="E15" s="19"/>
      <c r="F15" s="19"/>
      <c r="G15" s="21"/>
    </row>
    <row r="16" spans="2:7" x14ac:dyDescent="0.2">
      <c r="B16" s="4"/>
      <c r="C16" s="19"/>
      <c r="D16" s="19"/>
      <c r="E16" s="19"/>
      <c r="F16" s="19"/>
      <c r="G16" s="21"/>
    </row>
    <row r="20" spans="2:7" ht="19" x14ac:dyDescent="0.2">
      <c r="B20" s="269"/>
      <c r="C20" s="269"/>
      <c r="D20" s="269"/>
      <c r="E20" s="269"/>
      <c r="F20" s="269"/>
      <c r="G20" s="269"/>
    </row>
    <row r="22" spans="2:7" x14ac:dyDescent="0.2">
      <c r="B22" s="4"/>
      <c r="C22" s="51"/>
      <c r="D22" s="51"/>
      <c r="E22" s="51"/>
      <c r="F22" s="51"/>
      <c r="G22" s="51"/>
    </row>
    <row r="23" spans="2:7" x14ac:dyDescent="0.2">
      <c r="B23" s="4"/>
      <c r="C23" s="51"/>
      <c r="D23" s="51"/>
      <c r="E23" s="51"/>
      <c r="F23" s="51"/>
      <c r="G23" s="51"/>
    </row>
    <row r="24" spans="2:7" x14ac:dyDescent="0.2">
      <c r="B24" s="4"/>
      <c r="C24" s="51"/>
      <c r="D24" s="51"/>
      <c r="E24" s="51"/>
      <c r="F24" s="51"/>
      <c r="G24" s="51"/>
    </row>
    <row r="25" spans="2:7" x14ac:dyDescent="0.2">
      <c r="B25" s="4"/>
      <c r="C25" s="51"/>
      <c r="D25" s="51"/>
      <c r="E25" s="51"/>
      <c r="F25" s="51"/>
      <c r="G25" s="51"/>
    </row>
    <row r="26" spans="2:7" x14ac:dyDescent="0.2">
      <c r="B26" s="4"/>
      <c r="C26" s="51"/>
      <c r="D26" s="51"/>
      <c r="E26" s="51"/>
      <c r="F26" s="51"/>
      <c r="G26" s="51"/>
    </row>
    <row r="27" spans="2:7" x14ac:dyDescent="0.2">
      <c r="B27" s="1"/>
      <c r="C27" s="51"/>
      <c r="D27" s="51"/>
      <c r="E27" s="51"/>
      <c r="F27" s="51"/>
      <c r="G27" s="51"/>
    </row>
    <row r="28" spans="2:7" x14ac:dyDescent="0.2">
      <c r="B28" s="4"/>
      <c r="C28" s="51"/>
      <c r="D28" s="51"/>
      <c r="E28" s="51"/>
      <c r="F28" s="51"/>
      <c r="G28" s="51"/>
    </row>
    <row r="29" spans="2:7" x14ac:dyDescent="0.2">
      <c r="B29" s="4"/>
      <c r="C29" s="51"/>
      <c r="D29" s="51"/>
      <c r="E29" s="51"/>
      <c r="F29" s="51"/>
      <c r="G29" s="51"/>
    </row>
    <row r="30" spans="2:7" x14ac:dyDescent="0.2">
      <c r="B30" s="4"/>
      <c r="C30" s="51"/>
      <c r="D30" s="51"/>
      <c r="E30" s="51"/>
      <c r="F30" s="51"/>
      <c r="G30" s="51"/>
    </row>
    <row r="31" spans="2:7" x14ac:dyDescent="0.2">
      <c r="B31" s="1"/>
      <c r="C31" s="51"/>
      <c r="D31" s="51"/>
      <c r="E31" s="51"/>
      <c r="F31" s="51"/>
      <c r="G31" s="51"/>
    </row>
    <row r="32" spans="2:7" x14ac:dyDescent="0.2">
      <c r="B32" s="4"/>
      <c r="C32" s="51"/>
      <c r="D32" s="51"/>
      <c r="E32" s="51"/>
      <c r="F32" s="51"/>
      <c r="G32" s="51"/>
    </row>
    <row r="33" spans="2:7" x14ac:dyDescent="0.2">
      <c r="B33" s="4"/>
      <c r="C33" s="51"/>
      <c r="D33" s="51"/>
      <c r="E33" s="51"/>
      <c r="F33" s="51"/>
      <c r="G33" s="51"/>
    </row>
    <row r="34" spans="2:7" x14ac:dyDescent="0.2">
      <c r="B34" s="4"/>
      <c r="C34" s="51"/>
      <c r="D34" s="51"/>
      <c r="E34" s="51"/>
      <c r="F34" s="51"/>
      <c r="G34" s="51"/>
    </row>
  </sheetData>
  <mergeCells count="2">
    <mergeCell ref="B2:G2"/>
    <mergeCell ref="B20:G2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A030E-F6AC-4C1A-98B9-332BACE0D714}">
  <dimension ref="B2:G34"/>
  <sheetViews>
    <sheetView showGridLines="0" workbookViewId="0">
      <selection activeCell="K40" sqref="K40"/>
    </sheetView>
  </sheetViews>
  <sheetFormatPr baseColWidth="10" defaultColWidth="8.83203125" defaultRowHeight="15" x14ac:dyDescent="0.2"/>
  <sheetData>
    <row r="2" spans="2:7" x14ac:dyDescent="0.2">
      <c r="C2" s="5"/>
      <c r="D2" s="5"/>
      <c r="E2" s="5"/>
      <c r="F2" s="5"/>
      <c r="G2" s="3"/>
    </row>
    <row r="3" spans="2:7" x14ac:dyDescent="0.2">
      <c r="B3" s="4"/>
      <c r="C3" s="24"/>
      <c r="D3" s="24"/>
      <c r="E3" s="24"/>
      <c r="F3" s="24"/>
      <c r="G3" s="21"/>
    </row>
    <row r="4" spans="2:7" x14ac:dyDescent="0.2">
      <c r="B4" s="4"/>
      <c r="C4" s="24"/>
      <c r="D4" s="24"/>
      <c r="E4" s="24"/>
      <c r="F4" s="24"/>
      <c r="G4" s="23"/>
    </row>
    <row r="5" spans="2:7" x14ac:dyDescent="0.2">
      <c r="B5" s="4"/>
      <c r="C5" s="24"/>
      <c r="D5" s="24"/>
      <c r="E5" s="24"/>
      <c r="F5" s="24"/>
      <c r="G5" s="21"/>
    </row>
    <row r="6" spans="2:7" x14ac:dyDescent="0.2">
      <c r="B6" s="4"/>
      <c r="C6" s="24"/>
      <c r="D6" s="24"/>
      <c r="E6" s="24"/>
      <c r="F6" s="24"/>
      <c r="G6" s="21"/>
    </row>
    <row r="7" spans="2:7" x14ac:dyDescent="0.2">
      <c r="B7" s="4"/>
      <c r="C7" s="24"/>
      <c r="D7" s="24"/>
      <c r="E7" s="24"/>
      <c r="F7" s="24"/>
      <c r="G7" s="21"/>
    </row>
    <row r="8" spans="2:7" x14ac:dyDescent="0.2">
      <c r="B8" s="1"/>
      <c r="C8" s="46"/>
      <c r="D8" s="46"/>
      <c r="E8" s="46"/>
      <c r="F8" s="46"/>
      <c r="G8" s="22"/>
    </row>
    <row r="9" spans="2:7" x14ac:dyDescent="0.2">
      <c r="B9" s="4"/>
      <c r="C9" s="24"/>
      <c r="D9" s="24"/>
      <c r="E9" s="24"/>
      <c r="F9" s="24"/>
      <c r="G9" s="23"/>
    </row>
    <row r="10" spans="2:7" x14ac:dyDescent="0.2">
      <c r="B10" s="4"/>
      <c r="C10" s="24"/>
      <c r="D10" s="24"/>
      <c r="E10" s="24"/>
      <c r="F10" s="24"/>
      <c r="G10" s="21"/>
    </row>
    <row r="11" spans="2:7" x14ac:dyDescent="0.2">
      <c r="B11" s="4"/>
      <c r="C11" s="45"/>
      <c r="D11" s="24"/>
      <c r="E11" s="24"/>
      <c r="F11" s="24"/>
      <c r="G11" s="21"/>
    </row>
    <row r="12" spans="2:7" x14ac:dyDescent="0.2">
      <c r="B12" s="1"/>
      <c r="C12" s="46"/>
      <c r="D12" s="46"/>
      <c r="E12" s="46"/>
      <c r="F12" s="46"/>
      <c r="G12" s="22"/>
    </row>
    <row r="13" spans="2:7" x14ac:dyDescent="0.2">
      <c r="B13" s="4"/>
      <c r="C13" s="45"/>
      <c r="D13" s="45"/>
      <c r="E13" s="45"/>
      <c r="F13" s="24"/>
      <c r="G13" s="21"/>
    </row>
    <row r="14" spans="2:7" x14ac:dyDescent="0.2">
      <c r="B14" s="4"/>
      <c r="C14" s="24"/>
      <c r="D14" s="24"/>
      <c r="E14" s="24"/>
      <c r="F14" s="24"/>
      <c r="G14" s="21"/>
    </row>
    <row r="15" spans="2:7" x14ac:dyDescent="0.2">
      <c r="B15" s="4"/>
      <c r="C15" s="24"/>
      <c r="D15" s="24"/>
      <c r="E15" s="24"/>
      <c r="F15" s="24"/>
      <c r="G15" s="21"/>
    </row>
    <row r="20" spans="2:7" ht="19" x14ac:dyDescent="0.2">
      <c r="B20" s="269"/>
      <c r="C20" s="269"/>
      <c r="D20" s="269"/>
      <c r="E20" s="269"/>
      <c r="F20" s="269"/>
      <c r="G20" s="269"/>
    </row>
    <row r="22" spans="2:7" x14ac:dyDescent="0.2">
      <c r="B22" s="4"/>
      <c r="C22" s="50"/>
      <c r="D22" s="50"/>
      <c r="E22" s="50"/>
      <c r="F22" s="50"/>
      <c r="G22" s="50"/>
    </row>
    <row r="23" spans="2:7" x14ac:dyDescent="0.2">
      <c r="B23" s="4"/>
      <c r="C23" s="50"/>
      <c r="D23" s="50"/>
      <c r="E23" s="50"/>
      <c r="F23" s="50"/>
      <c r="G23" s="50"/>
    </row>
    <row r="24" spans="2:7" x14ac:dyDescent="0.2">
      <c r="B24" s="4"/>
      <c r="C24" s="50"/>
      <c r="D24" s="50"/>
      <c r="E24" s="50"/>
      <c r="F24" s="50"/>
      <c r="G24" s="50"/>
    </row>
    <row r="25" spans="2:7" x14ac:dyDescent="0.2">
      <c r="B25" s="4"/>
      <c r="C25" s="50"/>
      <c r="D25" s="50"/>
      <c r="E25" s="50"/>
      <c r="F25" s="50"/>
      <c r="G25" s="50"/>
    </row>
    <row r="26" spans="2:7" x14ac:dyDescent="0.2">
      <c r="B26" s="4"/>
      <c r="C26" s="50"/>
      <c r="D26" s="50"/>
      <c r="E26" s="50"/>
      <c r="F26" s="50"/>
      <c r="G26" s="50"/>
    </row>
    <row r="27" spans="2:7" x14ac:dyDescent="0.2">
      <c r="B27" s="1"/>
      <c r="C27" s="50"/>
      <c r="D27" s="50"/>
      <c r="E27" s="50"/>
      <c r="F27" s="50"/>
      <c r="G27" s="50"/>
    </row>
    <row r="28" spans="2:7" x14ac:dyDescent="0.2">
      <c r="B28" s="4"/>
      <c r="C28" s="50"/>
      <c r="D28" s="50"/>
      <c r="E28" s="50"/>
      <c r="F28" s="50"/>
      <c r="G28" s="50"/>
    </row>
    <row r="29" spans="2:7" x14ac:dyDescent="0.2">
      <c r="B29" s="4"/>
      <c r="C29" s="50"/>
      <c r="D29" s="50"/>
      <c r="E29" s="50"/>
      <c r="F29" s="50"/>
      <c r="G29" s="50"/>
    </row>
    <row r="30" spans="2:7" x14ac:dyDescent="0.2">
      <c r="B30" s="4"/>
      <c r="C30" s="50"/>
      <c r="D30" s="50"/>
      <c r="E30" s="50"/>
      <c r="F30" s="50"/>
      <c r="G30" s="50"/>
    </row>
    <row r="31" spans="2:7" x14ac:dyDescent="0.2">
      <c r="B31" s="1"/>
      <c r="C31" s="50"/>
      <c r="D31" s="50"/>
      <c r="E31" s="50"/>
      <c r="F31" s="50"/>
      <c r="G31" s="50"/>
    </row>
    <row r="32" spans="2:7" x14ac:dyDescent="0.2">
      <c r="B32" s="4"/>
      <c r="C32" s="50"/>
      <c r="D32" s="50"/>
      <c r="E32" s="50"/>
      <c r="F32" s="50"/>
      <c r="G32" s="50"/>
    </row>
    <row r="33" spans="2:7" x14ac:dyDescent="0.2">
      <c r="B33" s="4"/>
      <c r="C33" s="50"/>
      <c r="D33" s="50"/>
      <c r="E33" s="50"/>
      <c r="F33" s="50"/>
      <c r="G33" s="50"/>
    </row>
    <row r="34" spans="2:7" x14ac:dyDescent="0.2">
      <c r="B34" s="4"/>
      <c r="C34" s="50"/>
      <c r="D34" s="50"/>
      <c r="E34" s="50"/>
      <c r="F34" s="50"/>
      <c r="G34" s="50"/>
    </row>
  </sheetData>
  <mergeCells count="1">
    <mergeCell ref="B20:G2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FDEF1-3DB5-4796-8C6B-BC482B398A28}">
  <dimension ref="B4:G36"/>
  <sheetViews>
    <sheetView showGridLines="0" workbookViewId="0">
      <selection activeCell="N18" sqref="N18"/>
    </sheetView>
  </sheetViews>
  <sheetFormatPr baseColWidth="10" defaultColWidth="8.83203125" defaultRowHeight="15" x14ac:dyDescent="0.2"/>
  <cols>
    <col min="3" max="3" width="12.1640625" bestFit="1" customWidth="1"/>
    <col min="4" max="5" width="13.5" bestFit="1" customWidth="1"/>
    <col min="6" max="6" width="12.1640625" bestFit="1" customWidth="1"/>
    <col min="7" max="7" width="13.5" bestFit="1" customWidth="1"/>
  </cols>
  <sheetData>
    <row r="4" spans="2:7" x14ac:dyDescent="0.2">
      <c r="B4" s="4"/>
      <c r="C4" s="49"/>
      <c r="D4" s="49"/>
      <c r="E4" s="49"/>
      <c r="F4" s="49"/>
      <c r="G4" s="49"/>
    </row>
    <row r="5" spans="2:7" x14ac:dyDescent="0.2">
      <c r="B5" s="4"/>
      <c r="C5" s="49"/>
      <c r="D5" s="49"/>
      <c r="E5" s="49"/>
      <c r="F5" s="49"/>
      <c r="G5" s="49"/>
    </row>
    <row r="6" spans="2:7" x14ac:dyDescent="0.2">
      <c r="B6" s="4"/>
      <c r="C6" s="49"/>
      <c r="D6" s="49"/>
      <c r="E6" s="49"/>
      <c r="F6" s="49"/>
      <c r="G6" s="49"/>
    </row>
    <row r="7" spans="2:7" x14ac:dyDescent="0.2">
      <c r="B7" s="4"/>
      <c r="C7" s="49"/>
      <c r="D7" s="49"/>
      <c r="E7" s="49"/>
      <c r="F7" s="49"/>
      <c r="G7" s="49"/>
    </row>
    <row r="8" spans="2:7" x14ac:dyDescent="0.2">
      <c r="B8" s="4"/>
      <c r="C8" s="49"/>
      <c r="D8" s="49"/>
      <c r="E8" s="49"/>
      <c r="F8" s="49"/>
      <c r="G8" s="49"/>
    </row>
    <row r="9" spans="2:7" x14ac:dyDescent="0.2">
      <c r="B9" s="1"/>
      <c r="C9" s="49"/>
      <c r="D9" s="49"/>
      <c r="E9" s="49"/>
      <c r="F9" s="49"/>
      <c r="G9" s="49"/>
    </row>
    <row r="10" spans="2:7" x14ac:dyDescent="0.2">
      <c r="B10" s="4"/>
      <c r="C10" s="49"/>
      <c r="D10" s="49"/>
      <c r="E10" s="49"/>
      <c r="F10" s="49"/>
      <c r="G10" s="49"/>
    </row>
    <row r="11" spans="2:7" x14ac:dyDescent="0.2">
      <c r="B11" s="4"/>
      <c r="C11" s="49"/>
      <c r="D11" s="49"/>
      <c r="E11" s="49"/>
      <c r="F11" s="49"/>
      <c r="G11" s="49"/>
    </row>
    <row r="12" spans="2:7" x14ac:dyDescent="0.2">
      <c r="B12" s="4"/>
      <c r="C12" s="49"/>
      <c r="D12" s="49"/>
      <c r="E12" s="49"/>
      <c r="F12" s="49"/>
      <c r="G12" s="49"/>
    </row>
    <row r="13" spans="2:7" x14ac:dyDescent="0.2">
      <c r="B13" s="1"/>
      <c r="C13" s="49"/>
      <c r="D13" s="49"/>
      <c r="E13" s="49"/>
      <c r="F13" s="49"/>
      <c r="G13" s="49"/>
    </row>
    <row r="14" spans="2:7" x14ac:dyDescent="0.2">
      <c r="B14" s="4"/>
      <c r="C14" s="49"/>
      <c r="D14" s="49"/>
      <c r="E14" s="49"/>
      <c r="F14" s="49"/>
      <c r="G14" s="49"/>
    </row>
    <row r="15" spans="2:7" x14ac:dyDescent="0.2">
      <c r="B15" s="4"/>
      <c r="C15" s="49"/>
      <c r="D15" s="49"/>
      <c r="E15" s="49"/>
      <c r="F15" s="49"/>
      <c r="G15" s="49"/>
    </row>
    <row r="16" spans="2:7" x14ac:dyDescent="0.2">
      <c r="B16" s="4"/>
      <c r="C16" s="49"/>
      <c r="D16" s="49"/>
      <c r="E16" s="49"/>
      <c r="F16" s="49"/>
      <c r="G16" s="49"/>
    </row>
    <row r="22" spans="2:7" ht="19" x14ac:dyDescent="0.2">
      <c r="B22" s="269"/>
      <c r="C22" s="269"/>
      <c r="D22" s="269"/>
      <c r="E22" s="269"/>
      <c r="F22" s="269"/>
      <c r="G22" s="269"/>
    </row>
    <row r="24" spans="2:7" x14ac:dyDescent="0.2">
      <c r="B24" s="4"/>
      <c r="C24" s="51"/>
      <c r="D24" s="51"/>
      <c r="E24" s="51"/>
      <c r="F24" s="51"/>
      <c r="G24" s="51"/>
    </row>
    <row r="25" spans="2:7" x14ac:dyDescent="0.2">
      <c r="B25" s="4"/>
      <c r="C25" s="51"/>
      <c r="D25" s="51"/>
      <c r="E25" s="51"/>
      <c r="F25" s="51"/>
      <c r="G25" s="51"/>
    </row>
    <row r="26" spans="2:7" x14ac:dyDescent="0.2">
      <c r="B26" s="4"/>
      <c r="C26" s="51"/>
      <c r="D26" s="51"/>
      <c r="E26" s="51"/>
      <c r="F26" s="51"/>
      <c r="G26" s="51"/>
    </row>
    <row r="27" spans="2:7" x14ac:dyDescent="0.2">
      <c r="B27" s="4"/>
      <c r="C27" s="51"/>
      <c r="D27" s="51"/>
      <c r="E27" s="51"/>
      <c r="F27" s="51"/>
      <c r="G27" s="51"/>
    </row>
    <row r="28" spans="2:7" x14ac:dyDescent="0.2">
      <c r="B28" s="4"/>
      <c r="C28" s="51"/>
      <c r="D28" s="51"/>
      <c r="E28" s="51"/>
      <c r="F28" s="51"/>
      <c r="G28" s="51"/>
    </row>
    <row r="29" spans="2:7" x14ac:dyDescent="0.2">
      <c r="B29" s="1"/>
      <c r="C29" s="51"/>
      <c r="D29" s="51"/>
      <c r="E29" s="51"/>
      <c r="F29" s="51"/>
      <c r="G29" s="51"/>
    </row>
    <row r="30" spans="2:7" x14ac:dyDescent="0.2">
      <c r="B30" s="4"/>
      <c r="C30" s="51"/>
      <c r="D30" s="51"/>
      <c r="E30" s="51"/>
      <c r="F30" s="51"/>
      <c r="G30" s="51"/>
    </row>
    <row r="31" spans="2:7" x14ac:dyDescent="0.2">
      <c r="B31" s="4"/>
      <c r="C31" s="51"/>
      <c r="D31" s="51"/>
      <c r="E31" s="51"/>
      <c r="F31" s="51"/>
      <c r="G31" s="51"/>
    </row>
    <row r="32" spans="2:7" x14ac:dyDescent="0.2">
      <c r="B32" s="4"/>
      <c r="C32" s="51"/>
      <c r="D32" s="51"/>
      <c r="E32" s="51"/>
      <c r="F32" s="51"/>
      <c r="G32" s="51"/>
    </row>
    <row r="33" spans="2:7" x14ac:dyDescent="0.2">
      <c r="B33" s="1"/>
      <c r="C33" s="51"/>
      <c r="D33" s="51"/>
      <c r="E33" s="51"/>
      <c r="F33" s="51"/>
      <c r="G33" s="51"/>
    </row>
    <row r="34" spans="2:7" x14ac:dyDescent="0.2">
      <c r="B34" s="4"/>
      <c r="C34" s="51"/>
      <c r="D34" s="51"/>
      <c r="E34" s="51"/>
      <c r="F34" s="51"/>
      <c r="G34" s="51"/>
    </row>
    <row r="35" spans="2:7" x14ac:dyDescent="0.2">
      <c r="B35" s="4"/>
      <c r="C35" s="51"/>
      <c r="D35" s="51"/>
      <c r="E35" s="51"/>
      <c r="F35" s="51"/>
      <c r="G35" s="51"/>
    </row>
    <row r="36" spans="2:7" x14ac:dyDescent="0.2">
      <c r="B36" s="4"/>
      <c r="C36" s="51"/>
      <c r="D36" s="51"/>
      <c r="E36" s="51"/>
      <c r="F36" s="51"/>
      <c r="G36" s="51"/>
    </row>
  </sheetData>
  <mergeCells count="1">
    <mergeCell ref="B22:G2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1F7D0-CBCC-4124-B526-E6CA49413D57}">
  <dimension ref="A1:I19"/>
  <sheetViews>
    <sheetView showGridLines="0" zoomScale="125" zoomScaleNormal="86" workbookViewId="0">
      <selection activeCell="E13" sqref="E13"/>
    </sheetView>
  </sheetViews>
  <sheetFormatPr baseColWidth="10" defaultColWidth="8.5" defaultRowHeight="15" x14ac:dyDescent="0.2"/>
  <cols>
    <col min="1" max="1" width="25.5" style="17" customWidth="1"/>
    <col min="2" max="2" width="17.5" style="17" customWidth="1"/>
    <col min="3" max="3" width="13.5" style="17" customWidth="1"/>
    <col min="4" max="4" width="16.1640625" style="17" customWidth="1"/>
    <col min="5" max="6" width="15.33203125" style="17" customWidth="1"/>
    <col min="7" max="7" width="16.5" style="17" customWidth="1"/>
    <col min="8" max="8" width="31.83203125" style="17" customWidth="1"/>
    <col min="9" max="16384" width="8.5" style="17"/>
  </cols>
  <sheetData>
    <row r="1" spans="1:9" ht="11.5" customHeight="1" x14ac:dyDescent="0.2">
      <c r="A1" s="181"/>
      <c r="B1" s="181"/>
      <c r="C1" s="181"/>
      <c r="D1" s="181"/>
      <c r="E1" s="181"/>
      <c r="F1" s="181"/>
      <c r="G1" s="181"/>
      <c r="H1" s="181"/>
      <c r="I1" s="181"/>
    </row>
    <row r="2" spans="1:9" ht="5.25" hidden="1" customHeight="1" x14ac:dyDescent="0.3">
      <c r="A2" s="182"/>
      <c r="B2" s="183"/>
      <c r="C2" s="184"/>
      <c r="D2" s="184"/>
      <c r="E2" s="184"/>
      <c r="F2" s="184"/>
      <c r="G2" s="184"/>
      <c r="H2" s="185"/>
      <c r="I2" s="181"/>
    </row>
    <row r="3" spans="1:9" s="18" customFormat="1" ht="19" x14ac:dyDescent="0.25">
      <c r="A3" s="215" t="s">
        <v>167</v>
      </c>
      <c r="B3" s="216"/>
      <c r="C3" s="217"/>
      <c r="D3" s="217"/>
      <c r="E3" s="217"/>
      <c r="F3" s="217"/>
      <c r="G3" s="217"/>
      <c r="H3" s="217"/>
      <c r="I3" s="180"/>
    </row>
    <row r="4" spans="1:9" ht="59.25" customHeight="1" x14ac:dyDescent="0.2">
      <c r="A4" s="70" t="s">
        <v>69</v>
      </c>
      <c r="B4" s="219" t="s">
        <v>8</v>
      </c>
      <c r="C4" s="220" t="s">
        <v>9</v>
      </c>
      <c r="D4" s="220" t="s">
        <v>10</v>
      </c>
      <c r="E4" s="221" t="s">
        <v>11</v>
      </c>
      <c r="F4" s="221" t="s">
        <v>12</v>
      </c>
      <c r="G4" s="221" t="s">
        <v>13</v>
      </c>
      <c r="H4" s="218" t="s">
        <v>35</v>
      </c>
      <c r="I4" s="181"/>
    </row>
    <row r="5" spans="1:9" x14ac:dyDescent="0.2">
      <c r="A5" s="15" t="s">
        <v>21</v>
      </c>
      <c r="B5" s="228" t="s">
        <v>44</v>
      </c>
      <c r="C5" s="229" t="s">
        <v>44</v>
      </c>
      <c r="D5" s="229">
        <v>3</v>
      </c>
      <c r="E5" s="229" t="s">
        <v>34</v>
      </c>
      <c r="F5" s="229">
        <v>5</v>
      </c>
      <c r="G5" s="229">
        <v>8</v>
      </c>
      <c r="H5" s="222"/>
      <c r="I5" s="181"/>
    </row>
    <row r="6" spans="1:9" x14ac:dyDescent="0.2">
      <c r="A6" s="15" t="s">
        <v>22</v>
      </c>
      <c r="B6" s="228" t="s">
        <v>32</v>
      </c>
      <c r="C6" s="229" t="s">
        <v>33</v>
      </c>
      <c r="D6" s="229" t="s">
        <v>121</v>
      </c>
      <c r="E6" s="229" t="s">
        <v>122</v>
      </c>
      <c r="F6" s="229" t="s">
        <v>123</v>
      </c>
      <c r="G6" s="229" t="s">
        <v>59</v>
      </c>
      <c r="H6" s="222"/>
      <c r="I6" s="181"/>
    </row>
    <row r="7" spans="1:9" x14ac:dyDescent="0.2">
      <c r="A7" s="15" t="s">
        <v>23</v>
      </c>
      <c r="B7" s="229" t="s">
        <v>60</v>
      </c>
      <c r="C7" s="229" t="s">
        <v>60</v>
      </c>
      <c r="D7" s="229" t="s">
        <v>124</v>
      </c>
      <c r="E7" s="229" t="s">
        <v>34</v>
      </c>
      <c r="F7" s="229" t="s">
        <v>125</v>
      </c>
      <c r="G7" s="229" t="s">
        <v>126</v>
      </c>
      <c r="H7" s="222" t="s">
        <v>36</v>
      </c>
      <c r="I7" s="181"/>
    </row>
    <row r="8" spans="1:9" x14ac:dyDescent="0.2">
      <c r="A8" s="15" t="s">
        <v>24</v>
      </c>
      <c r="B8" s="228" t="s">
        <v>37</v>
      </c>
      <c r="C8" s="229" t="s">
        <v>39</v>
      </c>
      <c r="D8" s="229" t="s">
        <v>38</v>
      </c>
      <c r="E8" s="229" t="s">
        <v>40</v>
      </c>
      <c r="F8" s="229" t="s">
        <v>41</v>
      </c>
      <c r="G8" s="229" t="s">
        <v>42</v>
      </c>
      <c r="H8" s="222"/>
      <c r="I8" s="181"/>
    </row>
    <row r="9" spans="1:9" x14ac:dyDescent="0.2">
      <c r="A9" s="65" t="s">
        <v>25</v>
      </c>
      <c r="B9" s="228" t="s">
        <v>43</v>
      </c>
      <c r="C9" s="233" t="s">
        <v>60</v>
      </c>
      <c r="D9" s="230" t="s">
        <v>127</v>
      </c>
      <c r="E9" s="230" t="s">
        <v>122</v>
      </c>
      <c r="F9" s="230" t="s">
        <v>128</v>
      </c>
      <c r="G9" s="230" t="s">
        <v>59</v>
      </c>
      <c r="H9" s="223"/>
      <c r="I9" s="181"/>
    </row>
    <row r="10" spans="1:9" x14ac:dyDescent="0.2">
      <c r="A10" s="65" t="s">
        <v>46</v>
      </c>
      <c r="B10" s="228" t="s">
        <v>32</v>
      </c>
      <c r="C10" s="230" t="s">
        <v>138</v>
      </c>
      <c r="D10" s="230" t="s">
        <v>124</v>
      </c>
      <c r="E10" s="230" t="s">
        <v>40</v>
      </c>
      <c r="F10" s="230" t="s">
        <v>41</v>
      </c>
      <c r="G10" s="230" t="s">
        <v>59</v>
      </c>
      <c r="H10" s="223"/>
      <c r="I10" s="181"/>
    </row>
    <row r="11" spans="1:9" x14ac:dyDescent="0.2">
      <c r="A11" s="15" t="s">
        <v>26</v>
      </c>
      <c r="B11" s="228">
        <v>0.75</v>
      </c>
      <c r="C11" s="229">
        <v>0.75</v>
      </c>
      <c r="D11" s="229">
        <v>1</v>
      </c>
      <c r="E11" s="229" t="s">
        <v>132</v>
      </c>
      <c r="F11" s="229" t="s">
        <v>132</v>
      </c>
      <c r="G11" s="229" t="s">
        <v>132</v>
      </c>
      <c r="H11" s="222"/>
      <c r="I11" s="181"/>
    </row>
    <row r="12" spans="1:9" x14ac:dyDescent="0.2">
      <c r="A12" s="15" t="s">
        <v>27</v>
      </c>
      <c r="B12" s="228" t="s">
        <v>132</v>
      </c>
      <c r="C12" s="229" t="s">
        <v>133</v>
      </c>
      <c r="D12" s="229" t="s">
        <v>134</v>
      </c>
      <c r="E12" s="229" t="s">
        <v>135</v>
      </c>
      <c r="F12" s="229" t="s">
        <v>128</v>
      </c>
      <c r="G12" s="229" t="s">
        <v>136</v>
      </c>
      <c r="H12" s="222"/>
      <c r="I12" s="181"/>
    </row>
    <row r="13" spans="1:9" x14ac:dyDescent="0.2">
      <c r="A13" s="15" t="s">
        <v>28</v>
      </c>
      <c r="B13" s="228" t="s">
        <v>129</v>
      </c>
      <c r="C13" s="229" t="s">
        <v>128</v>
      </c>
      <c r="D13" s="229" t="s">
        <v>130</v>
      </c>
      <c r="E13" s="229" t="s">
        <v>137</v>
      </c>
      <c r="F13" s="229" t="s">
        <v>34</v>
      </c>
      <c r="G13" s="229" t="s">
        <v>131</v>
      </c>
      <c r="H13" s="222"/>
      <c r="I13" s="181"/>
    </row>
    <row r="14" spans="1:9" x14ac:dyDescent="0.2">
      <c r="A14" s="16" t="s">
        <v>47</v>
      </c>
      <c r="B14" s="231">
        <v>2</v>
      </c>
      <c r="C14" s="232" t="s">
        <v>138</v>
      </c>
      <c r="D14" s="232" t="s">
        <v>139</v>
      </c>
      <c r="E14" s="232" t="s">
        <v>139</v>
      </c>
      <c r="F14" s="232" t="s">
        <v>140</v>
      </c>
      <c r="G14" s="232" t="s">
        <v>141</v>
      </c>
      <c r="H14" s="224"/>
      <c r="I14" s="181"/>
    </row>
    <row r="15" spans="1:9" x14ac:dyDescent="0.2">
      <c r="A15" s="15" t="s">
        <v>29</v>
      </c>
      <c r="B15" s="228" t="s">
        <v>142</v>
      </c>
      <c r="C15" s="229" t="s">
        <v>142</v>
      </c>
      <c r="D15" s="229" t="s">
        <v>143</v>
      </c>
      <c r="E15" s="229" t="s">
        <v>144</v>
      </c>
      <c r="F15" s="229" t="s">
        <v>145</v>
      </c>
      <c r="G15" s="229" t="s">
        <v>59</v>
      </c>
      <c r="H15" s="222"/>
      <c r="I15" s="181"/>
    </row>
    <row r="16" spans="1:9" ht="16" x14ac:dyDescent="0.2">
      <c r="A16" s="15" t="s">
        <v>30</v>
      </c>
      <c r="B16" s="186">
        <v>1</v>
      </c>
      <c r="C16" s="187" t="s">
        <v>60</v>
      </c>
      <c r="D16" s="186" t="s">
        <v>38</v>
      </c>
      <c r="E16" s="186" t="s">
        <v>34</v>
      </c>
      <c r="F16" s="187" t="s">
        <v>41</v>
      </c>
      <c r="G16" s="186" t="s">
        <v>59</v>
      </c>
      <c r="H16" s="188" t="s">
        <v>75</v>
      </c>
      <c r="I16" s="181"/>
    </row>
    <row r="17" spans="1:9" x14ac:dyDescent="0.2">
      <c r="A17" s="15" t="s">
        <v>76</v>
      </c>
      <c r="B17" s="228" t="s">
        <v>32</v>
      </c>
      <c r="C17" s="229" t="s">
        <v>32</v>
      </c>
      <c r="D17" s="229" t="s">
        <v>77</v>
      </c>
      <c r="E17" s="229" t="s">
        <v>78</v>
      </c>
      <c r="F17" s="229" t="s">
        <v>79</v>
      </c>
      <c r="G17" s="229" t="s">
        <v>79</v>
      </c>
      <c r="H17" s="222"/>
      <c r="I17" s="181"/>
    </row>
    <row r="18" spans="1:9" x14ac:dyDescent="0.2">
      <c r="A18" s="15" t="s">
        <v>151</v>
      </c>
      <c r="B18" s="228" t="s">
        <v>128</v>
      </c>
      <c r="C18" s="229" t="s">
        <v>146</v>
      </c>
      <c r="D18" s="229" t="s">
        <v>147</v>
      </c>
      <c r="E18" s="229" t="s">
        <v>148</v>
      </c>
      <c r="F18" s="229" t="s">
        <v>149</v>
      </c>
      <c r="G18" s="229" t="s">
        <v>150</v>
      </c>
      <c r="H18" s="222"/>
      <c r="I18" s="181"/>
    </row>
    <row r="19" spans="1:9" x14ac:dyDescent="0.2">
      <c r="A19" s="181"/>
      <c r="B19" s="181"/>
      <c r="C19" s="181"/>
      <c r="D19" s="181"/>
      <c r="E19" s="181"/>
      <c r="F19" s="181"/>
      <c r="G19" s="181"/>
      <c r="H19" s="181"/>
      <c r="I19" s="18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E0E84-D849-450E-82B5-1C0A014E3BDE}">
  <dimension ref="B2:E17"/>
  <sheetViews>
    <sheetView showGridLines="0" topLeftCell="A2" zoomScale="150" zoomScaleNormal="73" workbookViewId="0">
      <selection activeCell="C8" sqref="C8"/>
    </sheetView>
  </sheetViews>
  <sheetFormatPr baseColWidth="10" defaultColWidth="8.83203125" defaultRowHeight="15" x14ac:dyDescent="0.2"/>
  <cols>
    <col min="2" max="2" width="21.5" customWidth="1"/>
    <col min="3" max="3" width="37.5" customWidth="1"/>
    <col min="4" max="4" width="40.5" customWidth="1"/>
    <col min="5" max="5" width="52" customWidth="1"/>
  </cols>
  <sheetData>
    <row r="2" spans="2:5" ht="32.25" customHeight="1" x14ac:dyDescent="0.2">
      <c r="B2" s="270" t="s">
        <v>48</v>
      </c>
      <c r="C2" s="271"/>
      <c r="D2" s="271"/>
      <c r="E2" s="272"/>
    </row>
    <row r="3" spans="2:5" ht="16" x14ac:dyDescent="0.2">
      <c r="B3" s="192"/>
      <c r="C3" s="193" t="s">
        <v>166</v>
      </c>
      <c r="D3" s="193" t="s">
        <v>164</v>
      </c>
      <c r="E3" s="194" t="s">
        <v>165</v>
      </c>
    </row>
    <row r="4" spans="2:5" ht="16" x14ac:dyDescent="0.2">
      <c r="B4" s="189" t="s">
        <v>21</v>
      </c>
      <c r="C4" s="190" t="s">
        <v>117</v>
      </c>
      <c r="D4" s="190" t="s">
        <v>49</v>
      </c>
      <c r="E4" s="190" t="s">
        <v>49</v>
      </c>
    </row>
    <row r="5" spans="2:5" ht="16" x14ac:dyDescent="0.2">
      <c r="B5" s="189" t="s">
        <v>22</v>
      </c>
      <c r="C5" s="190" t="s">
        <v>50</v>
      </c>
      <c r="D5" s="190" t="s">
        <v>50</v>
      </c>
      <c r="E5" s="190" t="s">
        <v>50</v>
      </c>
    </row>
    <row r="6" spans="2:5" ht="32" x14ac:dyDescent="0.2">
      <c r="B6" s="189" t="s">
        <v>23</v>
      </c>
      <c r="C6" s="190" t="s">
        <v>51</v>
      </c>
      <c r="D6" s="190" t="s">
        <v>51</v>
      </c>
      <c r="E6" s="190" t="s">
        <v>51</v>
      </c>
    </row>
    <row r="7" spans="2:5" ht="32" x14ac:dyDescent="0.2">
      <c r="B7" s="189" t="s">
        <v>24</v>
      </c>
      <c r="C7" s="190" t="s">
        <v>52</v>
      </c>
      <c r="D7" s="190" t="s">
        <v>53</v>
      </c>
      <c r="E7" s="190" t="s">
        <v>53</v>
      </c>
    </row>
    <row r="8" spans="2:5" ht="32" x14ac:dyDescent="0.2">
      <c r="B8" s="189" t="s">
        <v>25</v>
      </c>
      <c r="C8" s="190" t="s">
        <v>54</v>
      </c>
      <c r="D8" s="190" t="s">
        <v>54</v>
      </c>
      <c r="E8" s="190" t="s">
        <v>54</v>
      </c>
    </row>
    <row r="9" spans="2:5" ht="16" x14ac:dyDescent="0.2">
      <c r="B9" s="191" t="s">
        <v>46</v>
      </c>
      <c r="C9" s="190"/>
      <c r="D9" s="190" t="s">
        <v>163</v>
      </c>
      <c r="E9" s="190" t="s">
        <v>163</v>
      </c>
    </row>
    <row r="10" spans="2:5" ht="16" x14ac:dyDescent="0.2">
      <c r="B10" s="189" t="s">
        <v>26</v>
      </c>
      <c r="C10" s="190" t="s">
        <v>55</v>
      </c>
      <c r="D10" s="190" t="s">
        <v>55</v>
      </c>
      <c r="E10" s="190" t="s">
        <v>55</v>
      </c>
    </row>
    <row r="11" spans="2:5" ht="48" x14ac:dyDescent="0.2">
      <c r="B11" s="189" t="s">
        <v>27</v>
      </c>
      <c r="C11" s="190" t="s">
        <v>56</v>
      </c>
      <c r="D11" s="190" t="s">
        <v>56</v>
      </c>
      <c r="E11" s="190" t="s">
        <v>56</v>
      </c>
    </row>
    <row r="12" spans="2:5" ht="16" x14ac:dyDescent="0.2">
      <c r="B12" s="189" t="s">
        <v>28</v>
      </c>
      <c r="C12" s="190" t="s">
        <v>57</v>
      </c>
      <c r="D12" s="190" t="s">
        <v>57</v>
      </c>
      <c r="E12" s="190" t="s">
        <v>57</v>
      </c>
    </row>
    <row r="13" spans="2:5" ht="16" x14ac:dyDescent="0.2">
      <c r="B13" s="191" t="s">
        <v>47</v>
      </c>
      <c r="C13" s="190"/>
      <c r="D13" s="190" t="s">
        <v>58</v>
      </c>
      <c r="E13" s="190" t="s">
        <v>58</v>
      </c>
    </row>
    <row r="14" spans="2:5" ht="32" x14ac:dyDescent="0.2">
      <c r="B14" s="189" t="s">
        <v>29</v>
      </c>
      <c r="C14" s="190" t="s">
        <v>111</v>
      </c>
      <c r="D14" s="190" t="s">
        <v>112</v>
      </c>
      <c r="E14" s="190" t="s">
        <v>113</v>
      </c>
    </row>
    <row r="15" spans="2:5" ht="16" x14ac:dyDescent="0.2">
      <c r="B15" s="189" t="s">
        <v>30</v>
      </c>
      <c r="C15" s="190" t="s">
        <v>73</v>
      </c>
      <c r="D15" s="190" t="s">
        <v>74</v>
      </c>
      <c r="E15" s="190" t="s">
        <v>74</v>
      </c>
    </row>
    <row r="16" spans="2:5" s="63" customFormat="1" ht="16" x14ac:dyDescent="0.2">
      <c r="B16" s="189" t="s">
        <v>76</v>
      </c>
      <c r="C16" s="190" t="s">
        <v>114</v>
      </c>
      <c r="D16" s="190" t="s">
        <v>115</v>
      </c>
      <c r="E16" s="190" t="s">
        <v>116</v>
      </c>
    </row>
    <row r="17" spans="2:5" ht="16" x14ac:dyDescent="0.2">
      <c r="B17" s="189" t="s">
        <v>31</v>
      </c>
      <c r="C17" s="190" t="s">
        <v>53</v>
      </c>
      <c r="D17" s="190" t="s">
        <v>53</v>
      </c>
      <c r="E17" s="190" t="s">
        <v>53</v>
      </c>
    </row>
  </sheetData>
  <mergeCells count="1">
    <mergeCell ref="B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Start here</vt:lpstr>
      <vt:lpstr>Primary Data</vt:lpstr>
      <vt:lpstr>Total Fees</vt:lpstr>
      <vt:lpstr>Century Urban Data</vt:lpstr>
      <vt:lpstr>Single Family Fees chart</vt:lpstr>
      <vt:lpstr>Small MultiFamily</vt:lpstr>
      <vt:lpstr>Large MultiFamily</vt:lpstr>
      <vt:lpstr>Processing Times</vt:lpstr>
      <vt:lpstr>Impact Fee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Abrams</dc:creator>
  <cp:lastModifiedBy>Microsoft Office User</cp:lastModifiedBy>
  <dcterms:created xsi:type="dcterms:W3CDTF">2015-06-05T18:17:20Z</dcterms:created>
  <dcterms:modified xsi:type="dcterms:W3CDTF">2022-06-06T22:01:09Z</dcterms:modified>
</cp:coreProperties>
</file>