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trevormcintyre/Downloads/files (16)/"/>
    </mc:Choice>
  </mc:AlternateContent>
  <xr:revisionPtr revIDLastSave="0" documentId="8_{34FD6124-2BD6-EE4F-B22D-536CA58A72D6}" xr6:coauthVersionLast="47" xr6:coauthVersionMax="47" xr10:uidLastSave="{00000000-0000-0000-0000-000000000000}"/>
  <bookViews>
    <workbookView xWindow="0" yWindow="740" windowWidth="29400" windowHeight="18380" tabRatio="500" xr2:uid="{00000000-000D-0000-FFFF-FFFF00000000}"/>
  </bookViews>
  <sheets>
    <sheet name="Dashboard" sheetId="1" r:id="rId1"/>
    <sheet name="Assumptions" sheetId="2" r:id="rId2"/>
    <sheet name="Control" sheetId="3" r:id="rId3"/>
    <sheet name="Market Inputs" sheetId="4" r:id="rId4"/>
    <sheet name="TAM-SAM-SOM" sheetId="5" r:id="rId5"/>
    <sheet name="Revenue Cohorts" sheetId="6" r:id="rId6"/>
    <sheet name="Headcount &amp; Costs" sheetId="7" r:id="rId7"/>
    <sheet name="Unit Economics" sheetId="8" r:id="rId8"/>
    <sheet name="Cap Table" sheetId="9" r:id="rId9"/>
    <sheet name="Cohort Analysis" sheetId="10" r:id="rId10"/>
    <sheet name="Sensitivity Analysis" sheetId="11" r:id="rId11"/>
    <sheet name="P&amp;L Monthly" sheetId="12" r:id="rId12"/>
    <sheet name="P&amp;L Annual" sheetId="13" r:id="rId13"/>
    <sheet name="Balance Sheet Monthly" sheetId="14" r:id="rId14"/>
    <sheet name="Balance Sheet Annual" sheetId="15" r:id="rId15"/>
    <sheet name="Cash Flow Monthly" sheetId="16" r:id="rId16"/>
    <sheet name="Cash Flow Annual" sheetId="17" r:id="rId17"/>
    <sheet name="Budget vs Actuals" sheetId="18" r:id="rId18"/>
    <sheet name="Sales Capacity" sheetId="19" r:id="rId19"/>
    <sheet name="Exit Valuation" sheetId="20" r:id="rId20"/>
    <sheet name="DCF Valuation" sheetId="21" r:id="rId21"/>
    <sheet name="Renewal Waterfall" sheetId="22" r:id="rId22"/>
    <sheet name="CapEx &amp; Depreciation" sheetId="23" r:id="rId23"/>
    <sheet name="Benchmarks Reference" sheetId="24" r:id="rId24"/>
    <sheet name="Raise Comparison" sheetId="25" r:id="rId25"/>
  </sheets>
  <definedNames>
    <definedName name="_xlnm.Print_Area" localSheetId="14">'Balance Sheet Annual'!$A$1:$H$14</definedName>
    <definedName name="_xlnm.Print_Area" localSheetId="23">'Benchmarks Reference'!$A$1:$H$11</definedName>
    <definedName name="_xlnm.Print_Area" localSheetId="17">'Budget vs Actuals'!$A$1:$H$10</definedName>
    <definedName name="_xlnm.Print_Area" localSheetId="8">'Cap Table'!$A$1:$H$15</definedName>
    <definedName name="_xlnm.Print_Area" localSheetId="22">'CapEx &amp; Depreciation'!$A$1:$H$8</definedName>
    <definedName name="_xlnm.Print_Area" localSheetId="16">'Cash Flow Annual'!$A$1:$H$10</definedName>
    <definedName name="_xlnm.Print_Area" localSheetId="9">'Cohort Analysis'!$A$1:$I$12</definedName>
    <definedName name="_xlnm.Print_Area" localSheetId="0">Dashboard!$A$1:$I$17</definedName>
    <definedName name="_xlnm.Print_Area" localSheetId="20">'DCF Valuation'!$A$1:$H$20</definedName>
    <definedName name="_xlnm.Print_Area" localSheetId="19">'Exit Valuation'!$A$1:$H$18</definedName>
    <definedName name="_xlnm.Print_Area" localSheetId="12">'P&amp;L Annual'!$A$1:$H$18</definedName>
    <definedName name="_xlnm.Print_Area" localSheetId="24">'Raise Comparison'!$A$1:$F$18</definedName>
    <definedName name="_xlnm.Print_Area" localSheetId="21">'Renewal Waterfall'!$A$1:$H$9</definedName>
    <definedName name="_xlnm.Print_Area" localSheetId="18">'Sales Capacity'!$A$1:$H$10</definedName>
    <definedName name="_xlnm.Print_Area" localSheetId="10">'Sensitivity Analysis'!$A$1:$H$14</definedName>
    <definedName name="_xlnm.Print_Area" localSheetId="4">'TAM-SAM-SOM'!$A$1:$H$23</definedName>
    <definedName name="_xlnm.Print_Area" localSheetId="7">'Unit Economics'!$A$1:$H$16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25" l="1"/>
  <c r="D8" i="25"/>
  <c r="C8" i="25"/>
  <c r="E7" i="25"/>
  <c r="E9" i="25" s="1"/>
  <c r="D7" i="25"/>
  <c r="D9" i="25" s="1"/>
  <c r="C7" i="25"/>
  <c r="D11" i="24"/>
  <c r="D9" i="24"/>
  <c r="D8" i="24"/>
  <c r="D7" i="24"/>
  <c r="D14" i="21"/>
  <c r="C7" i="21"/>
  <c r="C6" i="21"/>
  <c r="G14" i="21" s="1"/>
  <c r="C12" i="20"/>
  <c r="C10" i="20"/>
  <c r="E14" i="21" l="1"/>
  <c r="C9" i="25"/>
  <c r="D12" i="24"/>
  <c r="D13" i="24"/>
  <c r="C10" i="25"/>
  <c r="D10" i="25"/>
  <c r="E10" i="25"/>
  <c r="C14" i="21"/>
  <c r="F14" i="21"/>
  <c r="C6" i="19" l="1"/>
  <c r="C7" i="19"/>
  <c r="D6" i="19"/>
  <c r="D7" i="19"/>
  <c r="E6" i="19"/>
  <c r="E7" i="19"/>
  <c r="F6" i="19"/>
  <c r="F7" i="19"/>
  <c r="G6" i="19"/>
  <c r="G7" i="19"/>
  <c r="H6" i="19"/>
  <c r="H7" i="19"/>
  <c r="C10" i="19" l="1"/>
  <c r="D10" i="19"/>
  <c r="C17" i="20"/>
  <c r="H10" i="19"/>
  <c r="G10" i="19"/>
  <c r="E10" i="19"/>
  <c r="F10" i="19"/>
  <c r="C8" i="19" l="1"/>
  <c r="C9" i="19" l="1"/>
  <c r="D6" i="22" l="1"/>
  <c r="C7" i="22"/>
  <c r="C9" i="22" l="1"/>
  <c r="C8" i="22"/>
  <c r="D8" i="19" l="1"/>
  <c r="D9" i="19" l="1"/>
  <c r="E6" i="22" l="1"/>
  <c r="D7" i="22"/>
  <c r="D8" i="22" l="1"/>
  <c r="D9" i="22"/>
  <c r="C11" i="21" l="1"/>
  <c r="C12" i="21" l="1"/>
  <c r="C13" i="21" s="1"/>
  <c r="C15" i="21" s="1"/>
  <c r="E8" i="19" l="1"/>
  <c r="E9" i="19"/>
  <c r="E7" i="22" l="1"/>
  <c r="F6" i="22"/>
  <c r="E8" i="22" l="1"/>
  <c r="E9" i="22"/>
  <c r="D11" i="21" l="1"/>
  <c r="D12" i="21" l="1"/>
  <c r="D13" i="21" s="1"/>
  <c r="D15" i="21" s="1"/>
  <c r="F8" i="19" l="1"/>
  <c r="F9" i="19" l="1"/>
  <c r="F7" i="22" l="1"/>
  <c r="G6" i="22"/>
  <c r="F8" i="22" l="1"/>
  <c r="F9" i="22"/>
  <c r="E11" i="21" l="1"/>
  <c r="E12" i="21" l="1"/>
  <c r="E13" i="21" s="1"/>
  <c r="E15" i="21" s="1"/>
  <c r="G8" i="19" l="1"/>
  <c r="G9" i="19" l="1"/>
  <c r="G7" i="22" l="1"/>
  <c r="H6" i="22"/>
  <c r="G8" i="22" l="1"/>
  <c r="G9" i="22"/>
  <c r="D10" i="24" l="1"/>
  <c r="F11" i="21" l="1"/>
  <c r="F12" i="21" l="1"/>
  <c r="F13" i="21" s="1"/>
  <c r="F15" i="21" s="1"/>
  <c r="H8" i="19" l="1"/>
  <c r="H9" i="19" l="1"/>
  <c r="C6" i="20" l="1"/>
  <c r="C11" i="20" s="1"/>
  <c r="H7" i="22"/>
  <c r="H8" i="22" l="1"/>
  <c r="H9" i="22"/>
  <c r="C7" i="20" l="1"/>
  <c r="C13" i="20" s="1"/>
  <c r="C14" i="20" s="1"/>
  <c r="C18" i="20" s="1"/>
  <c r="G11" i="21"/>
  <c r="G12" i="21" l="1"/>
  <c r="G13" i="21" s="1"/>
  <c r="C18" i="21" l="1"/>
  <c r="C19" i="21" s="1"/>
  <c r="G15" i="21"/>
  <c r="C17" i="21" s="1"/>
  <c r="C20" i="21" l="1"/>
</calcChain>
</file>

<file path=xl/sharedStrings.xml><?xml version="1.0" encoding="utf-8"?>
<sst xmlns="http://schemas.openxmlformats.org/spreadsheetml/2006/main" count="690" uniqueCount="520">
  <si>
    <t>Northwood</t>
  </si>
  <si>
    <t>Investor-Ready Financial Model · NZD</t>
  </si>
  <si>
    <t>Scenario</t>
  </si>
  <si>
    <t>VITAL SIGNS — KEY PERFORMANCE INDICATORS</t>
  </si>
  <si>
    <t>YEAR 5 ARR (FY32)</t>
  </si>
  <si>
    <t>YEAR 5 REVENUE</t>
  </si>
  <si>
    <t>YEAR 5 EBITDA</t>
  </si>
  <si>
    <t>YEAR 5 CUSTOMERS</t>
  </si>
  <si>
    <t>PEAK MONTHLY BURN</t>
  </si>
  <si>
    <t>Exit run-rate, NZD</t>
  </si>
  <si>
    <t>Recognised, NZD</t>
  </si>
  <si>
    <t>NZD</t>
  </si>
  <si>
    <t>Active paying logos</t>
  </si>
  <si>
    <t>Worst month, NZD</t>
  </si>
  <si>
    <t>ARR &amp; GROWTH TRAJECTORY (NZD)</t>
  </si>
  <si>
    <t>Metric</t>
  </si>
  <si>
    <t>Y0 (FY27)</t>
  </si>
  <si>
    <t>Y1 (FY28)</t>
  </si>
  <si>
    <t>Y2 (FY29)</t>
  </si>
  <si>
    <t>Y3 (FY30)</t>
  </si>
  <si>
    <t>Y4 (FY31)</t>
  </si>
  <si>
    <t>Y5 (FY32)</t>
  </si>
  <si>
    <t>ARR (NZD)</t>
  </si>
  <si>
    <t>Active customers</t>
  </si>
  <si>
    <t>Revenue (NZD)</t>
  </si>
  <si>
    <t>EBITDA (NZD)</t>
  </si>
  <si>
    <t>R&amp;D Tax Incentives (RDTI + RDLTC)</t>
  </si>
  <si>
    <t>Cumulative credit (6yr)</t>
  </si>
  <si>
    <t>Status</t>
  </si>
  <si>
    <t>Model Assumptions — Conservative / Base / Aggressive (NZD)</t>
  </si>
  <si>
    <t>Assumption</t>
  </si>
  <si>
    <t>Conservative</t>
  </si>
  <si>
    <t>Base</t>
  </si>
  <si>
    <t>Aggressive</t>
  </si>
  <si>
    <t>LIVE (active)</t>
  </si>
  <si>
    <t>Notes</t>
  </si>
  <si>
    <t>MARKET SIZING</t>
  </si>
  <si>
    <t>Logistics-sector share of firms</t>
  </si>
  <si>
    <t>Transport, warehousing &amp; freight share of mid-market firms</t>
  </si>
  <si>
    <t>Seat utilisation (% employees as seats)</t>
  </si>
  <si>
    <t>Share of staff who become paid seats</t>
  </si>
  <si>
    <t>Dispatch price (US$/seat/month)</t>
  </si>
  <si>
    <t>Founder stated $20/seat/mo</t>
  </si>
  <si>
    <t>Trace price (US$/seat, one-off)</t>
  </si>
  <si>
    <t>Entry diagnostic, US$50–70</t>
  </si>
  <si>
    <t>SOM 5-yr penetration of SAM</t>
  </si>
  <si>
    <t>Realistic capture, sense-checked vs cohort engine</t>
  </si>
  <si>
    <t>REVENUE ENGINE — RAMP</t>
  </si>
  <si>
    <t>Build phase (months, no revenue)</t>
  </si>
  <si>
    <t>Product build before first sale</t>
  </si>
  <si>
    <t>New customers in first revenue month</t>
  </si>
  <si>
    <t>Logos landed in month 10</t>
  </si>
  <si>
    <t>Monthly growth in new-customer adds</t>
  </si>
  <si>
    <t>Compounding new-logo velocity</t>
  </si>
  <si>
    <t>Initial seats per landed customer</t>
  </si>
  <si>
    <t>One team at landing (7–40 range)</t>
  </si>
  <si>
    <t>Monthly seat expansion rate (land&amp;expand)</t>
  </si>
  <si>
    <t>Seats added/mo toward full company</t>
  </si>
  <si>
    <t>Max seats per customer (ceiling)</t>
  </si>
  <si>
    <t>Max seats = avg company size x seat utilisation</t>
  </si>
  <si>
    <t>Trace→Dispatch conversion</t>
  </si>
  <si>
    <t>% of Trace buyers who take Dispatch</t>
  </si>
  <si>
    <t>RETENTION &amp; ECONOMICS</t>
  </si>
  <si>
    <t>Monthly logo churn</t>
  </si>
  <si>
    <t>Benchmark 1.5–3.5% (annual cohorts)</t>
  </si>
  <si>
    <t>Net revenue retention (multiple)</t>
  </si>
  <si>
    <t>Expansion vs churn; &gt;1 = net expansion</t>
  </si>
  <si>
    <t>Gross margin %</t>
  </si>
  <si>
    <t>SaaS benchmark 65–85%</t>
  </si>
  <si>
    <t>USD→NZD FX rate</t>
  </si>
  <si>
    <t>For NZD conversion downstream</t>
  </si>
  <si>
    <t>SALES CAPACITY, COST &amp; TEAM (NZD)</t>
  </si>
  <si>
    <t>Deals closed per AE per month</t>
  </si>
  <si>
    <t>~135-day midmarket cycle (founder)</t>
  </si>
  <si>
    <t>New-logo growth decay (monthly)</t>
  </si>
  <si>
    <t>Growth rate tapers each month (S-curve)</t>
  </si>
  <si>
    <t>Starting AEs (month 10)</t>
  </si>
  <si>
    <t>Sales team at first revenue</t>
  </si>
  <si>
    <t>AE hires per 6 months</t>
  </si>
  <si>
    <t>Sales capacity expansion cadence</t>
  </si>
  <si>
    <t>Engineer salary (NZD)</t>
  </si>
  <si>
    <t>NZ market: ~$87K avg, $130K+ senior</t>
  </si>
  <si>
    <t>Founder salary (NZD)</t>
  </si>
  <si>
    <t>Below-market early, rising</t>
  </si>
  <si>
    <t>Sales (AE) salary (NZD)</t>
  </si>
  <si>
    <t>Base + light commission</t>
  </si>
  <si>
    <t>G&amp;A/ops salary (NZD)</t>
  </si>
  <si>
    <t>Ops, finance, support blend</t>
  </si>
  <si>
    <t>Benefits &amp; payroll oncost</t>
  </si>
  <si>
    <t>NZ ~12% (KiwiSaver, ACC, leave)</t>
  </si>
  <si>
    <t>Starting engineers (build phase)</t>
  </si>
  <si>
    <t>Build team incl. technical founder</t>
  </si>
  <si>
    <t>Hosting + AI cost per customer/mo</t>
  </si>
  <si>
    <t>COGS per active customer (NZD)</t>
  </si>
  <si>
    <t>Non-headcount OpEx per month</t>
  </si>
  <si>
    <t>Tools, rent, marketing, legal</t>
  </si>
  <si>
    <t>Pre-seed raise (NZD)</t>
  </si>
  <si>
    <t>To be sized vs burn</t>
  </si>
  <si>
    <t>Starting cash (NZD)</t>
  </si>
  <si>
    <t>Incl. NZ$150K founder foundation cash</t>
  </si>
  <si>
    <t>PARTNER / CHANNEL (supply-chain consultancies &amp; freight networks)</t>
  </si>
  <si>
    <t>Partner channel start month</t>
  </si>
  <si>
    <t>Yr2 ramp after product proven</t>
  </si>
  <si>
    <t>Accredited partners by Year 5</t>
  </si>
  <si>
    <t>Tier-1 firms across territories</t>
  </si>
  <si>
    <t>Accredited consultants per partner (Y5)</t>
  </si>
  <si>
    <t>Practice leads selling Northwood</t>
  </si>
  <si>
    <t>Clients per consultant per year</t>
  </si>
  <si>
    <t>Engagements they attach Northwood to</t>
  </si>
  <si>
    <t>Partner ramp months (to full productivity)</t>
  </si>
  <si>
    <t>Accreditation + adoption curve</t>
  </si>
  <si>
    <t>Partner revenue share (to partner)</t>
  </si>
  <si>
    <t>Northwood keeps 85%</t>
  </si>
  <si>
    <t>Expansion markets go-live (month)</t>
  </si>
  <si>
    <t>Mid-Yr2 (Apr-Mar FY); channel-led intl reach</t>
  </si>
  <si>
    <t>VALUATION &amp; CAP TABLE</t>
  </si>
  <si>
    <t>Pre-money valuation (NZD)</t>
  </si>
  <si>
    <t>Pre-seed pre-money</t>
  </si>
  <si>
    <t>Founders ownership pre-raise</t>
  </si>
  <si>
    <t>ESOP / option pool</t>
  </si>
  <si>
    <t>Exit ARR multiple</t>
  </si>
  <si>
    <t>Revenue multiple at exit</t>
  </si>
  <si>
    <t>Exit EBITDA multiple</t>
  </si>
  <si>
    <t>Discount rate (WACC)</t>
  </si>
  <si>
    <t>For DCF</t>
  </si>
  <si>
    <t>Terminal growth rate</t>
  </si>
  <si>
    <t>Corporate tax rate</t>
  </si>
  <si>
    <t>NZ company tax</t>
  </si>
  <si>
    <t>SEED ROUND (2nd raise)</t>
  </si>
  <si>
    <t>Seed raise (NZD)</t>
  </si>
  <si>
    <t>2nd round ~18 months after pre-seed</t>
  </si>
  <si>
    <t>Seed raise timing (month)</t>
  </si>
  <si>
    <t>Month the seed round lands</t>
  </si>
  <si>
    <t>Seed pre-money valuation (NZD)</t>
  </si>
  <si>
    <t>Step-up from pre-seed</t>
  </si>
  <si>
    <t>R&amp;D TAX INCENTIVES (NZ RDTI / RDLTC)</t>
  </si>
  <si>
    <t>Include R&amp;D tax incentives? (1=Yes,0=No)</t>
  </si>
  <si>
    <t>Master toggle — set to 0 to exclude entirely</t>
  </si>
  <si>
    <t>RDTI credit rate</t>
  </si>
  <si>
    <t>NZ RDTI = 15% of eligible R&amp;D</t>
  </si>
  <si>
    <t>Eligible R&amp;D % of R&amp;D opex</t>
  </si>
  <si>
    <t>Labour-led R&amp;D qualifies; conservative haircut</t>
  </si>
  <si>
    <t>Include RDLTC (loss credit)? (1/0)</t>
  </si>
  <si>
    <t>R&amp;D Loss Tax Credit 28% — off by default (additive, conservative)</t>
  </si>
  <si>
    <t>RDLTC rate</t>
  </si>
  <si>
    <t>Applies to R&amp;D tax losses if elected</t>
  </si>
  <si>
    <t>R&amp;D REFUND CAP (PAYE)</t>
  </si>
  <si>
    <t>Effective PAYE rate on salaries</t>
  </si>
  <si>
    <t>Labour-tax proxy for RDTI refund cap</t>
  </si>
  <si>
    <t>R&amp;D LOSS TAX CREDIT (RDLTC) DETAIL</t>
  </si>
  <si>
    <t>RDLTC max eligible loss/yr (NZD)</t>
  </si>
  <si>
    <t>Cap: 28% of NZ$2M = NZ$560K credit/yr</t>
  </si>
  <si>
    <t>RDLTC salary-multiple limit</t>
  </si>
  <si>
    <t>Eligible loss &lt;= 1.5x R&amp;D salaries</t>
  </si>
  <si>
    <t>SALARY ↔ ESOP SWAP (early-years cash saver)</t>
  </si>
  <si>
    <t>Salary-trim toggle (1=on,0=off)</t>
  </si>
  <si>
    <t>On = trim early salaries, lift ESOP</t>
  </si>
  <si>
    <t>Salary trim % (Years 0-2)</t>
  </si>
  <si>
    <t>Cash discount taken by early team</t>
  </si>
  <si>
    <t>Trim applies through month</t>
  </si>
  <si>
    <t>Trim ends after Year 2</t>
  </si>
  <si>
    <t>ESOP if trim on</t>
  </si>
  <si>
    <t>Enlarged pool to compensate team</t>
  </si>
  <si>
    <t>US RAISE &amp; AI PREMIUM (comparison)</t>
  </si>
  <si>
    <t>US seed pre-money (US$, median-based)</t>
  </si>
  <si>
    <t>US median seed ~US$14M (PitchBook Q4'25)</t>
  </si>
  <si>
    <t>AI valuation premium %</t>
  </si>
  <si>
    <t>AI SaaS premium 30-42% (Carta/PitchBook)</t>
  </si>
  <si>
    <t>GO-TO-MARKET SPEND (S&amp;M intensity)</t>
  </si>
  <si>
    <t>S&amp;M % of revenue — early (Y1-2)</t>
  </si>
  <si>
    <t>High growth GTM spend; benchmark 40-50%+</t>
  </si>
  <si>
    <t>S&amp;M % of revenue — scaling (Y3-4)</t>
  </si>
  <si>
    <t>Tapering as efficiency improves</t>
  </si>
  <si>
    <t>S&amp;M % of revenue — mature (Y5+)</t>
  </si>
  <si>
    <t>Mature SaaS benchmark ~30%</t>
  </si>
  <si>
    <t>FOUNDER-LED SALES PHASE</t>
  </si>
  <si>
    <t>Founder-led phase ends (month)</t>
  </si>
  <si>
    <t>Lean CAC while proving PMF; ramp after</t>
  </si>
  <si>
    <t>Founder-led S&amp;M % of revenue</t>
  </si>
  <si>
    <t>Minimal — founders sell, in their salaries</t>
  </si>
  <si>
    <t>Scenario Control</t>
  </si>
  <si>
    <t>Market figures in USD · Pricing anchor US$20/seat/mo (Dispatch)</t>
  </si>
  <si>
    <t>SCENARIO</t>
  </si>
  <si>
    <t>Active scenario (1=Cons, 2=Base, 3=Aggr)</t>
  </si>
  <si>
    <t>Active scenario name</t>
  </si>
  <si>
    <t>How this model is structured</t>
  </si>
  <si>
    <t>1. Market Inputs — firm counts by region (50–500 employees), all sourced.</t>
  </si>
  <si>
    <t>2. TAM-SAM-SOM — bottom-up primary; 'all firms' and 'logistics subset' layers;</t>
  </si>
  <si>
    <t xml:space="preserve">     Founder's top-down category ranges shown only as a sense-check.</t>
  </si>
  <si>
    <t>3. Revenue Cohorts — 9-month build (no revenue), then monthly cohorts; land-and-expand.</t>
  </si>
  <si>
    <t>4. Scenario toggle above drives pricing, logistics %, seat utilisation, win rates, expansion.</t>
  </si>
  <si>
    <t>All downstream revenue flows from the cohort engine — no blended growth-rate fudge.</t>
  </si>
  <si>
    <t>Market Inputs — Firms 50–500 employees</t>
  </si>
  <si>
    <t>Region</t>
  </si>
  <si>
    <t>Firms (50–500)</t>
  </si>
  <si>
    <t>Launch market?</t>
  </si>
  <si>
    <t>Notes / source</t>
  </si>
  <si>
    <t>United States</t>
  </si>
  <si>
    <t>Yes</t>
  </si>
  <si>
    <t>US Census SUSB, 50–500 band</t>
  </si>
  <si>
    <t>Australia</t>
  </si>
  <si>
    <t>Founder call (ABS-based)</t>
  </si>
  <si>
    <t>New Zealand</t>
  </si>
  <si>
    <t>Founder call (Stats NZ)</t>
  </si>
  <si>
    <t>United Kingdom</t>
  </si>
  <si>
    <t>No</t>
  </si>
  <si>
    <t>Founder call — Yr3–5 expansion</t>
  </si>
  <si>
    <t>Canada</t>
  </si>
  <si>
    <t>Ireland</t>
  </si>
  <si>
    <t>Singapore</t>
  </si>
  <si>
    <t>Founder estimate — APAC option</t>
  </si>
  <si>
    <t>Total (all English-speaking)</t>
  </si>
  <si>
    <t>Launch markets (US/AU/NZ)</t>
  </si>
  <si>
    <t>AVERAGE COMPANY SIZE (50–500 band)</t>
  </si>
  <si>
    <t>Midpoint</t>
  </si>
  <si>
    <t>Firm share</t>
  </si>
  <si>
    <t>50–99 employees</t>
  </si>
  <si>
    <t>SUSB firm-count share within band</t>
  </si>
  <si>
    <t>100–249 employees</t>
  </si>
  <si>
    <t>250–499 employees</t>
  </si>
  <si>
    <t>Weighted avg company size</t>
  </si>
  <si>
    <t>Employment-weighted; skewed to small end</t>
  </si>
  <si>
    <t>TAM · SAM · SOM (bottom-up, USD)</t>
  </si>
  <si>
    <t>Layer</t>
  </si>
  <si>
    <t>All 50–500 firms</t>
  </si>
  <si>
    <t>Logistics subset (base)</t>
  </si>
  <si>
    <t>Annual value / seat</t>
  </si>
  <si>
    <t>Basis</t>
  </si>
  <si>
    <t>TAM — all English-speaking markets</t>
  </si>
  <si>
    <t>All 50–500 firms × seats/co × annual price</t>
  </si>
  <si>
    <t>SAM — launch markets (US/AU/NZ)</t>
  </si>
  <si>
    <t>Launch-market firms × seats/co × annual price</t>
  </si>
  <si>
    <t>SOM — 5-yr realistic capture</t>
  </si>
  <si>
    <t>(of logistics SAM)</t>
  </si>
  <si>
    <t>Logistics SAM x 5-yr penetration</t>
  </si>
  <si>
    <t>Key derived figures</t>
  </si>
  <si>
    <t>Addressable seats per company</t>
  </si>
  <si>
    <t>avg size × seat utilisation</t>
  </si>
  <si>
    <t>Logistics-fit firms — all markets</t>
  </si>
  <si>
    <t>firms in scope (TAM)</t>
  </si>
  <si>
    <t>Logistics-fit firms — launch markets</t>
  </si>
  <si>
    <t>firms in scope (SAM)</t>
  </si>
  <si>
    <t>SOM as # of customers (5-yr)</t>
  </si>
  <si>
    <t>SOM $ ÷ annual value per fully-expanded customer</t>
  </si>
  <si>
    <t>SENSE-CHECK — Founder's top-down (category spend)</t>
  </si>
  <si>
    <t>Low</t>
  </si>
  <si>
    <t>High</t>
  </si>
  <si>
    <t>Freight &amp; transport management software</t>
  </si>
  <si>
    <t>Founder: ~$8B midpoint</t>
  </si>
  <si>
    <t>Fleet &amp; telematics software</t>
  </si>
  <si>
    <t>adjacent</t>
  </si>
  <si>
    <t>Supply-chain &amp; logistics consulting</t>
  </si>
  <si>
    <t>Warehouse &amp; inventory software</t>
  </si>
  <si>
    <t>wide range</t>
  </si>
  <si>
    <t>Supply-chain visibility platforms</t>
  </si>
  <si>
    <t>Founder combined 'category' TAM</t>
  </si>
  <si>
    <t>Overlapping categories — framing only, NOT Northwood's TAM</t>
  </si>
  <si>
    <t>Revenue Engine — Cohort &amp; Partner Build</t>
  </si>
  <si>
    <t>Month →</t>
  </si>
  <si>
    <t>Year</t>
  </si>
  <si>
    <t>Phase (Build / Revenue)</t>
  </si>
  <si>
    <t>New customers landed</t>
  </si>
  <si>
    <t>Seats/customer by cohort age (months)</t>
  </si>
  <si>
    <t>Seats at age (0-based)</t>
  </si>
  <si>
    <t>Cohort MRR contribution (USD) — rows=landing month</t>
  </si>
  <si>
    <t>TOTAL MRR (USD)</t>
  </si>
  <si>
    <t>ARR (USD)</t>
  </si>
  <si>
    <t>Trace one-off rev (USD)</t>
  </si>
  <si>
    <t>AE headcount (capacity)</t>
  </si>
  <si>
    <t>Sales capacity (deals/mo)</t>
  </si>
  <si>
    <t>Uncapped adds (decayed growth)</t>
  </si>
  <si>
    <t>Cumulative customers</t>
  </si>
  <si>
    <t>Active partners</t>
  </si>
  <si>
    <t>Partner productivity ramp (0-1)</t>
  </si>
  <si>
    <t>Partner-sourced new logos/mo</t>
  </si>
  <si>
    <t>Headcount &amp; Costs — Monthly (NZD)</t>
  </si>
  <si>
    <t>Founders (FTE)</t>
  </si>
  <si>
    <t>Engineers (FTE)</t>
  </si>
  <si>
    <t>Account Execs (FTE)</t>
  </si>
  <si>
    <t>G&amp;A / Support / Ops (FTE)</t>
  </si>
  <si>
    <t>Total headcount</t>
  </si>
  <si>
    <t>MONTHLY COSTS (NZD)</t>
  </si>
  <si>
    <t>Salary + oncost</t>
  </si>
  <si>
    <t>COGS (hosting+AI)</t>
  </si>
  <si>
    <t>Non-headcount OpEx</t>
  </si>
  <si>
    <t>Total monthly cost</t>
  </si>
  <si>
    <t>Net monthly burn</t>
  </si>
  <si>
    <t>Cash balance (NZD)</t>
  </si>
  <si>
    <t>Unit Economics &amp; SaaS Metrics (NZD)</t>
  </si>
  <si>
    <t>KEY UNIT ECONOMICS (Year 4 steady-state)</t>
  </si>
  <si>
    <t>ARPU (Monthly, NZD)</t>
  </si>
  <si>
    <t>Per-customer monthly revenue</t>
  </si>
  <si>
    <t>Annual Contract Value (NZD)</t>
  </si>
  <si>
    <t>ARPU × 12</t>
  </si>
  <si>
    <t>Monthly Logo Churn</t>
  </si>
  <si>
    <t>Benchmark &lt;2%</t>
  </si>
  <si>
    <t>Customer Lifetime (Months)</t>
  </si>
  <si>
    <t>Capped at 60 mo (conservative; actual churn implies longer)</t>
  </si>
  <si>
    <t>Gross Margin</t>
  </si>
  <si>
    <t>Benchmark 70-85%</t>
  </si>
  <si>
    <t>LTV / CAC</t>
  </si>
  <si>
    <t>LTV (NZD)</t>
  </si>
  <si>
    <t>ACV × GM × lifetime(yrs)</t>
  </si>
  <si>
    <t>CAC (NZD, derived)</t>
  </si>
  <si>
    <t>Year 4 S&amp;M ÷ new logos</t>
  </si>
  <si>
    <t>LTV : CAC Ratio</t>
  </si>
  <si>
    <t>Target ≥ 3.0x</t>
  </si>
  <si>
    <t>CAC Payback (Months)</t>
  </si>
  <si>
    <t>Target &lt;12 mo</t>
  </si>
  <si>
    <t>Capitalisation Table (NZD)</t>
  </si>
  <si>
    <t>PRE-SEED ROUND (Year 0)</t>
  </si>
  <si>
    <t>Pre-money valuation</t>
  </si>
  <si>
    <t>Pre-seed raise</t>
  </si>
  <si>
    <t>Post-money valuation</t>
  </si>
  <si>
    <t>Pre-seed investor %</t>
  </si>
  <si>
    <t>SEED ROUND (~Month 16)</t>
  </si>
  <si>
    <t>Seed raise</t>
  </si>
  <si>
    <t>Seed investor % (of post)</t>
  </si>
  <si>
    <t>FULLY-DILUTED OWNERSHIP (post-seed)</t>
  </si>
  <si>
    <t>Founders</t>
  </si>
  <si>
    <t>ESOP / Option Pool</t>
  </si>
  <si>
    <t>Pre-seed Investors</t>
  </si>
  <si>
    <t>Seed Investors</t>
  </si>
  <si>
    <t>Total</t>
  </si>
  <si>
    <t>Customer Cohort Analysis</t>
  </si>
  <si>
    <t>NEW LOGOS BY ACQUISITION YEAR</t>
  </si>
  <si>
    <t>Acquisition Year</t>
  </si>
  <si>
    <t>Logos Added</t>
  </si>
  <si>
    <t>Implied Retained (Y5)</t>
  </si>
  <si>
    <t>Retention %</t>
  </si>
  <si>
    <t>Year 0 (FY27)</t>
  </si>
  <si>
    <t>Year 1 (FY28)</t>
  </si>
  <si>
    <t>Year 2 (FY29)</t>
  </si>
  <si>
    <t>Year 3 (FY30)</t>
  </si>
  <si>
    <t>Year 4 (FY31)</t>
  </si>
  <si>
    <t>Year 5 (FY32)</t>
  </si>
  <si>
    <t>Sensitivity Analysis — Year 5 ARR (NZD)</t>
  </si>
  <si>
    <t>SCENARIO COMPARISON</t>
  </si>
  <si>
    <t>Y5 ARR (active scenario, NZD)</t>
  </si>
  <si>
    <t>KEY SENSITIVITY DRIVERS (by scenario)</t>
  </si>
  <si>
    <t>Driver</t>
  </si>
  <si>
    <t>Dispatch price (US$/seat/mo)</t>
  </si>
  <si>
    <t>Seat expansion rate</t>
  </si>
  <si>
    <t>Deals per AE/month</t>
  </si>
  <si>
    <t>Profit &amp; Loss — Monthly (NZD)</t>
  </si>
  <si>
    <t>Month</t>
  </si>
  <si>
    <t>Revenue</t>
  </si>
  <si>
    <t xml:space="preserve">   Cost of Goods Sold</t>
  </si>
  <si>
    <t>Gross Profit</t>
  </si>
  <si>
    <t xml:space="preserve">   Gross Margin %</t>
  </si>
  <si>
    <t>OPERATING EXPENSES</t>
  </si>
  <si>
    <t xml:space="preserve">   Sales &amp; Marketing</t>
  </si>
  <si>
    <t xml:space="preserve">   Research &amp; Development</t>
  </si>
  <si>
    <t xml:space="preserve">   General &amp; Administrative</t>
  </si>
  <si>
    <t>Total Operating Expenses</t>
  </si>
  <si>
    <t>EBITDA</t>
  </si>
  <si>
    <t xml:space="preserve">   EBITDA Margin %</t>
  </si>
  <si>
    <t>R&amp;D Tax Credit (RDTI/RDLTC)</t>
  </si>
  <si>
    <t>Net Income (after R&amp;D credit)</t>
  </si>
  <si>
    <t xml:space="preserve">   Corporate tax (expense)</t>
  </si>
  <si>
    <t>Profit &amp; Loss — Annual (NZD)</t>
  </si>
  <si>
    <t>Year 0
(FY27 build)</t>
  </si>
  <si>
    <t>Year 1
(FY28)</t>
  </si>
  <si>
    <t>Year 2
(FY29)</t>
  </si>
  <si>
    <t>Year 3
(FY30)</t>
  </si>
  <si>
    <t>Year 4
(FY31)</t>
  </si>
  <si>
    <t>Year 5
(FY32)</t>
  </si>
  <si>
    <t>R&amp;D TAX INCENTIVES (NZ RDTI 15% + RDLTC 28%)</t>
  </si>
  <si>
    <t>R&amp;D salaries (eligible base)</t>
  </si>
  <si>
    <t>RDTI credit (15% of eligible R&amp;D)</t>
  </si>
  <si>
    <t>Net tax loss (if loss-making)</t>
  </si>
  <si>
    <t>RDLTC eligible loss (capped)</t>
  </si>
  <si>
    <t>RDLTC credit (28% cash-out)</t>
  </si>
  <si>
    <t>PAYE refund cap</t>
  </si>
  <si>
    <t>Total R&amp;D credit (capped)</t>
  </si>
  <si>
    <t>Cash received (1-yr lag)</t>
  </si>
  <si>
    <t>RDLTC is a timing benefit — losses extinguished, repaid via tax once profitable</t>
  </si>
  <si>
    <t>TAX &amp; NET INCOME (with loss carry-forward)</t>
  </si>
  <si>
    <t>Pre-tax profit (= EBITDA)</t>
  </si>
  <si>
    <t>Tax loss generated (net of RDLTC)</t>
  </si>
  <si>
    <t>Loss carry-forward (opening)</t>
  </si>
  <si>
    <t>Loss used against profit</t>
  </si>
  <si>
    <t>Loss carry-forward (closing)</t>
  </si>
  <si>
    <t>Taxable income</t>
  </si>
  <si>
    <t>Tax @ 28%</t>
  </si>
  <si>
    <t>Less: RDTI offset against tax</t>
  </si>
  <si>
    <t>Net tax payable</t>
  </si>
  <si>
    <t>Net Income (after tax)</t>
  </si>
  <si>
    <t>Note: RDLTC losses extinguished (not available as future shield); RDLTC cash shown in Cash Flow</t>
  </si>
  <si>
    <t>Balance Sheet — Monthly (NZD)</t>
  </si>
  <si>
    <t>ASSETS</t>
  </si>
  <si>
    <t xml:space="preserve">   Cash &amp; Equivalents</t>
  </si>
  <si>
    <t xml:space="preserve">   Accounts Receivable</t>
  </si>
  <si>
    <t>Total Assets</t>
  </si>
  <si>
    <t>LIABILITIES &amp; EQUITY</t>
  </si>
  <si>
    <t xml:space="preserve">   Deferred Revenue</t>
  </si>
  <si>
    <t>Total Liabilities</t>
  </si>
  <si>
    <t xml:space="preserve">   Paid-in Capital</t>
  </si>
  <si>
    <t xml:space="preserve">   Retained Earnings</t>
  </si>
  <si>
    <t>Total Equity</t>
  </si>
  <si>
    <t>Total Liabilities &amp; Equity</t>
  </si>
  <si>
    <t>Balance Check (=0)</t>
  </si>
  <si>
    <t xml:space="preserve">  RDTI receivable (memo)</t>
  </si>
  <si>
    <t xml:space="preserve">  Tax payable (memo)</t>
  </si>
  <si>
    <t>Balance Sheet — Annual (NZD)</t>
  </si>
  <si>
    <t>Year 0
(FY27)</t>
  </si>
  <si>
    <t>Cash &amp; Equivalents</t>
  </si>
  <si>
    <t>Accounts Receivable</t>
  </si>
  <si>
    <t>Deferred Revenue</t>
  </si>
  <si>
    <t>Paid-in Capital</t>
  </si>
  <si>
    <t>Retained Earnings</t>
  </si>
  <si>
    <t>Cash Flow — Monthly (NZD)</t>
  </si>
  <si>
    <t>Beginning Cash</t>
  </si>
  <si>
    <t>OPERATING ACTIVITIES</t>
  </si>
  <si>
    <t xml:space="preserve">   EBITDA</t>
  </si>
  <si>
    <t xml:space="preserve">   Working Capital Change</t>
  </si>
  <si>
    <t>Cash from Operations</t>
  </si>
  <si>
    <t>INVESTING ACTIVITIES</t>
  </si>
  <si>
    <t xml:space="preserve">   Capital Expenditure</t>
  </si>
  <si>
    <t>Cash from Investing</t>
  </si>
  <si>
    <t>FINANCING ACTIVITIES</t>
  </si>
  <si>
    <t xml:space="preserve">   Equity Raised</t>
  </si>
  <si>
    <t>Cash from Financing</t>
  </si>
  <si>
    <t>Net Cash Change</t>
  </si>
  <si>
    <t>Ending Cash</t>
  </si>
  <si>
    <t xml:space="preserve">  RDTI cash refund (lagged)</t>
  </si>
  <si>
    <t xml:space="preserve">  Corporate tax paid</t>
  </si>
  <si>
    <t>Cash Flow — Annual (NZD)</t>
  </si>
  <si>
    <t>Budget vs Actuals (NZD)</t>
  </si>
  <si>
    <t>TRACKING (populate actuals as reported)</t>
  </si>
  <si>
    <t>Budget (Y1)</t>
  </si>
  <si>
    <t>Actual (Y1)</t>
  </si>
  <si>
    <t>Variance</t>
  </si>
  <si>
    <t>Enter actuals in the shaded column as results are reported.</t>
  </si>
  <si>
    <t>Sales Capacity Model</t>
  </si>
  <si>
    <t>Year 0</t>
  </si>
  <si>
    <t>Year 1</t>
  </si>
  <si>
    <t>Year 2</t>
  </si>
  <si>
    <t>Year 3</t>
  </si>
  <si>
    <t>Year 4</t>
  </si>
  <si>
    <t>Year 5</t>
  </si>
  <si>
    <t>Account Executives (AEs)</t>
  </si>
  <si>
    <t>Sales capacity (deals/yr)</t>
  </si>
  <si>
    <t>New logos added (year)</t>
  </si>
  <si>
    <t>Active customers (EOY)</t>
  </si>
  <si>
    <t>Partner-sourced logos (year)</t>
  </si>
  <si>
    <t>Exit Valuation Analysis (NZD)</t>
  </si>
  <si>
    <t>YEAR 5 EXIT (FY2032)</t>
  </si>
  <si>
    <t>Year 5 ARR (NZD)</t>
  </si>
  <si>
    <t>Year 5 EBITDA (NZD)</t>
  </si>
  <si>
    <t>ENTERPRISE VALUE</t>
  </si>
  <si>
    <t>ARR multiple</t>
  </si>
  <si>
    <t>EV (ARR basis)</t>
  </si>
  <si>
    <t>EBITDA multiple</t>
  </si>
  <si>
    <t>EV (EBITDA basis)</t>
  </si>
  <si>
    <t>Blended EV (avg)</t>
  </si>
  <si>
    <t>FOUNDER OUTCOME</t>
  </si>
  <si>
    <t>Founder ownership at exit</t>
  </si>
  <si>
    <t>Founder value at exit (NZD)</t>
  </si>
  <si>
    <t>Discounted Cash Flow Valuation (NZD)</t>
  </si>
  <si>
    <t>ASSUMPTIONS</t>
  </si>
  <si>
    <t>WACC</t>
  </si>
  <si>
    <t>Terminal growth</t>
  </si>
  <si>
    <t>FREE CASH FLOW (annual, NZD)</t>
  </si>
  <si>
    <t>Y1</t>
  </si>
  <si>
    <t>Y2</t>
  </si>
  <si>
    <t>Y3</t>
  </si>
  <si>
    <t>Y4</t>
  </si>
  <si>
    <t>Y5</t>
  </si>
  <si>
    <t>Less: tax</t>
  </si>
  <si>
    <t>Free Cash Flow</t>
  </si>
  <si>
    <t>Discount factor</t>
  </si>
  <si>
    <t>PV of FCF</t>
  </si>
  <si>
    <t>Sum PV of FCF (Y1-5)</t>
  </si>
  <si>
    <t>Terminal value (Y5)</t>
  </si>
  <si>
    <t>PV of terminal value</t>
  </si>
  <si>
    <t>Enterprise Value (DCF)</t>
  </si>
  <si>
    <t>ARR Renewal Waterfall (NZD)</t>
  </si>
  <si>
    <t>Opening ARR</t>
  </si>
  <si>
    <t>Closing ARR</t>
  </si>
  <si>
    <t>Net New ARR</t>
  </si>
  <si>
    <t>YoY Growth %</t>
  </si>
  <si>
    <t>CapEx &amp; Depreciation (NZD)</t>
  </si>
  <si>
    <t>CAPITAL EXPENDITURE</t>
  </si>
  <si>
    <t>SaaS business — negligible capex</t>
  </si>
  <si>
    <t>Annual CapEx</t>
  </si>
  <si>
    <t>Software development (expensed as R&amp;D)</t>
  </si>
  <si>
    <t>SaaS Benchmarks Reference</t>
  </si>
  <si>
    <t>INDUSTRY BENCHMARKS (context only)</t>
  </si>
  <si>
    <t>Benchmark</t>
  </si>
  <si>
    <t>Northwood (Base)</t>
  </si>
  <si>
    <t>70-85%</t>
  </si>
  <si>
    <t>&lt;2%</t>
  </si>
  <si>
    <t>NRR (multiple)</t>
  </si>
  <si>
    <t>1.05-1.20x</t>
  </si>
  <si>
    <t>LTV:CAC</t>
  </si>
  <si>
    <t>≥3.0x</t>
  </si>
  <si>
    <t>Rule of 40</t>
  </si>
  <si>
    <t>≥40</t>
  </si>
  <si>
    <t>R&amp;D Tax Incentive (NZ RDTI)</t>
  </si>
  <si>
    <t>15% refundable</t>
  </si>
  <si>
    <t>R&amp;D Loss Tax Credit (RDLTC)</t>
  </si>
  <si>
    <t>28% cash-out</t>
  </si>
  <si>
    <t>Raise Comparison — NZ vs US, AI Premium (seed round)</t>
  </si>
  <si>
    <t>SEED PRE-MONEY VALUATION COMPARISON</t>
  </si>
  <si>
    <t>NZ raise</t>
  </si>
  <si>
    <t>US raise</t>
  </si>
  <si>
    <t>US + AI premium</t>
  </si>
  <si>
    <t>Seed pre-money (NZD equiv)</t>
  </si>
  <si>
    <t>Post-money (NZD)</t>
  </si>
  <si>
    <t>Dilution for same raise</t>
  </si>
  <si>
    <t>IMPLICATION</t>
  </si>
  <si>
    <t>•  US seed pre-money (~US$14M median) is ~3x NZ levels; same raise costs far less equity.</t>
  </si>
  <si>
    <t>•  AI-enabled SaaS commands a 30-42% premium (Carta/PitchBook 2026) — Northwood qualifies.</t>
  </si>
  <si>
    <t>•  Trade-off: US raise typically needs a Delaware flip, which forfeits NZ RDTI/RDLTC credits.</t>
  </si>
  <si>
    <t>•  US investors expect US traction (US$5-50K MRR) and US market presence.</t>
  </si>
  <si>
    <t>•  Option: raise NZ pre-seed (keep R&amp;D credits), then US seed once traction supports the premium.</t>
  </si>
  <si>
    <t>RDTI 15% + RDLTC 28% (refundable, 1-yr lag)</t>
  </si>
  <si>
    <t>Build</t>
  </si>
  <si>
    <t>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</si>
</sst>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$#,##0,,\M"/>
    <numFmt numFmtId="165" formatCode="\$#,##0"/>
    <numFmt numFmtId="166" formatCode="0.0%"/>
    <numFmt numFmtId="167" formatCode="0.0\x"/>
    <numFmt numFmtId="168" formatCode="0.000"/>
    <numFmt numFmtId="169" formatCode="0.0"/>
    <numFmt numFmtId="170" formatCode="#,##0.0"/>
    <numFmt numFmtId="175" formatCode="[$$-C09]#,##0"/>
  </numFmts>
  <fonts count="34" x14ac:knownFonts="1">
    <font>
      <sz val="11"/>
      <color theme="1"/>
      <name val="Calibri"/>
      <family val="2"/>
      <charset val="1"/>
    </font>
    <font>
      <b/>
      <sz val="36"/>
      <color rgb="FFFFFFFF"/>
      <name val="Lato"/>
      <charset val="1"/>
    </font>
    <font>
      <b/>
      <sz val="16"/>
      <color rgb="FF6295EC"/>
      <name val="Lato"/>
      <charset val="1"/>
    </font>
    <font>
      <b/>
      <sz val="10"/>
      <color rgb="FF002971"/>
      <name val="Lato"/>
      <charset val="1"/>
    </font>
    <font>
      <b/>
      <sz val="11"/>
      <color rgb="FF27567D"/>
      <name val="Lato"/>
      <charset val="1"/>
    </font>
    <font>
      <b/>
      <sz val="10"/>
      <color rgb="FFFFFFFF"/>
      <name val="Lato"/>
      <charset val="1"/>
    </font>
    <font>
      <b/>
      <sz val="8"/>
      <color rgb="FF6295EC"/>
      <name val="Lato"/>
      <charset val="1"/>
    </font>
    <font>
      <b/>
      <sz val="22"/>
      <color rgb="FF27567D"/>
      <name val="Lato"/>
      <charset val="1"/>
    </font>
    <font>
      <i/>
      <sz val="8"/>
      <color rgb="FF8898AA"/>
      <name val="Lato"/>
      <charset val="1"/>
    </font>
    <font>
      <b/>
      <sz val="9"/>
      <color rgb="FFFFFFFF"/>
      <name val="Lato"/>
      <charset val="1"/>
    </font>
    <font>
      <sz val="10"/>
      <color rgb="FF000000"/>
      <name val="Lato"/>
      <charset val="1"/>
    </font>
    <font>
      <sz val="10"/>
      <color rgb="FF1A1A1A"/>
      <name val="Lato"/>
      <charset val="1"/>
    </font>
    <font>
      <b/>
      <sz val="11"/>
      <color rgb="FF1E8E5A"/>
      <name val="Lato"/>
      <charset val="1"/>
    </font>
    <font>
      <sz val="9"/>
      <color rgb="FF27567D"/>
      <name val="Lato"/>
      <charset val="1"/>
    </font>
    <font>
      <b/>
      <sz val="11"/>
      <color rgb="FFFFFFFF"/>
      <name val="Cambria"/>
      <family val="1"/>
      <charset val="1"/>
    </font>
    <font>
      <sz val="10"/>
      <name val="Cambria"/>
      <family val="1"/>
      <charset val="1"/>
    </font>
    <font>
      <b/>
      <sz val="10"/>
      <name val="Cambria"/>
      <family val="1"/>
      <charset val="1"/>
    </font>
    <font>
      <i/>
      <sz val="8"/>
      <color rgb="FF808080"/>
      <name val="Cambria"/>
      <family val="1"/>
      <charset val="1"/>
    </font>
    <font>
      <b/>
      <sz val="10"/>
      <color rgb="FFFFFFFF"/>
      <name val="Cambria"/>
      <family val="1"/>
      <charset val="1"/>
    </font>
    <font>
      <sz val="9"/>
      <name val="Cambria"/>
      <family val="1"/>
      <charset val="1"/>
    </font>
    <font>
      <b/>
      <sz val="9"/>
      <name val="Cambria"/>
      <family val="1"/>
      <charset val="1"/>
    </font>
    <font>
      <i/>
      <sz val="9"/>
      <color rgb="FF595959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i/>
      <sz val="8"/>
      <color rgb="FF808080"/>
      <name val="Calibri"/>
      <family val="2"/>
      <charset val="1"/>
    </font>
    <font>
      <sz val="11"/>
      <color rgb="FF27567D"/>
      <name val="Lato"/>
      <charset val="1"/>
    </font>
    <font>
      <b/>
      <sz val="12"/>
      <color rgb="FF27567D"/>
      <name val="Lato"/>
      <charset val="1"/>
    </font>
    <font>
      <sz val="9"/>
      <color rgb="FF8898AA"/>
      <name val="Lato"/>
      <charset val="1"/>
    </font>
    <font>
      <b/>
      <sz val="11"/>
      <color rgb="FF002971"/>
      <name val="Lato"/>
      <charset val="1"/>
    </font>
    <font>
      <sz val="10"/>
      <color rgb="FF1E8E5A"/>
      <name val="Lato"/>
      <charset val="1"/>
    </font>
    <font>
      <b/>
      <sz val="10"/>
      <color rgb="FF1E8E5A"/>
      <name val="Lato"/>
      <charset val="1"/>
    </font>
    <font>
      <sz val="10"/>
      <color rgb="FFC0392B"/>
      <name val="Lato"/>
      <charset val="1"/>
    </font>
    <font>
      <b/>
      <sz val="10"/>
      <color rgb="FF27567D"/>
      <name val="Lato"/>
      <charset val="1"/>
    </font>
  </fonts>
  <fills count="13">
    <fill>
      <patternFill patternType="none"/>
    </fill>
    <fill>
      <patternFill patternType="gray125"/>
    </fill>
    <fill>
      <patternFill patternType="solid">
        <fgColor rgb="FF002971"/>
        <bgColor rgb="FF1F3864"/>
      </patternFill>
    </fill>
    <fill>
      <patternFill patternType="solid">
        <fgColor rgb="FFF8F9FB"/>
        <bgColor rgb="FFFFFFFF"/>
      </patternFill>
    </fill>
    <fill>
      <patternFill patternType="solid">
        <fgColor rgb="FF6295EC"/>
        <bgColor rgb="FF8898AA"/>
      </patternFill>
    </fill>
    <fill>
      <patternFill patternType="solid">
        <fgColor rgb="FF1F3864"/>
        <bgColor rgb="FF002971"/>
      </patternFill>
    </fill>
    <fill>
      <patternFill patternType="solid">
        <fgColor rgb="FF2E75B6"/>
        <bgColor rgb="FF0066CC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8EEF9"/>
      </patternFill>
    </fill>
    <fill>
      <patternFill patternType="solid">
        <fgColor rgb="FFD5E8F0"/>
        <bgColor rgb="FFE2EFDA"/>
      </patternFill>
    </fill>
    <fill>
      <patternFill patternType="solid">
        <fgColor rgb="FFE2EFDA"/>
        <bgColor rgb="FFE8EEF9"/>
      </patternFill>
    </fill>
    <fill>
      <patternFill patternType="solid">
        <fgColor rgb="FFF4CCCC"/>
        <bgColor rgb="FFD9D9D9"/>
      </patternFill>
    </fill>
    <fill>
      <patternFill patternType="solid">
        <fgColor rgb="FFE8EEF9"/>
        <bgColor rgb="FFF2F2F2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medium">
        <color rgb="FF002971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24" fillId="0" borderId="0" xfId="0" applyFont="1" applyAlignment="1">
      <alignment horizontal="left" vertical="center" wrapText="1"/>
    </xf>
    <xf numFmtId="0" fontId="2" fillId="2" borderId="0" xfId="0" applyFont="1" applyFill="1"/>
    <xf numFmtId="0" fontId="1" fillId="2" borderId="0" xfId="0" applyFont="1" applyFill="1"/>
    <xf numFmtId="0" fontId="13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165" fontId="7" fillId="3" borderId="0" xfId="0" applyNumberFormat="1" applyFont="1" applyFill="1" applyAlignment="1">
      <alignment horizontal="left" vertical="center" wrapText="1"/>
    </xf>
    <xf numFmtId="3" fontId="7" fillId="3" borderId="0" xfId="0" applyNumberFormat="1" applyFont="1" applyFill="1" applyAlignment="1">
      <alignment horizontal="left" vertical="center" wrapText="1"/>
    </xf>
    <xf numFmtId="164" fontId="7" fillId="3" borderId="0" xfId="0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9" fontId="15" fillId="0" borderId="1" xfId="0" applyNumberFormat="1" applyFont="1" applyBorder="1" applyAlignment="1">
      <alignment horizontal="right" vertical="center"/>
    </xf>
    <xf numFmtId="9" fontId="16" fillId="7" borderId="1" xfId="0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165" fontId="15" fillId="0" borderId="1" xfId="0" applyNumberFormat="1" applyFont="1" applyBorder="1" applyAlignment="1">
      <alignment horizontal="right" vertical="center"/>
    </xf>
    <xf numFmtId="165" fontId="16" fillId="7" borderId="1" xfId="0" applyNumberFormat="1" applyFont="1" applyFill="1" applyBorder="1" applyAlignment="1">
      <alignment horizontal="right" vertical="center"/>
    </xf>
    <xf numFmtId="166" fontId="15" fillId="0" borderId="1" xfId="0" applyNumberFormat="1" applyFont="1" applyBorder="1" applyAlignment="1">
      <alignment horizontal="right" vertical="center"/>
    </xf>
    <xf numFmtId="166" fontId="16" fillId="7" borderId="1" xfId="0" applyNumberFormat="1" applyFont="1" applyFill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16" fillId="7" borderId="1" xfId="0" applyNumberFormat="1" applyFont="1" applyFill="1" applyBorder="1" applyAlignment="1">
      <alignment horizontal="right" vertical="center"/>
    </xf>
    <xf numFmtId="3" fontId="15" fillId="8" borderId="1" xfId="0" applyNumberFormat="1" applyFont="1" applyFill="1" applyBorder="1" applyAlignment="1">
      <alignment horizontal="right" vertical="center"/>
    </xf>
    <xf numFmtId="167" fontId="15" fillId="0" borderId="1" xfId="0" applyNumberFormat="1" applyFont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68" fontId="15" fillId="0" borderId="1" xfId="0" applyNumberFormat="1" applyFont="1" applyBorder="1" applyAlignment="1">
      <alignment horizontal="right" vertical="center"/>
    </xf>
    <xf numFmtId="168" fontId="16" fillId="7" borderId="1" xfId="0" applyNumberFormat="1" applyFont="1" applyFill="1" applyBorder="1" applyAlignment="1">
      <alignment horizontal="right" vertical="center"/>
    </xf>
    <xf numFmtId="0" fontId="18" fillId="6" borderId="2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169" fontId="19" fillId="0" borderId="2" xfId="0" applyNumberFormat="1" applyFont="1" applyBorder="1" applyAlignment="1">
      <alignment horizontal="right" vertical="center"/>
    </xf>
    <xf numFmtId="169" fontId="20" fillId="7" borderId="2" xfId="0" applyNumberFormat="1" applyFont="1" applyFill="1" applyBorder="1" applyAlignment="1">
      <alignment horizontal="right" vertical="center"/>
    </xf>
    <xf numFmtId="0" fontId="17" fillId="0" borderId="2" xfId="0" applyFont="1" applyBorder="1" applyAlignment="1">
      <alignment horizontal="left" vertical="center" wrapText="1"/>
    </xf>
    <xf numFmtId="166" fontId="19" fillId="0" borderId="2" xfId="0" applyNumberFormat="1" applyFont="1" applyBorder="1" applyAlignment="1">
      <alignment horizontal="right" vertical="center"/>
    </xf>
    <xf numFmtId="166" fontId="20" fillId="7" borderId="2" xfId="0" applyNumberFormat="1" applyFont="1" applyFill="1" applyBorder="1" applyAlignment="1">
      <alignment horizontal="right" vertical="center"/>
    </xf>
    <xf numFmtId="3" fontId="19" fillId="0" borderId="2" xfId="0" applyNumberFormat="1" applyFont="1" applyBorder="1" applyAlignment="1">
      <alignment horizontal="right" vertical="center"/>
    </xf>
    <xf numFmtId="3" fontId="20" fillId="7" borderId="2" xfId="0" applyNumberFormat="1" applyFont="1" applyFill="1" applyBorder="1" applyAlignment="1">
      <alignment horizontal="right" vertical="center"/>
    </xf>
    <xf numFmtId="165" fontId="19" fillId="0" borderId="2" xfId="0" applyNumberFormat="1" applyFont="1" applyBorder="1" applyAlignment="1">
      <alignment horizontal="right" vertical="center"/>
    </xf>
    <xf numFmtId="165" fontId="20" fillId="7" borderId="2" xfId="0" applyNumberFormat="1" applyFont="1" applyFill="1" applyBorder="1" applyAlignment="1">
      <alignment horizontal="right" vertical="center"/>
    </xf>
    <xf numFmtId="0" fontId="18" fillId="6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left" wrapText="1"/>
    </xf>
    <xf numFmtId="3" fontId="19" fillId="0" borderId="2" xfId="0" applyNumberFormat="1" applyFont="1" applyBorder="1" applyAlignment="1">
      <alignment horizontal="right"/>
    </xf>
    <xf numFmtId="3" fontId="20" fillId="7" borderId="2" xfId="0" applyNumberFormat="1" applyFont="1" applyFill="1" applyBorder="1" applyAlignment="1">
      <alignment horizontal="right"/>
    </xf>
    <xf numFmtId="0" fontId="17" fillId="0" borderId="2" xfId="0" applyFont="1" applyBorder="1" applyAlignment="1">
      <alignment horizontal="left" wrapText="1"/>
    </xf>
    <xf numFmtId="0" fontId="5" fillId="2" borderId="0" xfId="0" applyFont="1" applyFill="1"/>
    <xf numFmtId="0" fontId="10" fillId="0" borderId="0" xfId="0" applyFont="1"/>
    <xf numFmtId="0" fontId="3" fillId="0" borderId="0" xfId="0" applyFont="1"/>
    <xf numFmtId="0" fontId="8" fillId="0" borderId="0" xfId="0" applyFont="1"/>
    <xf numFmtId="0" fontId="21" fillId="0" borderId="0" xfId="0" applyFont="1"/>
    <xf numFmtId="0" fontId="22" fillId="5" borderId="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left" vertical="center" wrapText="1"/>
    </xf>
    <xf numFmtId="0" fontId="23" fillId="7" borderId="1" xfId="0" applyFont="1" applyFill="1" applyBorder="1" applyAlignment="1">
      <alignment horizontal="center" vertical="center"/>
    </xf>
    <xf numFmtId="0" fontId="24" fillId="8" borderId="1" xfId="0" applyFont="1" applyFill="1" applyBorder="1" applyAlignment="1">
      <alignment horizontal="left" vertical="center" wrapText="1"/>
    </xf>
    <xf numFmtId="0" fontId="23" fillId="8" borderId="1" xfId="0" applyFont="1" applyFill="1" applyBorder="1" applyAlignment="1">
      <alignment horizontal="center" vertical="center"/>
    </xf>
    <xf numFmtId="0" fontId="23" fillId="0" borderId="0" xfId="0" applyFont="1"/>
    <xf numFmtId="0" fontId="24" fillId="0" borderId="1" xfId="0" applyFont="1" applyBorder="1" applyAlignment="1">
      <alignment horizontal="left" vertical="center" wrapText="1"/>
    </xf>
    <xf numFmtId="3" fontId="24" fillId="0" borderId="1" xfId="0" applyNumberFormat="1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 wrapText="1"/>
    </xf>
    <xf numFmtId="3" fontId="23" fillId="9" borderId="1" xfId="0" applyNumberFormat="1" applyFont="1" applyFill="1" applyBorder="1" applyAlignment="1">
      <alignment horizontal="right" vertical="center"/>
    </xf>
    <xf numFmtId="0" fontId="24" fillId="9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left" vertical="center" wrapText="1"/>
    </xf>
    <xf numFmtId="0" fontId="23" fillId="10" borderId="1" xfId="0" applyFont="1" applyFill="1" applyBorder="1" applyAlignment="1">
      <alignment horizontal="left" vertical="center" wrapText="1"/>
    </xf>
    <xf numFmtId="3" fontId="23" fillId="10" borderId="1" xfId="0" applyNumberFormat="1" applyFont="1" applyFill="1" applyBorder="1" applyAlignment="1">
      <alignment horizontal="right" vertical="center"/>
    </xf>
    <xf numFmtId="0" fontId="24" fillId="10" borderId="1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horizontal="right" vertical="center"/>
    </xf>
    <xf numFmtId="0" fontId="22" fillId="6" borderId="1" xfId="0" applyFont="1" applyFill="1" applyBorder="1" applyAlignment="1">
      <alignment horizontal="center" vertical="center"/>
    </xf>
    <xf numFmtId="9" fontId="24" fillId="0" borderId="1" xfId="0" applyNumberFormat="1" applyFont="1" applyBorder="1" applyAlignment="1">
      <alignment horizontal="right" vertical="center"/>
    </xf>
    <xf numFmtId="3" fontId="23" fillId="7" borderId="1" xfId="0" applyNumberFormat="1" applyFont="1" applyFill="1" applyBorder="1" applyAlignment="1">
      <alignment horizontal="right" vertical="center"/>
    </xf>
    <xf numFmtId="0" fontId="16" fillId="9" borderId="1" xfId="0" applyFont="1" applyFill="1" applyBorder="1" applyAlignment="1">
      <alignment horizontal="left" vertical="center" wrapText="1"/>
    </xf>
    <xf numFmtId="165" fontId="16" fillId="10" borderId="1" xfId="0" applyNumberFormat="1" applyFont="1" applyFill="1" applyBorder="1" applyAlignment="1">
      <alignment horizontal="right" vertical="center"/>
    </xf>
    <xf numFmtId="0" fontId="16" fillId="7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6" fillId="8" borderId="1" xfId="0" applyNumberFormat="1" applyFont="1" applyFill="1" applyBorder="1" applyAlignment="1">
      <alignment horizontal="right" vertical="center"/>
    </xf>
    <xf numFmtId="0" fontId="14" fillId="5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right" vertical="center"/>
    </xf>
    <xf numFmtId="165" fontId="16" fillId="9" borderId="1" xfId="0" applyNumberFormat="1" applyFont="1" applyFill="1" applyBorder="1" applyAlignment="1">
      <alignment horizontal="right" vertical="center"/>
    </xf>
    <xf numFmtId="0" fontId="18" fillId="5" borderId="2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left" vertical="center" wrapText="1"/>
    </xf>
    <xf numFmtId="0" fontId="17" fillId="8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20" fillId="9" borderId="2" xfId="0" applyFont="1" applyFill="1" applyBorder="1" applyAlignment="1">
      <alignment horizontal="left" vertical="center" wrapText="1"/>
    </xf>
    <xf numFmtId="170" fontId="19" fillId="0" borderId="2" xfId="0" applyNumberFormat="1" applyFont="1" applyBorder="1" applyAlignment="1">
      <alignment horizontal="right" vertical="center"/>
    </xf>
    <xf numFmtId="0" fontId="20" fillId="7" borderId="2" xfId="0" applyFont="1" applyFill="1" applyBorder="1" applyAlignment="1">
      <alignment horizontal="left" vertical="center" wrapText="1"/>
    </xf>
    <xf numFmtId="165" fontId="20" fillId="7" borderId="2" xfId="0" applyNumberFormat="1" applyFont="1" applyFill="1" applyBorder="1" applyAlignment="1">
      <alignment horizontal="right"/>
    </xf>
    <xf numFmtId="0" fontId="20" fillId="10" borderId="2" xfId="0" applyFont="1" applyFill="1" applyBorder="1" applyAlignment="1">
      <alignment horizontal="left" vertical="center" wrapText="1"/>
    </xf>
    <xf numFmtId="165" fontId="20" fillId="10" borderId="2" xfId="0" applyNumberFormat="1" applyFont="1" applyFill="1" applyBorder="1" applyAlignment="1">
      <alignment horizontal="right" vertical="center"/>
    </xf>
    <xf numFmtId="165" fontId="20" fillId="9" borderId="2" xfId="0" applyNumberFormat="1" applyFont="1" applyFill="1" applyBorder="1" applyAlignment="1">
      <alignment horizontal="right" vertical="center"/>
    </xf>
    <xf numFmtId="169" fontId="17" fillId="0" borderId="2" xfId="0" applyNumberFormat="1" applyFont="1" applyBorder="1" applyAlignment="1">
      <alignment horizontal="right" vertical="center"/>
    </xf>
    <xf numFmtId="3" fontId="17" fillId="0" borderId="2" xfId="0" applyNumberFormat="1" applyFont="1" applyBorder="1" applyAlignment="1">
      <alignment horizontal="right" vertical="center"/>
    </xf>
    <xf numFmtId="0" fontId="17" fillId="0" borderId="0" xfId="0" applyFont="1"/>
    <xf numFmtId="169" fontId="17" fillId="0" borderId="2" xfId="0" applyNumberFormat="1" applyFont="1" applyBorder="1" applyAlignment="1">
      <alignment horizontal="right"/>
    </xf>
    <xf numFmtId="2" fontId="17" fillId="0" borderId="2" xfId="0" applyNumberFormat="1" applyFont="1" applyBorder="1" applyAlignment="1">
      <alignment horizontal="right"/>
    </xf>
    <xf numFmtId="1" fontId="19" fillId="0" borderId="2" xfId="0" applyNumberFormat="1" applyFont="1" applyBorder="1" applyAlignment="1">
      <alignment horizontal="right" vertical="center"/>
    </xf>
    <xf numFmtId="1" fontId="20" fillId="9" borderId="2" xfId="0" applyNumberFormat="1" applyFont="1" applyFill="1" applyBorder="1" applyAlignment="1">
      <alignment horizontal="right" vertical="center"/>
    </xf>
    <xf numFmtId="0" fontId="20" fillId="11" borderId="2" xfId="0" applyFont="1" applyFill="1" applyBorder="1" applyAlignment="1">
      <alignment horizontal="left" vertical="center" wrapText="1"/>
    </xf>
    <xf numFmtId="165" fontId="20" fillId="11" borderId="2" xfId="0" applyNumberFormat="1" applyFont="1" applyFill="1" applyBorder="1" applyAlignment="1">
      <alignment horizontal="right" vertical="center"/>
    </xf>
    <xf numFmtId="165" fontId="20" fillId="0" borderId="2" xfId="0" applyNumberFormat="1" applyFont="1" applyBorder="1" applyAlignment="1">
      <alignment horizontal="right" vertical="center"/>
    </xf>
    <xf numFmtId="165" fontId="26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166" fontId="26" fillId="0" borderId="0" xfId="0" applyNumberFormat="1" applyFont="1" applyAlignment="1">
      <alignment horizontal="right" vertical="center"/>
    </xf>
    <xf numFmtId="170" fontId="26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70" fontId="11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165" fontId="3" fillId="0" borderId="3" xfId="0" applyNumberFormat="1" applyFont="1" applyBorder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6" fontId="28" fillId="0" borderId="0" xfId="0" applyNumberFormat="1" applyFont="1" applyAlignment="1">
      <alignment horizontal="right" vertical="center"/>
    </xf>
    <xf numFmtId="165" fontId="29" fillId="12" borderId="0" xfId="0" applyNumberFormat="1" applyFont="1" applyFill="1" applyAlignment="1">
      <alignment horizontal="right" vertical="center"/>
    </xf>
    <xf numFmtId="165" fontId="30" fillId="0" borderId="0" xfId="0" applyNumberFormat="1" applyFont="1" applyAlignment="1">
      <alignment horizontal="right" vertical="center"/>
    </xf>
    <xf numFmtId="165" fontId="28" fillId="0" borderId="0" xfId="0" applyNumberFormat="1" applyFont="1" applyAlignment="1">
      <alignment horizontal="right" vertical="center"/>
    </xf>
    <xf numFmtId="165" fontId="3" fillId="12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1" fillId="0" borderId="0" xfId="0" applyNumberFormat="1" applyFont="1" applyAlignment="1">
      <alignment horizontal="right" vertical="center"/>
    </xf>
    <xf numFmtId="165" fontId="3" fillId="12" borderId="0" xfId="0" applyNumberFormat="1" applyFont="1" applyFill="1" applyAlignment="1">
      <alignment horizontal="right" vertical="center"/>
    </xf>
    <xf numFmtId="165" fontId="32" fillId="0" borderId="0" xfId="0" applyNumberFormat="1" applyFont="1" applyAlignment="1">
      <alignment horizontal="right" vertical="center"/>
    </xf>
    <xf numFmtId="0" fontId="0" fillId="3" borderId="0" xfId="0" applyFill="1"/>
    <xf numFmtId="3" fontId="3" fillId="0" borderId="0" xfId="0" applyNumberFormat="1" applyFont="1" applyAlignment="1">
      <alignment horizontal="right" vertical="center"/>
    </xf>
    <xf numFmtId="167" fontId="26" fillId="0" borderId="0" xfId="0" applyNumberFormat="1" applyFont="1" applyAlignment="1">
      <alignment horizontal="right" vertical="center"/>
    </xf>
    <xf numFmtId="168" fontId="11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166" fontId="33" fillId="0" borderId="0" xfId="0" applyNumberFormat="1" applyFont="1" applyAlignment="1">
      <alignment horizontal="right" vertical="center"/>
    </xf>
    <xf numFmtId="167" fontId="33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165" fontId="27" fillId="0" borderId="0" xfId="0" applyNumberFormat="1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0" xfId="0" applyFont="1"/>
    <xf numFmtId="0" fontId="28" fillId="0" borderId="0" xfId="0" applyFont="1"/>
    <xf numFmtId="0" fontId="30" fillId="0" borderId="0" xfId="0" applyFont="1"/>
    <xf numFmtId="0" fontId="32" fillId="0" borderId="0" xfId="0" applyFont="1"/>
    <xf numFmtId="0" fontId="8" fillId="0" borderId="0" xfId="0" applyFont="1"/>
    <xf numFmtId="17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6295EC"/>
      <rgbColor rgb="FF993366"/>
      <rgbColor rgb="FFFFF2CC"/>
      <rgbColor rgb="FFD5E8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9"/>
      <rgbColor rgb="FFE2EFDA"/>
      <rgbColor rgb="FFF2F2F2"/>
      <rgbColor rgb="FF85DECC"/>
      <rgbColor rgb="FFF8F9FB"/>
      <rgbColor rgb="FF9777C9"/>
      <rgbColor rgb="FFF4CCCC"/>
      <rgbColor rgb="FF2E75B6"/>
      <rgbColor rgb="FF33CCCC"/>
      <rgbColor rgb="FF99CC00"/>
      <rgbColor rgb="FFF2B705"/>
      <rgbColor rgb="FFFF9900"/>
      <rgbColor rgb="FFFF6600"/>
      <rgbColor rgb="FF595959"/>
      <rgbColor rgb="FF8898AA"/>
      <rgbColor rgb="FF002971"/>
      <rgbColor rgb="FF1E8E5A"/>
      <rgbColor rgb="FF003300"/>
      <rgbColor rgb="FF1A1A1A"/>
      <rgbColor rgb="FFC0392B"/>
      <rgbColor rgb="FF993366"/>
      <rgbColor rgb="FF27567D"/>
      <rgbColor rgb="FF1F386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295EC"/>
    <pageSetUpPr fitToPage="1"/>
  </sheetPr>
  <dimension ref="A1:R21"/>
  <sheetViews>
    <sheetView showGridLines="0" tabSelected="1" zoomScaleNormal="100" workbookViewId="0">
      <pane ySplit="3" topLeftCell="A4" activePane="bottomLeft" state="frozen"/>
      <selection pane="bottomLeft" sqref="A1:R1"/>
    </sheetView>
  </sheetViews>
  <sheetFormatPr baseColWidth="10" defaultColWidth="8.6640625" defaultRowHeight="15" x14ac:dyDescent="0.2"/>
  <cols>
    <col min="1" max="1" width="2.5" customWidth="1"/>
    <col min="2" max="2" width="22" customWidth="1"/>
    <col min="3" max="8" width="14" customWidth="1"/>
    <col min="9" max="18" width="11" customWidth="1"/>
  </cols>
  <sheetData>
    <row r="1" spans="1:18" ht="7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4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5" spans="1:18" ht="15" customHeight="1" x14ac:dyDescent="0.2">
      <c r="B5" s="15" t="s">
        <v>2</v>
      </c>
      <c r="C5" s="11" t="s">
        <v>32</v>
      </c>
      <c r="D5" s="11"/>
      <c r="E5" s="11"/>
    </row>
    <row r="7" spans="1:18" ht="19.5" customHeight="1" x14ac:dyDescent="0.2">
      <c r="A7" s="10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15.75" customHeight="1" x14ac:dyDescent="0.2">
      <c r="B8" s="9" t="s">
        <v>4</v>
      </c>
      <c r="C8" s="9"/>
      <c r="D8" s="9"/>
      <c r="E8" s="9" t="s">
        <v>5</v>
      </c>
      <c r="F8" s="9"/>
      <c r="G8" s="9"/>
      <c r="H8" s="9" t="s">
        <v>6</v>
      </c>
      <c r="I8" s="9"/>
      <c r="J8" s="9"/>
      <c r="K8" s="9" t="s">
        <v>7</v>
      </c>
      <c r="L8" s="9"/>
      <c r="M8" s="9"/>
      <c r="N8" s="9" t="s">
        <v>8</v>
      </c>
      <c r="O8" s="9"/>
      <c r="P8" s="9"/>
    </row>
    <row r="9" spans="1:18" ht="37.5" customHeight="1" x14ac:dyDescent="0.2">
      <c r="B9" s="8">
        <v>68543460.649422273</v>
      </c>
      <c r="C9" s="8"/>
      <c r="D9" s="8"/>
      <c r="E9" s="8">
        <v>49192574.709675923</v>
      </c>
      <c r="F9" s="8"/>
      <c r="G9" s="8"/>
      <c r="H9" s="8">
        <v>16808149.264804754</v>
      </c>
      <c r="I9" s="8"/>
      <c r="J9" s="8"/>
      <c r="K9" s="7">
        <v>1264.4795149934891</v>
      </c>
      <c r="L9" s="7"/>
      <c r="M9" s="7"/>
      <c r="N9" s="6">
        <v>122643.34467900984</v>
      </c>
      <c r="O9" s="6"/>
      <c r="P9" s="6"/>
    </row>
    <row r="10" spans="1:18" ht="15" customHeight="1" x14ac:dyDescent="0.2">
      <c r="B10" s="5" t="s">
        <v>9</v>
      </c>
      <c r="C10" s="5"/>
      <c r="D10" s="5"/>
      <c r="E10" s="5" t="s">
        <v>10</v>
      </c>
      <c r="F10" s="5"/>
      <c r="G10" s="5"/>
      <c r="H10" s="5" t="s">
        <v>11</v>
      </c>
      <c r="I10" s="5"/>
      <c r="J10" s="5"/>
      <c r="K10" s="5" t="s">
        <v>12</v>
      </c>
      <c r="L10" s="5"/>
      <c r="M10" s="5"/>
      <c r="N10" s="5" t="s">
        <v>13</v>
      </c>
      <c r="O10" s="5"/>
      <c r="P10" s="5"/>
    </row>
    <row r="12" spans="1:18" ht="19.5" customHeight="1" x14ac:dyDescent="0.2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18" customHeight="1" x14ac:dyDescent="0.2">
      <c r="B13" s="16" t="s">
        <v>15</v>
      </c>
      <c r="C13" s="17" t="s">
        <v>16</v>
      </c>
      <c r="D13" s="17" t="s">
        <v>17</v>
      </c>
      <c r="E13" s="17" t="s">
        <v>18</v>
      </c>
      <c r="F13" s="17" t="s">
        <v>19</v>
      </c>
      <c r="G13" s="17" t="s">
        <v>20</v>
      </c>
      <c r="H13" s="17" t="s">
        <v>21</v>
      </c>
    </row>
    <row r="14" spans="1:18" ht="15" customHeight="1" x14ac:dyDescent="0.2">
      <c r="B14" s="18" t="s">
        <v>22</v>
      </c>
      <c r="C14" s="19">
        <v>0</v>
      </c>
      <c r="D14" s="19">
        <v>804018.23529400537</v>
      </c>
      <c r="E14" s="19">
        <v>4160391.5307321474</v>
      </c>
      <c r="F14" s="19">
        <v>12686171.486519022</v>
      </c>
      <c r="G14" s="19">
        <v>31035811.671880685</v>
      </c>
      <c r="H14" s="19">
        <v>68543460.649422273</v>
      </c>
    </row>
    <row r="15" spans="1:18" ht="15" customHeight="1" x14ac:dyDescent="0.2">
      <c r="B15" s="18" t="s">
        <v>23</v>
      </c>
      <c r="C15" s="20">
        <v>0</v>
      </c>
      <c r="D15" s="20">
        <v>67.655706927415551</v>
      </c>
      <c r="E15" s="20">
        <v>266.08031677931513</v>
      </c>
      <c r="F15" s="20">
        <v>569.7241251743859</v>
      </c>
      <c r="G15" s="20">
        <v>922.53485489372076</v>
      </c>
      <c r="H15" s="20">
        <v>1264.4795149934891</v>
      </c>
    </row>
    <row r="16" spans="1:18" ht="15" customHeight="1" x14ac:dyDescent="0.2">
      <c r="B16" s="18" t="s">
        <v>24</v>
      </c>
      <c r="C16" s="19">
        <v>0</v>
      </c>
      <c r="D16" s="19">
        <v>325807.66727898637</v>
      </c>
      <c r="E16" s="19">
        <v>2300973.7371513527</v>
      </c>
      <c r="F16" s="19">
        <v>8213302.3328009825</v>
      </c>
      <c r="G16" s="19">
        <v>21512747.354613878</v>
      </c>
      <c r="H16" s="19">
        <v>49192574.709675923</v>
      </c>
    </row>
    <row r="17" spans="2:8" ht="15" customHeight="1" x14ac:dyDescent="0.2">
      <c r="B17" s="18" t="s">
        <v>25</v>
      </c>
      <c r="C17" s="19">
        <v>-781400</v>
      </c>
      <c r="D17" s="19">
        <v>-714944.38712339313</v>
      </c>
      <c r="E17" s="19">
        <v>-1146383.6852552916</v>
      </c>
      <c r="F17" s="19">
        <v>13987.729102340876</v>
      </c>
      <c r="G17" s="19">
        <v>3919802.6342045683</v>
      </c>
      <c r="H17" s="19">
        <v>16808149.264804754</v>
      </c>
    </row>
    <row r="19" spans="2:8" ht="23.25" customHeight="1" x14ac:dyDescent="0.2">
      <c r="B19" s="15" t="s">
        <v>26</v>
      </c>
    </row>
    <row r="20" spans="2:8" ht="15" customHeight="1" x14ac:dyDescent="0.2">
      <c r="B20" s="18" t="s">
        <v>27</v>
      </c>
      <c r="C20" s="21">
        <v>2672047.5638941647</v>
      </c>
    </row>
    <row r="21" spans="2:8" ht="15" customHeight="1" x14ac:dyDescent="0.2">
      <c r="B21" s="18" t="s">
        <v>28</v>
      </c>
      <c r="C21" s="4" t="s">
        <v>517</v>
      </c>
      <c r="D21" s="4"/>
      <c r="E21" s="4"/>
      <c r="F21" s="4"/>
      <c r="G21" s="22"/>
      <c r="H21" s="22"/>
    </row>
  </sheetData>
  <mergeCells count="22">
    <mergeCell ref="A12:R12"/>
    <mergeCell ref="C21:F21"/>
    <mergeCell ref="B10:D10"/>
    <mergeCell ref="E10:G10"/>
    <mergeCell ref="H10:J10"/>
    <mergeCell ref="K10:M10"/>
    <mergeCell ref="N10:P10"/>
    <mergeCell ref="B9:D9"/>
    <mergeCell ref="E9:G9"/>
    <mergeCell ref="H9:J9"/>
    <mergeCell ref="K9:M9"/>
    <mergeCell ref="N9:P9"/>
    <mergeCell ref="B8:D8"/>
    <mergeCell ref="E8:G8"/>
    <mergeCell ref="H8:J8"/>
    <mergeCell ref="K8:M8"/>
    <mergeCell ref="N8:P8"/>
    <mergeCell ref="A1:R1"/>
    <mergeCell ref="A2:R2"/>
    <mergeCell ref="A3:R3"/>
    <mergeCell ref="C5:E5"/>
    <mergeCell ref="A7:R7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295EC"/>
    <pageSetUpPr fitToPage="1"/>
  </sheetPr>
  <dimension ref="A1:H97"/>
  <sheetViews>
    <sheetView showGridLines="0" zoomScaleNormal="100" workbookViewId="0">
      <selection sqref="A1:H1"/>
    </sheetView>
  </sheetViews>
  <sheetFormatPr baseColWidth="10" defaultColWidth="8.6640625" defaultRowHeight="15" x14ac:dyDescent="0.2"/>
  <cols>
    <col min="1" max="1" width="3" customWidth="1"/>
    <col min="2" max="2" width="34" customWidth="1"/>
    <col min="3" max="6" width="13" customWidth="1"/>
    <col min="7" max="7" width="34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55000000000000004">
      <c r="A2" s="3" t="s">
        <v>0</v>
      </c>
      <c r="B2" s="3"/>
      <c r="C2" s="3"/>
      <c r="D2" s="3"/>
      <c r="E2" s="3"/>
      <c r="F2" s="3"/>
      <c r="G2" s="3"/>
      <c r="H2" s="3"/>
    </row>
    <row r="3" spans="1:8" ht="24" customHeight="1" x14ac:dyDescent="0.25">
      <c r="A3" s="2" t="s">
        <v>29</v>
      </c>
      <c r="B3" s="2"/>
      <c r="C3" s="2"/>
      <c r="D3" s="2"/>
      <c r="E3" s="2"/>
      <c r="F3" s="2"/>
      <c r="G3" s="2"/>
      <c r="H3" s="2"/>
    </row>
    <row r="5" spans="1:8" ht="15" customHeight="1" x14ac:dyDescent="0.2">
      <c r="B5" s="23" t="s">
        <v>30</v>
      </c>
      <c r="C5" s="23" t="s">
        <v>31</v>
      </c>
      <c r="D5" s="23" t="s">
        <v>32</v>
      </c>
      <c r="E5" s="23" t="s">
        <v>33</v>
      </c>
      <c r="F5" s="23" t="s">
        <v>34</v>
      </c>
      <c r="G5" s="23" t="s">
        <v>35</v>
      </c>
    </row>
    <row r="6" spans="1:8" ht="15" customHeight="1" x14ac:dyDescent="0.2">
      <c r="B6" s="24" t="s">
        <v>36</v>
      </c>
      <c r="C6" s="25"/>
      <c r="D6" s="25"/>
      <c r="E6" s="25"/>
      <c r="F6" s="25"/>
      <c r="G6" s="25"/>
    </row>
    <row r="7" spans="1:8" ht="15" customHeight="1" x14ac:dyDescent="0.2">
      <c r="B7" s="26" t="s">
        <v>37</v>
      </c>
      <c r="C7" s="27">
        <v>0.45</v>
      </c>
      <c r="D7" s="27">
        <v>0.5</v>
      </c>
      <c r="E7" s="27">
        <v>0.55000000000000004</v>
      </c>
      <c r="F7" s="28">
        <v>0.5</v>
      </c>
      <c r="G7" s="29" t="s">
        <v>38</v>
      </c>
    </row>
    <row r="8" spans="1:8" ht="15" customHeight="1" x14ac:dyDescent="0.2">
      <c r="B8" s="26" t="s">
        <v>39</v>
      </c>
      <c r="C8" s="27">
        <v>0.75</v>
      </c>
      <c r="D8" s="27">
        <v>0.85</v>
      </c>
      <c r="E8" s="27">
        <v>0.95</v>
      </c>
      <c r="F8" s="28">
        <v>0.85</v>
      </c>
      <c r="G8" s="29" t="s">
        <v>40</v>
      </c>
    </row>
    <row r="9" spans="1:8" ht="15" customHeight="1" x14ac:dyDescent="0.2">
      <c r="B9" s="26" t="s">
        <v>41</v>
      </c>
      <c r="C9" s="30">
        <v>18</v>
      </c>
      <c r="D9" s="30">
        <v>20</v>
      </c>
      <c r="E9" s="30">
        <v>22</v>
      </c>
      <c r="F9" s="31">
        <v>20</v>
      </c>
      <c r="G9" s="29" t="s">
        <v>42</v>
      </c>
    </row>
    <row r="10" spans="1:8" ht="15" customHeight="1" x14ac:dyDescent="0.2">
      <c r="B10" s="26" t="s">
        <v>43</v>
      </c>
      <c r="C10" s="30">
        <v>50</v>
      </c>
      <c r="D10" s="30">
        <v>60</v>
      </c>
      <c r="E10" s="30">
        <v>70</v>
      </c>
      <c r="F10" s="31">
        <v>60</v>
      </c>
      <c r="G10" s="29" t="s">
        <v>44</v>
      </c>
    </row>
    <row r="11" spans="1:8" ht="15" customHeight="1" x14ac:dyDescent="0.2">
      <c r="B11" s="26" t="s">
        <v>45</v>
      </c>
      <c r="C11" s="32">
        <v>1.4999999999999999E-2</v>
      </c>
      <c r="D11" s="32">
        <v>0.03</v>
      </c>
      <c r="E11" s="32">
        <v>0.05</v>
      </c>
      <c r="F11" s="33">
        <v>0.03</v>
      </c>
      <c r="G11" s="29" t="s">
        <v>46</v>
      </c>
    </row>
    <row r="12" spans="1:8" ht="15" customHeight="1" x14ac:dyDescent="0.2">
      <c r="B12" s="24" t="s">
        <v>47</v>
      </c>
      <c r="C12" s="25"/>
      <c r="D12" s="25"/>
      <c r="E12" s="25"/>
      <c r="F12" s="25"/>
      <c r="G12" s="25"/>
    </row>
    <row r="13" spans="1:8" ht="15" customHeight="1" x14ac:dyDescent="0.2">
      <c r="B13" s="26" t="s">
        <v>48</v>
      </c>
      <c r="C13" s="34">
        <v>12</v>
      </c>
      <c r="D13" s="34">
        <v>12</v>
      </c>
      <c r="E13" s="34">
        <v>12</v>
      </c>
      <c r="F13" s="35">
        <v>12</v>
      </c>
      <c r="G13" s="29" t="s">
        <v>49</v>
      </c>
    </row>
    <row r="14" spans="1:8" ht="15" customHeight="1" x14ac:dyDescent="0.2">
      <c r="B14" s="26" t="s">
        <v>50</v>
      </c>
      <c r="C14" s="34">
        <v>3</v>
      </c>
      <c r="D14" s="34">
        <v>3</v>
      </c>
      <c r="E14" s="34">
        <v>4</v>
      </c>
      <c r="F14" s="35">
        <v>3</v>
      </c>
      <c r="G14" s="29" t="s">
        <v>51</v>
      </c>
    </row>
    <row r="15" spans="1:8" ht="15" customHeight="1" x14ac:dyDescent="0.2">
      <c r="B15" s="26" t="s">
        <v>52</v>
      </c>
      <c r="C15" s="32">
        <v>0.105</v>
      </c>
      <c r="D15" s="32">
        <v>0.115</v>
      </c>
      <c r="E15" s="32">
        <v>0.125</v>
      </c>
      <c r="F15" s="33">
        <v>0.115</v>
      </c>
      <c r="G15" s="29" t="s">
        <v>53</v>
      </c>
    </row>
    <row r="16" spans="1:8" ht="15" customHeight="1" x14ac:dyDescent="0.2">
      <c r="B16" s="26" t="s">
        <v>54</v>
      </c>
      <c r="C16" s="34">
        <v>20</v>
      </c>
      <c r="D16" s="34">
        <v>22</v>
      </c>
      <c r="E16" s="34">
        <v>24</v>
      </c>
      <c r="F16" s="35">
        <v>22</v>
      </c>
      <c r="G16" s="29" t="s">
        <v>55</v>
      </c>
    </row>
    <row r="17" spans="2:7" ht="15" customHeight="1" x14ac:dyDescent="0.2">
      <c r="B17" s="26" t="s">
        <v>56</v>
      </c>
      <c r="C17" s="32">
        <v>6.5000000000000002E-2</v>
      </c>
      <c r="D17" s="32">
        <v>7.1999999999999995E-2</v>
      </c>
      <c r="E17" s="32">
        <v>0.08</v>
      </c>
      <c r="F17" s="33">
        <v>7.1999999999999995E-2</v>
      </c>
      <c r="G17" s="29" t="s">
        <v>57</v>
      </c>
    </row>
    <row r="18" spans="2:7" ht="15" customHeight="1" x14ac:dyDescent="0.2">
      <c r="B18" s="26" t="s">
        <v>58</v>
      </c>
      <c r="C18" s="36">
        <v>2592</v>
      </c>
      <c r="D18" s="36">
        <v>2880</v>
      </c>
      <c r="E18" s="36">
        <v>3168</v>
      </c>
      <c r="F18" s="35">
        <v>2880</v>
      </c>
      <c r="G18" s="29" t="s">
        <v>59</v>
      </c>
    </row>
    <row r="19" spans="2:7" ht="15" customHeight="1" x14ac:dyDescent="0.2">
      <c r="B19" s="26" t="s">
        <v>60</v>
      </c>
      <c r="C19" s="32">
        <v>0.6</v>
      </c>
      <c r="D19" s="32">
        <v>0.66</v>
      </c>
      <c r="E19" s="32">
        <v>0.72</v>
      </c>
      <c r="F19" s="33">
        <v>0.66</v>
      </c>
      <c r="G19" s="29" t="s">
        <v>61</v>
      </c>
    </row>
    <row r="20" spans="2:7" ht="15" customHeight="1" x14ac:dyDescent="0.2">
      <c r="B20" s="24" t="s">
        <v>62</v>
      </c>
      <c r="C20" s="25"/>
      <c r="D20" s="25"/>
      <c r="E20" s="25"/>
      <c r="F20" s="25"/>
      <c r="G20" s="25"/>
    </row>
    <row r="21" spans="2:7" ht="15" customHeight="1" x14ac:dyDescent="0.2">
      <c r="B21" s="26" t="s">
        <v>63</v>
      </c>
      <c r="C21" s="32">
        <v>1.4E-2</v>
      </c>
      <c r="D21" s="32">
        <v>1.0999999999999999E-2</v>
      </c>
      <c r="E21" s="32">
        <v>8.9999999999999993E-3</v>
      </c>
      <c r="F21" s="33">
        <v>1.0999999999999999E-2</v>
      </c>
      <c r="G21" s="29" t="s">
        <v>64</v>
      </c>
    </row>
    <row r="22" spans="2:7" ht="15" customHeight="1" x14ac:dyDescent="0.2">
      <c r="B22" s="26" t="s">
        <v>65</v>
      </c>
      <c r="C22" s="37">
        <v>1</v>
      </c>
      <c r="D22" s="37">
        <v>1.08</v>
      </c>
      <c r="E22" s="37">
        <v>1.1499999999999999</v>
      </c>
      <c r="F22" s="38">
        <v>1.08</v>
      </c>
      <c r="G22" s="29" t="s">
        <v>66</v>
      </c>
    </row>
    <row r="23" spans="2:7" ht="15" customHeight="1" x14ac:dyDescent="0.2">
      <c r="B23" s="26" t="s">
        <v>67</v>
      </c>
      <c r="C23" s="27">
        <v>0.7</v>
      </c>
      <c r="D23" s="27">
        <v>0.78</v>
      </c>
      <c r="E23" s="27">
        <v>0.85</v>
      </c>
      <c r="F23" s="28">
        <v>0.78</v>
      </c>
      <c r="G23" s="29" t="s">
        <v>68</v>
      </c>
    </row>
    <row r="24" spans="2:7" ht="15" customHeight="1" x14ac:dyDescent="0.2">
      <c r="B24" s="26" t="s">
        <v>69</v>
      </c>
      <c r="C24" s="39">
        <v>1.65</v>
      </c>
      <c r="D24" s="39">
        <v>1.65</v>
      </c>
      <c r="E24" s="39">
        <v>1.65</v>
      </c>
      <c r="F24" s="40">
        <v>1.65</v>
      </c>
      <c r="G24" s="29" t="s">
        <v>70</v>
      </c>
    </row>
    <row r="26" spans="2:7" ht="15" customHeight="1" x14ac:dyDescent="0.2">
      <c r="B26" s="41" t="s">
        <v>71</v>
      </c>
      <c r="C26" s="42"/>
      <c r="D26" s="42"/>
      <c r="E26" s="42"/>
      <c r="F26" s="42"/>
      <c r="G26" s="42"/>
    </row>
    <row r="27" spans="2:7" ht="15" customHeight="1" x14ac:dyDescent="0.2">
      <c r="B27" s="43" t="s">
        <v>72</v>
      </c>
      <c r="C27" s="44">
        <v>1.8</v>
      </c>
      <c r="D27" s="44">
        <v>1.9</v>
      </c>
      <c r="E27" s="44">
        <v>2.1</v>
      </c>
      <c r="F27" s="45">
        <v>1.9</v>
      </c>
      <c r="G27" s="46" t="s">
        <v>73</v>
      </c>
    </row>
    <row r="28" spans="2:7" ht="15" customHeight="1" x14ac:dyDescent="0.2">
      <c r="B28" s="43" t="s">
        <v>74</v>
      </c>
      <c r="C28" s="47">
        <v>0.03</v>
      </c>
      <c r="D28" s="47">
        <v>2.8000000000000001E-2</v>
      </c>
      <c r="E28" s="47">
        <v>2.5999999999999999E-2</v>
      </c>
      <c r="F28" s="48">
        <v>2.8000000000000001E-2</v>
      </c>
      <c r="G28" s="46" t="s">
        <v>75</v>
      </c>
    </row>
    <row r="29" spans="2:7" ht="15" customHeight="1" x14ac:dyDescent="0.2">
      <c r="B29" s="43" t="s">
        <v>76</v>
      </c>
      <c r="C29" s="49">
        <v>2</v>
      </c>
      <c r="D29" s="49">
        <v>3</v>
      </c>
      <c r="E29" s="49">
        <v>3</v>
      </c>
      <c r="F29" s="50">
        <v>3</v>
      </c>
      <c r="G29" s="46" t="s">
        <v>77</v>
      </c>
    </row>
    <row r="30" spans="2:7" ht="15" customHeight="1" x14ac:dyDescent="0.2">
      <c r="B30" s="43" t="s">
        <v>78</v>
      </c>
      <c r="C30" s="49">
        <v>2</v>
      </c>
      <c r="D30" s="49">
        <v>2</v>
      </c>
      <c r="E30" s="49">
        <v>3</v>
      </c>
      <c r="F30" s="50">
        <v>2</v>
      </c>
      <c r="G30" s="46" t="s">
        <v>79</v>
      </c>
    </row>
    <row r="31" spans="2:7" ht="15" customHeight="1" x14ac:dyDescent="0.2">
      <c r="B31" s="43" t="s">
        <v>80</v>
      </c>
      <c r="C31" s="51">
        <v>95000</v>
      </c>
      <c r="D31" s="51">
        <v>115000</v>
      </c>
      <c r="E31" s="51">
        <v>135000</v>
      </c>
      <c r="F31" s="52">
        <v>115000</v>
      </c>
      <c r="G31" s="46" t="s">
        <v>81</v>
      </c>
    </row>
    <row r="32" spans="2:7" ht="15" customHeight="1" x14ac:dyDescent="0.2">
      <c r="B32" s="43" t="s">
        <v>82</v>
      </c>
      <c r="C32" s="51">
        <v>80000</v>
      </c>
      <c r="D32" s="51">
        <v>100000</v>
      </c>
      <c r="E32" s="51">
        <v>120000</v>
      </c>
      <c r="F32" s="52">
        <v>100000</v>
      </c>
      <c r="G32" s="46" t="s">
        <v>83</v>
      </c>
    </row>
    <row r="33" spans="2:7" ht="15" customHeight="1" x14ac:dyDescent="0.2">
      <c r="B33" s="43" t="s">
        <v>84</v>
      </c>
      <c r="C33" s="51">
        <v>80000</v>
      </c>
      <c r="D33" s="51">
        <v>95000</v>
      </c>
      <c r="E33" s="51">
        <v>110000</v>
      </c>
      <c r="F33" s="52">
        <v>95000</v>
      </c>
      <c r="G33" s="46" t="s">
        <v>85</v>
      </c>
    </row>
    <row r="34" spans="2:7" ht="15" customHeight="1" x14ac:dyDescent="0.2">
      <c r="B34" s="43" t="s">
        <v>86</v>
      </c>
      <c r="C34" s="51">
        <v>70000</v>
      </c>
      <c r="D34" s="51">
        <v>85000</v>
      </c>
      <c r="E34" s="51">
        <v>100000</v>
      </c>
      <c r="F34" s="52">
        <v>85000</v>
      </c>
      <c r="G34" s="46" t="s">
        <v>87</v>
      </c>
    </row>
    <row r="35" spans="2:7" ht="15" customHeight="1" x14ac:dyDescent="0.2">
      <c r="B35" s="43" t="s">
        <v>88</v>
      </c>
      <c r="C35" s="47">
        <v>0.12</v>
      </c>
      <c r="D35" s="47">
        <v>0.12</v>
      </c>
      <c r="E35" s="47">
        <v>0.12</v>
      </c>
      <c r="F35" s="48">
        <v>0.12</v>
      </c>
      <c r="G35" s="46" t="s">
        <v>89</v>
      </c>
    </row>
    <row r="36" spans="2:7" ht="15" customHeight="1" x14ac:dyDescent="0.2">
      <c r="B36" s="43" t="s">
        <v>90</v>
      </c>
      <c r="C36" s="49">
        <v>2</v>
      </c>
      <c r="D36" s="49">
        <v>3</v>
      </c>
      <c r="E36" s="49">
        <v>4</v>
      </c>
      <c r="F36" s="50">
        <v>3</v>
      </c>
      <c r="G36" s="46" t="s">
        <v>91</v>
      </c>
    </row>
    <row r="37" spans="2:7" ht="15" customHeight="1" x14ac:dyDescent="0.2">
      <c r="B37" s="43" t="s">
        <v>92</v>
      </c>
      <c r="C37" s="51">
        <v>25</v>
      </c>
      <c r="D37" s="51">
        <v>18</v>
      </c>
      <c r="E37" s="51">
        <v>12</v>
      </c>
      <c r="F37" s="52">
        <v>18</v>
      </c>
      <c r="G37" s="46" t="s">
        <v>93</v>
      </c>
    </row>
    <row r="38" spans="2:7" ht="15" customHeight="1" x14ac:dyDescent="0.2">
      <c r="B38" s="43" t="s">
        <v>94</v>
      </c>
      <c r="C38" s="51">
        <v>6000</v>
      </c>
      <c r="D38" s="51">
        <v>9000</v>
      </c>
      <c r="E38" s="51">
        <v>14000</v>
      </c>
      <c r="F38" s="52">
        <v>9000</v>
      </c>
      <c r="G38" s="46" t="s">
        <v>95</v>
      </c>
    </row>
    <row r="39" spans="2:7" ht="15" customHeight="1" x14ac:dyDescent="0.2">
      <c r="B39" s="43" t="s">
        <v>96</v>
      </c>
      <c r="C39" s="51">
        <v>750000</v>
      </c>
      <c r="D39" s="51">
        <v>1000000</v>
      </c>
      <c r="E39" s="51">
        <v>1500000</v>
      </c>
      <c r="F39" s="52">
        <v>1000000</v>
      </c>
      <c r="G39" s="46" t="s">
        <v>97</v>
      </c>
    </row>
    <row r="40" spans="2:7" ht="15" customHeight="1" x14ac:dyDescent="0.2">
      <c r="B40" s="43" t="s">
        <v>98</v>
      </c>
      <c r="C40" s="51">
        <v>200000</v>
      </c>
      <c r="D40" s="51">
        <v>250000</v>
      </c>
      <c r="E40" s="51">
        <v>300000</v>
      </c>
      <c r="F40" s="52">
        <v>250000</v>
      </c>
      <c r="G40" s="46" t="s">
        <v>99</v>
      </c>
    </row>
    <row r="42" spans="2:7" ht="23.25" customHeight="1" x14ac:dyDescent="0.2">
      <c r="B42" s="41" t="s">
        <v>100</v>
      </c>
      <c r="C42" s="53"/>
      <c r="D42" s="53"/>
      <c r="E42" s="53"/>
      <c r="F42" s="53"/>
      <c r="G42" s="53"/>
    </row>
    <row r="43" spans="2:7" ht="15" customHeight="1" x14ac:dyDescent="0.2">
      <c r="B43" s="43" t="s">
        <v>101</v>
      </c>
      <c r="C43" s="49">
        <v>16</v>
      </c>
      <c r="D43" s="49">
        <v>15</v>
      </c>
      <c r="E43" s="49">
        <v>14</v>
      </c>
      <c r="F43" s="50">
        <v>15</v>
      </c>
      <c r="G43" s="46" t="s">
        <v>102</v>
      </c>
    </row>
    <row r="44" spans="2:7" ht="15" customHeight="1" x14ac:dyDescent="0.2">
      <c r="B44" s="43" t="s">
        <v>103</v>
      </c>
      <c r="C44" s="49">
        <v>6</v>
      </c>
      <c r="D44" s="49">
        <v>11</v>
      </c>
      <c r="E44" s="49">
        <v>14</v>
      </c>
      <c r="F44" s="50">
        <v>11</v>
      </c>
      <c r="G44" s="46" t="s">
        <v>104</v>
      </c>
    </row>
    <row r="45" spans="2:7" ht="15" customHeight="1" x14ac:dyDescent="0.2">
      <c r="B45" s="43" t="s">
        <v>105</v>
      </c>
      <c r="C45" s="49">
        <v>8</v>
      </c>
      <c r="D45" s="49">
        <v>13</v>
      </c>
      <c r="E45" s="49">
        <v>16</v>
      </c>
      <c r="F45" s="50">
        <v>13</v>
      </c>
      <c r="G45" s="46" t="s">
        <v>106</v>
      </c>
    </row>
    <row r="46" spans="2:7" ht="15" customHeight="1" x14ac:dyDescent="0.2">
      <c r="B46" s="43" t="s">
        <v>107</v>
      </c>
      <c r="C46" s="44">
        <v>2.4</v>
      </c>
      <c r="D46" s="44">
        <v>3</v>
      </c>
      <c r="E46" s="44">
        <v>3.4</v>
      </c>
      <c r="F46" s="45">
        <v>3</v>
      </c>
      <c r="G46" s="46" t="s">
        <v>108</v>
      </c>
    </row>
    <row r="47" spans="2:7" ht="15" customHeight="1" x14ac:dyDescent="0.2">
      <c r="B47" s="43" t="s">
        <v>109</v>
      </c>
      <c r="C47" s="49">
        <v>22</v>
      </c>
      <c r="D47" s="49">
        <v>18</v>
      </c>
      <c r="E47" s="49">
        <v>16</v>
      </c>
      <c r="F47" s="50">
        <v>18</v>
      </c>
      <c r="G47" s="46" t="s">
        <v>110</v>
      </c>
    </row>
    <row r="48" spans="2:7" ht="15" customHeight="1" x14ac:dyDescent="0.2">
      <c r="B48" s="43" t="s">
        <v>111</v>
      </c>
      <c r="C48" s="47">
        <v>0.15</v>
      </c>
      <c r="D48" s="47">
        <v>0.15</v>
      </c>
      <c r="E48" s="47">
        <v>0.15</v>
      </c>
      <c r="F48" s="48">
        <v>0.15</v>
      </c>
      <c r="G48" s="46" t="s">
        <v>112</v>
      </c>
    </row>
    <row r="49" spans="2:7" ht="15" customHeight="1" x14ac:dyDescent="0.2">
      <c r="B49" s="54" t="s">
        <v>113</v>
      </c>
      <c r="C49" s="55">
        <v>20</v>
      </c>
      <c r="D49" s="55">
        <v>18</v>
      </c>
      <c r="E49" s="55">
        <v>16</v>
      </c>
      <c r="F49" s="56">
        <v>18</v>
      </c>
      <c r="G49" s="57" t="s">
        <v>114</v>
      </c>
    </row>
    <row r="51" spans="2:7" ht="15" customHeight="1" x14ac:dyDescent="0.2">
      <c r="B51" s="58" t="s">
        <v>115</v>
      </c>
    </row>
    <row r="52" spans="2:7" ht="15" customHeight="1" x14ac:dyDescent="0.2">
      <c r="B52" s="59" t="s">
        <v>116</v>
      </c>
      <c r="C52">
        <v>2550000</v>
      </c>
      <c r="D52">
        <v>3000000</v>
      </c>
      <c r="E52">
        <v>3450000</v>
      </c>
      <c r="F52" s="60">
        <v>3000000</v>
      </c>
      <c r="G52" s="61" t="s">
        <v>117</v>
      </c>
    </row>
    <row r="53" spans="2:7" ht="15" customHeight="1" x14ac:dyDescent="0.2">
      <c r="B53" s="59" t="s">
        <v>118</v>
      </c>
      <c r="C53">
        <v>0.95</v>
      </c>
      <c r="D53">
        <v>0.95</v>
      </c>
      <c r="E53">
        <v>0.95</v>
      </c>
      <c r="F53" s="60">
        <v>0.95</v>
      </c>
      <c r="G53" s="61"/>
    </row>
    <row r="54" spans="2:7" ht="15" customHeight="1" x14ac:dyDescent="0.2">
      <c r="B54" s="59" t="s">
        <v>119</v>
      </c>
      <c r="C54">
        <v>0.05</v>
      </c>
      <c r="D54">
        <v>0.05</v>
      </c>
      <c r="E54">
        <v>0.05</v>
      </c>
      <c r="F54" s="60">
        <v>0.05</v>
      </c>
      <c r="G54" s="61"/>
    </row>
    <row r="55" spans="2:7" ht="15" customHeight="1" x14ac:dyDescent="0.2">
      <c r="B55" s="59" t="s">
        <v>120</v>
      </c>
      <c r="C55">
        <v>6</v>
      </c>
      <c r="D55">
        <v>8</v>
      </c>
      <c r="E55">
        <v>12</v>
      </c>
      <c r="F55" s="60">
        <v>8</v>
      </c>
      <c r="G55" s="61" t="s">
        <v>121</v>
      </c>
    </row>
    <row r="56" spans="2:7" ht="15" customHeight="1" x14ac:dyDescent="0.2">
      <c r="B56" s="59" t="s">
        <v>122</v>
      </c>
      <c r="C56">
        <v>10</v>
      </c>
      <c r="D56">
        <v>15</v>
      </c>
      <c r="E56">
        <v>25</v>
      </c>
      <c r="F56" s="60">
        <v>15</v>
      </c>
      <c r="G56" s="61"/>
    </row>
    <row r="57" spans="2:7" ht="15" customHeight="1" x14ac:dyDescent="0.2">
      <c r="B57" s="59" t="s">
        <v>123</v>
      </c>
      <c r="C57">
        <v>0.35</v>
      </c>
      <c r="D57">
        <v>0.3</v>
      </c>
      <c r="E57">
        <v>0.25</v>
      </c>
      <c r="F57" s="60">
        <v>0.3</v>
      </c>
      <c r="G57" s="61" t="s">
        <v>124</v>
      </c>
    </row>
    <row r="58" spans="2:7" ht="15" customHeight="1" x14ac:dyDescent="0.2">
      <c r="B58" s="59" t="s">
        <v>125</v>
      </c>
      <c r="C58">
        <v>0.02</v>
      </c>
      <c r="D58">
        <v>0.03</v>
      </c>
      <c r="E58">
        <v>0.04</v>
      </c>
      <c r="F58" s="60">
        <v>0.03</v>
      </c>
      <c r="G58" s="61"/>
    </row>
    <row r="59" spans="2:7" ht="15" customHeight="1" x14ac:dyDescent="0.2">
      <c r="B59" s="59" t="s">
        <v>126</v>
      </c>
      <c r="C59">
        <v>0.28000000000000003</v>
      </c>
      <c r="D59">
        <v>0.28000000000000003</v>
      </c>
      <c r="E59">
        <v>0.28000000000000003</v>
      </c>
      <c r="F59" s="60">
        <v>0.28000000000000003</v>
      </c>
      <c r="G59" s="61" t="s">
        <v>127</v>
      </c>
    </row>
    <row r="61" spans="2:7" ht="15" customHeight="1" x14ac:dyDescent="0.2">
      <c r="B61" s="58" t="s">
        <v>128</v>
      </c>
    </row>
    <row r="62" spans="2:7" ht="15" customHeight="1" x14ac:dyDescent="0.2">
      <c r="B62" s="59" t="s">
        <v>129</v>
      </c>
      <c r="C62">
        <v>1500000</v>
      </c>
      <c r="D62">
        <v>2000000</v>
      </c>
      <c r="E62">
        <v>2500000</v>
      </c>
      <c r="F62" s="60">
        <v>2000000</v>
      </c>
      <c r="G62" s="61" t="s">
        <v>130</v>
      </c>
    </row>
    <row r="63" spans="2:7" ht="15" customHeight="1" x14ac:dyDescent="0.2">
      <c r="B63" s="59" t="s">
        <v>131</v>
      </c>
      <c r="C63">
        <v>16</v>
      </c>
      <c r="D63">
        <v>16</v>
      </c>
      <c r="E63">
        <v>16</v>
      </c>
      <c r="F63" s="60">
        <v>16</v>
      </c>
      <c r="G63" s="61" t="s">
        <v>132</v>
      </c>
    </row>
    <row r="64" spans="2:7" ht="15" customHeight="1" x14ac:dyDescent="0.2">
      <c r="B64" s="59" t="s">
        <v>133</v>
      </c>
      <c r="C64">
        <v>6000000</v>
      </c>
      <c r="D64">
        <v>8000000</v>
      </c>
      <c r="E64">
        <v>11000000</v>
      </c>
      <c r="F64" s="60">
        <v>8000000</v>
      </c>
      <c r="G64" s="61" t="s">
        <v>134</v>
      </c>
    </row>
    <row r="66" spans="2:7" ht="15" customHeight="1" x14ac:dyDescent="0.2">
      <c r="B66" s="58" t="s">
        <v>135</v>
      </c>
    </row>
    <row r="67" spans="2:7" ht="15" customHeight="1" x14ac:dyDescent="0.2">
      <c r="B67" s="60" t="s">
        <v>136</v>
      </c>
      <c r="C67">
        <v>1</v>
      </c>
      <c r="D67">
        <v>1</v>
      </c>
      <c r="E67">
        <v>1</v>
      </c>
      <c r="F67" s="60">
        <v>1</v>
      </c>
      <c r="G67" s="61" t="s">
        <v>137</v>
      </c>
    </row>
    <row r="68" spans="2:7" ht="15" customHeight="1" x14ac:dyDescent="0.2">
      <c r="B68" s="59" t="s">
        <v>138</v>
      </c>
      <c r="C68">
        <v>0.15</v>
      </c>
      <c r="D68">
        <v>0.15</v>
      </c>
      <c r="E68">
        <v>0.15</v>
      </c>
      <c r="F68" s="60">
        <v>0.15</v>
      </c>
      <c r="G68" s="61" t="s">
        <v>139</v>
      </c>
    </row>
    <row r="69" spans="2:7" ht="15" customHeight="1" x14ac:dyDescent="0.2">
      <c r="B69" s="59" t="s">
        <v>140</v>
      </c>
      <c r="C69">
        <v>0.8</v>
      </c>
      <c r="D69">
        <v>0.85</v>
      </c>
      <c r="E69">
        <v>0.9</v>
      </c>
      <c r="F69" s="60">
        <v>0.85</v>
      </c>
      <c r="G69" s="61" t="s">
        <v>141</v>
      </c>
    </row>
    <row r="70" spans="2:7" ht="15" customHeight="1" x14ac:dyDescent="0.2">
      <c r="B70" s="59" t="s">
        <v>142</v>
      </c>
      <c r="C70">
        <v>1</v>
      </c>
      <c r="D70">
        <v>1</v>
      </c>
      <c r="E70">
        <v>1</v>
      </c>
      <c r="F70" s="60">
        <v>1</v>
      </c>
      <c r="G70" s="61" t="s">
        <v>143</v>
      </c>
    </row>
    <row r="71" spans="2:7" ht="15" customHeight="1" x14ac:dyDescent="0.2">
      <c r="B71" s="59" t="s">
        <v>144</v>
      </c>
      <c r="C71">
        <v>0.28000000000000003</v>
      </c>
      <c r="D71">
        <v>0.28000000000000003</v>
      </c>
      <c r="E71">
        <v>0.28000000000000003</v>
      </c>
      <c r="F71" s="60">
        <v>0.28000000000000003</v>
      </c>
      <c r="G71" s="61" t="s">
        <v>145</v>
      </c>
    </row>
    <row r="73" spans="2:7" ht="15" customHeight="1" x14ac:dyDescent="0.2">
      <c r="B73" s="58" t="s">
        <v>146</v>
      </c>
    </row>
    <row r="74" spans="2:7" ht="15" customHeight="1" x14ac:dyDescent="0.2">
      <c r="B74" s="59" t="s">
        <v>147</v>
      </c>
      <c r="C74">
        <v>0.22</v>
      </c>
      <c r="D74">
        <v>0.22</v>
      </c>
      <c r="E74">
        <v>0.22</v>
      </c>
      <c r="F74" s="60">
        <v>0.22</v>
      </c>
      <c r="G74" s="61" t="s">
        <v>148</v>
      </c>
    </row>
    <row r="76" spans="2:7" ht="15" customHeight="1" x14ac:dyDescent="0.2">
      <c r="B76" s="58" t="s">
        <v>149</v>
      </c>
    </row>
    <row r="77" spans="2:7" ht="15" customHeight="1" x14ac:dyDescent="0.2">
      <c r="B77" s="59" t="s">
        <v>150</v>
      </c>
      <c r="C77">
        <v>2000000</v>
      </c>
      <c r="D77">
        <v>2000000</v>
      </c>
      <c r="E77">
        <v>2000000</v>
      </c>
      <c r="F77" s="60">
        <v>2000000</v>
      </c>
      <c r="G77" s="61" t="s">
        <v>151</v>
      </c>
    </row>
    <row r="78" spans="2:7" ht="15" customHeight="1" x14ac:dyDescent="0.2">
      <c r="B78" s="59" t="s">
        <v>152</v>
      </c>
      <c r="C78">
        <v>1.5</v>
      </c>
      <c r="D78">
        <v>1.5</v>
      </c>
      <c r="E78">
        <v>1.5</v>
      </c>
      <c r="F78" s="60">
        <v>1.5</v>
      </c>
      <c r="G78" s="61" t="s">
        <v>153</v>
      </c>
    </row>
    <row r="80" spans="2:7" ht="15" customHeight="1" x14ac:dyDescent="0.2">
      <c r="B80" s="58" t="s">
        <v>154</v>
      </c>
    </row>
    <row r="81" spans="2:7" ht="15" customHeight="1" x14ac:dyDescent="0.2">
      <c r="B81" s="60" t="s">
        <v>155</v>
      </c>
      <c r="C81">
        <v>0</v>
      </c>
      <c r="D81">
        <v>0</v>
      </c>
      <c r="E81">
        <v>0</v>
      </c>
      <c r="F81" s="60">
        <v>0</v>
      </c>
      <c r="G81" s="61" t="s">
        <v>156</v>
      </c>
    </row>
    <row r="82" spans="2:7" ht="15" customHeight="1" x14ac:dyDescent="0.2">
      <c r="B82" s="59" t="s">
        <v>157</v>
      </c>
      <c r="C82">
        <v>0.15</v>
      </c>
      <c r="D82">
        <v>0.15</v>
      </c>
      <c r="E82">
        <v>0.15</v>
      </c>
      <c r="F82" s="60">
        <v>0.15</v>
      </c>
      <c r="G82" s="61" t="s">
        <v>158</v>
      </c>
    </row>
    <row r="83" spans="2:7" ht="15" customHeight="1" x14ac:dyDescent="0.2">
      <c r="B83" s="59" t="s">
        <v>159</v>
      </c>
      <c r="C83">
        <v>36</v>
      </c>
      <c r="D83">
        <v>36</v>
      </c>
      <c r="E83">
        <v>36</v>
      </c>
      <c r="F83" s="60">
        <v>36</v>
      </c>
      <c r="G83" s="61" t="s">
        <v>160</v>
      </c>
    </row>
    <row r="84" spans="2:7" ht="15" customHeight="1" x14ac:dyDescent="0.2">
      <c r="B84" s="59" t="s">
        <v>161</v>
      </c>
      <c r="C84">
        <v>0.1</v>
      </c>
      <c r="D84">
        <v>0.1</v>
      </c>
      <c r="E84">
        <v>0.1</v>
      </c>
      <c r="F84" s="60">
        <v>0.1</v>
      </c>
      <c r="G84" s="61" t="s">
        <v>162</v>
      </c>
    </row>
    <row r="86" spans="2:7" ht="15" customHeight="1" x14ac:dyDescent="0.2">
      <c r="B86" s="58" t="s">
        <v>163</v>
      </c>
    </row>
    <row r="87" spans="2:7" ht="15" customHeight="1" x14ac:dyDescent="0.2">
      <c r="B87" s="59" t="s">
        <v>164</v>
      </c>
      <c r="C87">
        <v>10000000</v>
      </c>
      <c r="D87">
        <v>14000000</v>
      </c>
      <c r="E87">
        <v>18000000</v>
      </c>
      <c r="F87" s="60">
        <v>14000000</v>
      </c>
      <c r="G87" s="61" t="s">
        <v>165</v>
      </c>
    </row>
    <row r="88" spans="2:7" ht="15" customHeight="1" x14ac:dyDescent="0.2">
      <c r="B88" s="59" t="s">
        <v>166</v>
      </c>
      <c r="C88">
        <v>0.3</v>
      </c>
      <c r="D88">
        <v>0.4</v>
      </c>
      <c r="E88">
        <v>0.42</v>
      </c>
      <c r="F88" s="60">
        <v>0.4</v>
      </c>
      <c r="G88" s="61" t="s">
        <v>167</v>
      </c>
    </row>
    <row r="90" spans="2:7" ht="15" customHeight="1" x14ac:dyDescent="0.2">
      <c r="B90" s="58" t="s">
        <v>168</v>
      </c>
    </row>
    <row r="91" spans="2:7" ht="15" customHeight="1" x14ac:dyDescent="0.2">
      <c r="B91" s="59" t="s">
        <v>169</v>
      </c>
      <c r="C91">
        <v>0.25</v>
      </c>
      <c r="D91">
        <v>0.3</v>
      </c>
      <c r="E91">
        <v>0.35</v>
      </c>
      <c r="F91" s="60">
        <v>0.3</v>
      </c>
      <c r="G91" s="61" t="s">
        <v>170</v>
      </c>
    </row>
    <row r="92" spans="2:7" ht="15" customHeight="1" x14ac:dyDescent="0.2">
      <c r="B92" s="59" t="s">
        <v>171</v>
      </c>
      <c r="C92">
        <v>0.22</v>
      </c>
      <c r="D92">
        <v>0.28000000000000003</v>
      </c>
      <c r="E92">
        <v>0.33</v>
      </c>
      <c r="F92" s="60">
        <v>0.28000000000000003</v>
      </c>
      <c r="G92" s="61" t="s">
        <v>172</v>
      </c>
    </row>
    <row r="93" spans="2:7" ht="15" customHeight="1" x14ac:dyDescent="0.2">
      <c r="B93" s="59" t="s">
        <v>173</v>
      </c>
      <c r="C93">
        <v>0.18</v>
      </c>
      <c r="D93">
        <v>0.24</v>
      </c>
      <c r="E93">
        <v>0.3</v>
      </c>
      <c r="F93" s="60">
        <v>0.24</v>
      </c>
      <c r="G93" s="61" t="s">
        <v>174</v>
      </c>
    </row>
    <row r="95" spans="2:7" ht="15" customHeight="1" x14ac:dyDescent="0.2">
      <c r="B95" s="58" t="s">
        <v>175</v>
      </c>
    </row>
    <row r="96" spans="2:7" ht="15" customHeight="1" x14ac:dyDescent="0.2">
      <c r="B96" s="59" t="s">
        <v>176</v>
      </c>
      <c r="C96">
        <v>24</v>
      </c>
      <c r="D96">
        <v>24</v>
      </c>
      <c r="E96">
        <v>24</v>
      </c>
      <c r="F96" s="60">
        <v>24</v>
      </c>
      <c r="G96" s="61" t="s">
        <v>177</v>
      </c>
    </row>
    <row r="97" spans="2:7" ht="15" customHeight="1" x14ac:dyDescent="0.2">
      <c r="B97" s="59" t="s">
        <v>178</v>
      </c>
      <c r="C97">
        <v>0.1</v>
      </c>
      <c r="D97">
        <v>0.12</v>
      </c>
      <c r="E97">
        <v>0.15</v>
      </c>
      <c r="F97" s="60">
        <v>0.12</v>
      </c>
      <c r="G97" s="61" t="s">
        <v>179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295EC"/>
    <pageSetUpPr fitToPage="1"/>
  </sheetPr>
  <dimension ref="A1:H16"/>
  <sheetViews>
    <sheetView showGridLines="0" zoomScaleNormal="100" workbookViewId="0">
      <selection sqref="A1:H1"/>
    </sheetView>
  </sheetViews>
  <sheetFormatPr baseColWidth="10" defaultColWidth="8.6640625" defaultRowHeight="15" x14ac:dyDescent="0.2"/>
  <cols>
    <col min="1" max="1" width="3" customWidth="1"/>
    <col min="2" max="2" width="38" customWidth="1"/>
    <col min="3" max="3" width="16" customWidth="1"/>
    <col min="4" max="4" width="52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55000000000000004">
      <c r="A2" s="3" t="s">
        <v>0</v>
      </c>
      <c r="B2" s="3"/>
      <c r="C2" s="3"/>
      <c r="D2" s="3"/>
      <c r="E2" s="3"/>
      <c r="F2" s="3"/>
      <c r="G2" s="3"/>
      <c r="H2" s="3"/>
    </row>
    <row r="3" spans="1:8" ht="24" customHeight="1" x14ac:dyDescent="0.25">
      <c r="A3" s="2" t="s">
        <v>180</v>
      </c>
      <c r="B3" s="2"/>
      <c r="C3" s="2"/>
      <c r="D3" s="2"/>
      <c r="E3" s="2"/>
      <c r="F3" s="2"/>
      <c r="G3" s="2"/>
      <c r="H3" s="2"/>
    </row>
    <row r="4" spans="1:8" ht="15" customHeight="1" x14ac:dyDescent="0.2">
      <c r="B4" s="62" t="s">
        <v>181</v>
      </c>
    </row>
    <row r="6" spans="1:8" ht="15" customHeight="1" x14ac:dyDescent="0.2">
      <c r="B6" s="63" t="s">
        <v>182</v>
      </c>
      <c r="C6" s="63"/>
    </row>
    <row r="7" spans="1:8" ht="15" customHeight="1" x14ac:dyDescent="0.2">
      <c r="B7" s="64" t="s">
        <v>183</v>
      </c>
      <c r="C7" s="65">
        <v>2</v>
      </c>
    </row>
    <row r="8" spans="1:8" ht="15" customHeight="1" x14ac:dyDescent="0.2">
      <c r="B8" s="66" t="s">
        <v>184</v>
      </c>
      <c r="C8" s="67" t="s">
        <v>32</v>
      </c>
    </row>
    <row r="10" spans="1:8" ht="15" customHeight="1" x14ac:dyDescent="0.2">
      <c r="B10" s="68" t="s">
        <v>185</v>
      </c>
    </row>
    <row r="11" spans="1:8" ht="15" customHeight="1" x14ac:dyDescent="0.2">
      <c r="B11" s="1" t="s">
        <v>186</v>
      </c>
      <c r="C11" s="1"/>
      <c r="D11" s="1"/>
    </row>
    <row r="12" spans="1:8" ht="15" customHeight="1" x14ac:dyDescent="0.2">
      <c r="B12" s="1" t="s">
        <v>187</v>
      </c>
      <c r="C12" s="1"/>
      <c r="D12" s="1"/>
    </row>
    <row r="13" spans="1:8" ht="15" customHeight="1" x14ac:dyDescent="0.2">
      <c r="B13" s="1" t="s">
        <v>188</v>
      </c>
      <c r="C13" s="1"/>
      <c r="D13" s="1"/>
    </row>
    <row r="14" spans="1:8" ht="15" customHeight="1" x14ac:dyDescent="0.2">
      <c r="B14" s="1" t="s">
        <v>189</v>
      </c>
      <c r="C14" s="1"/>
      <c r="D14" s="1"/>
    </row>
    <row r="15" spans="1:8" ht="15" customHeight="1" x14ac:dyDescent="0.2">
      <c r="B15" s="1" t="s">
        <v>190</v>
      </c>
      <c r="C15" s="1"/>
      <c r="D15" s="1"/>
    </row>
    <row r="16" spans="1:8" ht="15" customHeight="1" x14ac:dyDescent="0.2">
      <c r="B16" s="1" t="s">
        <v>191</v>
      </c>
      <c r="C16" s="1"/>
      <c r="D16" s="1"/>
    </row>
  </sheetData>
  <mergeCells count="9">
    <mergeCell ref="B13:D13"/>
    <mergeCell ref="B14:D14"/>
    <mergeCell ref="B15:D15"/>
    <mergeCell ref="B16:D16"/>
    <mergeCell ref="A1:H1"/>
    <mergeCell ref="A2:H2"/>
    <mergeCell ref="A3:H3"/>
    <mergeCell ref="B11:D11"/>
    <mergeCell ref="B12:D12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295EC"/>
    <pageSetUpPr fitToPage="1"/>
  </sheetPr>
  <dimension ref="A1:H20"/>
  <sheetViews>
    <sheetView showGridLines="0" zoomScaleNormal="100" workbookViewId="0">
      <selection sqref="A1:H1"/>
    </sheetView>
  </sheetViews>
  <sheetFormatPr baseColWidth="10" defaultColWidth="8.6640625" defaultRowHeight="15" x14ac:dyDescent="0.2"/>
  <cols>
    <col min="1" max="1" width="3" customWidth="1"/>
    <col min="2" max="2" width="28" customWidth="1"/>
    <col min="3" max="4" width="16" customWidth="1"/>
    <col min="5" max="5" width="40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55000000000000004">
      <c r="A2" s="3" t="s">
        <v>0</v>
      </c>
      <c r="B2" s="3"/>
      <c r="C2" s="3"/>
      <c r="D2" s="3"/>
      <c r="E2" s="3"/>
      <c r="F2" s="3"/>
      <c r="G2" s="3"/>
      <c r="H2" s="3"/>
    </row>
    <row r="3" spans="1:8" ht="24" customHeight="1" x14ac:dyDescent="0.25">
      <c r="A3" s="2" t="s">
        <v>192</v>
      </c>
      <c r="B3" s="2"/>
      <c r="C3" s="2"/>
      <c r="D3" s="2"/>
      <c r="E3" s="2"/>
      <c r="F3" s="2"/>
      <c r="G3" s="2"/>
      <c r="H3" s="2"/>
    </row>
    <row r="5" spans="1:8" ht="15" customHeight="1" x14ac:dyDescent="0.2">
      <c r="B5" s="63" t="s">
        <v>193</v>
      </c>
      <c r="C5" s="63" t="s">
        <v>194</v>
      </c>
      <c r="D5" s="63" t="s">
        <v>195</v>
      </c>
      <c r="E5" s="63" t="s">
        <v>196</v>
      </c>
    </row>
    <row r="6" spans="1:8" ht="15" customHeight="1" x14ac:dyDescent="0.2">
      <c r="B6" s="69" t="s">
        <v>197</v>
      </c>
      <c r="C6" s="70">
        <v>180000</v>
      </c>
      <c r="D6" s="71" t="s">
        <v>198</v>
      </c>
      <c r="E6" s="72" t="s">
        <v>199</v>
      </c>
    </row>
    <row r="7" spans="1:8" ht="15" customHeight="1" x14ac:dyDescent="0.2">
      <c r="B7" s="69" t="s">
        <v>200</v>
      </c>
      <c r="C7" s="70">
        <v>18000</v>
      </c>
      <c r="D7" s="71" t="s">
        <v>198</v>
      </c>
      <c r="E7" s="72" t="s">
        <v>201</v>
      </c>
    </row>
    <row r="8" spans="1:8" ht="15" customHeight="1" x14ac:dyDescent="0.2">
      <c r="B8" s="69" t="s">
        <v>202</v>
      </c>
      <c r="C8" s="70">
        <v>3000</v>
      </c>
      <c r="D8" s="71" t="s">
        <v>198</v>
      </c>
      <c r="E8" s="72" t="s">
        <v>203</v>
      </c>
    </row>
    <row r="9" spans="1:8" ht="15" customHeight="1" x14ac:dyDescent="0.2">
      <c r="B9" s="69" t="s">
        <v>204</v>
      </c>
      <c r="C9" s="70">
        <v>42000</v>
      </c>
      <c r="D9" s="71" t="s">
        <v>205</v>
      </c>
      <c r="E9" s="72" t="s">
        <v>206</v>
      </c>
    </row>
    <row r="10" spans="1:8" ht="15" customHeight="1" x14ac:dyDescent="0.2">
      <c r="B10" s="69" t="s">
        <v>207</v>
      </c>
      <c r="C10" s="70">
        <v>30000</v>
      </c>
      <c r="D10" s="71" t="s">
        <v>205</v>
      </c>
      <c r="E10" s="72" t="s">
        <v>206</v>
      </c>
    </row>
    <row r="11" spans="1:8" ht="15" customHeight="1" x14ac:dyDescent="0.2">
      <c r="B11" s="69" t="s">
        <v>208</v>
      </c>
      <c r="C11" s="70">
        <v>3000</v>
      </c>
      <c r="D11" s="71" t="s">
        <v>205</v>
      </c>
      <c r="E11" s="72" t="s">
        <v>206</v>
      </c>
    </row>
    <row r="12" spans="1:8" ht="15" customHeight="1" x14ac:dyDescent="0.2">
      <c r="B12" s="69" t="s">
        <v>209</v>
      </c>
      <c r="C12" s="70">
        <v>5000</v>
      </c>
      <c r="D12" s="71" t="s">
        <v>205</v>
      </c>
      <c r="E12" s="72" t="s">
        <v>210</v>
      </c>
    </row>
    <row r="13" spans="1:8" ht="15" customHeight="1" x14ac:dyDescent="0.2">
      <c r="B13" s="64" t="s">
        <v>211</v>
      </c>
      <c r="C13" s="73">
        <v>281000</v>
      </c>
      <c r="D13" s="74"/>
      <c r="E13" s="75"/>
    </row>
    <row r="14" spans="1:8" ht="15" customHeight="1" x14ac:dyDescent="0.2">
      <c r="B14" s="76" t="s">
        <v>212</v>
      </c>
      <c r="C14" s="77">
        <v>201000</v>
      </c>
      <c r="D14" s="78"/>
      <c r="E14" s="79"/>
    </row>
    <row r="16" spans="1:8" ht="27.75" customHeight="1" x14ac:dyDescent="0.2">
      <c r="B16" s="80" t="s">
        <v>213</v>
      </c>
      <c r="C16" s="81" t="s">
        <v>214</v>
      </c>
      <c r="D16" s="81" t="s">
        <v>215</v>
      </c>
      <c r="E16" s="82"/>
    </row>
    <row r="17" spans="2:5" ht="15" customHeight="1" x14ac:dyDescent="0.2">
      <c r="B17" s="69" t="s">
        <v>216</v>
      </c>
      <c r="C17" s="70">
        <v>75</v>
      </c>
      <c r="D17" s="83">
        <v>0.55000000000000004</v>
      </c>
      <c r="E17" s="72" t="s">
        <v>217</v>
      </c>
    </row>
    <row r="18" spans="2:5" ht="15" customHeight="1" x14ac:dyDescent="0.2">
      <c r="B18" s="69" t="s">
        <v>218</v>
      </c>
      <c r="C18" s="70">
        <v>175</v>
      </c>
      <c r="D18" s="83">
        <v>0.33</v>
      </c>
      <c r="E18" s="72" t="s">
        <v>217</v>
      </c>
    </row>
    <row r="19" spans="2:5" ht="15" customHeight="1" x14ac:dyDescent="0.2">
      <c r="B19" s="69" t="s">
        <v>219</v>
      </c>
      <c r="C19" s="70">
        <v>375</v>
      </c>
      <c r="D19" s="83">
        <v>0.12</v>
      </c>
      <c r="E19" s="72" t="s">
        <v>217</v>
      </c>
    </row>
    <row r="20" spans="2:5" ht="15" customHeight="1" x14ac:dyDescent="0.2">
      <c r="B20" s="64" t="s">
        <v>220</v>
      </c>
      <c r="C20" s="84">
        <v>144</v>
      </c>
      <c r="D20" s="74"/>
      <c r="E20" s="75" t="s">
        <v>221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295EC"/>
    <pageSetUpPr fitToPage="1"/>
  </sheetPr>
  <dimension ref="A1:H23"/>
  <sheetViews>
    <sheetView showGridLines="0" zoomScaleNormal="100" workbookViewId="0">
      <selection sqref="A1:H1"/>
    </sheetView>
  </sheetViews>
  <sheetFormatPr baseColWidth="10" defaultColWidth="8.6640625" defaultRowHeight="15" x14ac:dyDescent="0.2"/>
  <cols>
    <col min="1" max="1" width="3" customWidth="1"/>
    <col min="2" max="2" width="32" customWidth="1"/>
    <col min="3" max="5" width="16" customWidth="1"/>
    <col min="6" max="6" width="4" customWidth="1"/>
    <col min="7" max="7" width="40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55000000000000004">
      <c r="A2" s="3" t="s">
        <v>0</v>
      </c>
      <c r="B2" s="3"/>
      <c r="C2" s="3"/>
      <c r="D2" s="3"/>
      <c r="E2" s="3"/>
      <c r="F2" s="3"/>
      <c r="G2" s="3"/>
      <c r="H2" s="3"/>
    </row>
    <row r="3" spans="1:8" ht="24" customHeight="1" x14ac:dyDescent="0.25">
      <c r="A3" s="2" t="s">
        <v>222</v>
      </c>
      <c r="B3" s="2"/>
      <c r="C3" s="2"/>
      <c r="D3" s="2"/>
      <c r="E3" s="2"/>
      <c r="F3" s="2"/>
      <c r="G3" s="2"/>
      <c r="H3" s="2"/>
    </row>
    <row r="5" spans="1:8" ht="15" customHeight="1" x14ac:dyDescent="0.2">
      <c r="B5" s="23" t="s">
        <v>223</v>
      </c>
      <c r="C5" s="23" t="s">
        <v>224</v>
      </c>
      <c r="D5" s="23" t="s">
        <v>225</v>
      </c>
      <c r="E5" s="23" t="s">
        <v>226</v>
      </c>
      <c r="G5" s="23" t="s">
        <v>227</v>
      </c>
    </row>
    <row r="6" spans="1:8" ht="15" customHeight="1" x14ac:dyDescent="0.2">
      <c r="B6" s="85" t="s">
        <v>228</v>
      </c>
      <c r="C6" s="30">
        <v>8254656000</v>
      </c>
      <c r="D6" s="86">
        <v>4127328000</v>
      </c>
      <c r="E6" s="30">
        <v>240</v>
      </c>
      <c r="G6" s="29" t="s">
        <v>229</v>
      </c>
    </row>
    <row r="7" spans="1:8" ht="15" customHeight="1" x14ac:dyDescent="0.2">
      <c r="B7" s="85" t="s">
        <v>230</v>
      </c>
      <c r="C7" s="30">
        <v>5904576000</v>
      </c>
      <c r="D7" s="86">
        <v>2952288000</v>
      </c>
      <c r="E7" s="30">
        <v>240</v>
      </c>
      <c r="G7" s="29" t="s">
        <v>231</v>
      </c>
    </row>
    <row r="8" spans="1:8" ht="15" customHeight="1" x14ac:dyDescent="0.2">
      <c r="B8" s="87" t="s">
        <v>232</v>
      </c>
      <c r="C8" s="88" t="s">
        <v>233</v>
      </c>
      <c r="D8" s="31">
        <v>88568640</v>
      </c>
      <c r="E8" s="89"/>
      <c r="G8" s="29" t="s">
        <v>234</v>
      </c>
    </row>
    <row r="10" spans="1:8" ht="15" customHeight="1" x14ac:dyDescent="0.2">
      <c r="B10" s="24" t="s">
        <v>235</v>
      </c>
      <c r="C10" s="25"/>
      <c r="D10" s="25"/>
      <c r="E10" s="25"/>
      <c r="G10" s="25"/>
    </row>
    <row r="11" spans="1:8" ht="15" customHeight="1" x14ac:dyDescent="0.2">
      <c r="B11" s="26" t="s">
        <v>236</v>
      </c>
      <c r="D11" s="90">
        <v>122</v>
      </c>
      <c r="G11" s="29" t="s">
        <v>237</v>
      </c>
    </row>
    <row r="12" spans="1:8" ht="15" customHeight="1" x14ac:dyDescent="0.2">
      <c r="B12" s="26" t="s">
        <v>238</v>
      </c>
      <c r="D12" s="90">
        <v>140500</v>
      </c>
      <c r="G12" s="29" t="s">
        <v>239</v>
      </c>
    </row>
    <row r="13" spans="1:8" ht="15" customHeight="1" x14ac:dyDescent="0.2">
      <c r="B13" s="26" t="s">
        <v>240</v>
      </c>
      <c r="D13" s="90">
        <v>100500</v>
      </c>
      <c r="G13" s="29" t="s">
        <v>241</v>
      </c>
    </row>
    <row r="14" spans="1:8" ht="15" customHeight="1" x14ac:dyDescent="0.2">
      <c r="B14" s="26" t="s">
        <v>242</v>
      </c>
      <c r="D14" s="90">
        <v>3015.0000000000005</v>
      </c>
      <c r="G14" s="29" t="s">
        <v>243</v>
      </c>
    </row>
    <row r="16" spans="1:8" ht="27.75" customHeight="1" x14ac:dyDescent="0.2">
      <c r="B16" s="91" t="s">
        <v>244</v>
      </c>
      <c r="C16" s="23"/>
      <c r="D16" s="23"/>
      <c r="E16" s="23"/>
      <c r="G16" s="23"/>
    </row>
    <row r="17" spans="2:7" ht="15" customHeight="1" x14ac:dyDescent="0.2">
      <c r="C17" s="92" t="s">
        <v>245</v>
      </c>
      <c r="D17" s="92" t="s">
        <v>246</v>
      </c>
    </row>
    <row r="18" spans="2:7" ht="15" customHeight="1" x14ac:dyDescent="0.2">
      <c r="B18" s="26" t="s">
        <v>247</v>
      </c>
      <c r="C18" s="30">
        <v>3000000000</v>
      </c>
      <c r="D18" s="30">
        <v>16000000000</v>
      </c>
      <c r="G18" s="29" t="s">
        <v>248</v>
      </c>
    </row>
    <row r="19" spans="2:7" ht="15" customHeight="1" x14ac:dyDescent="0.2">
      <c r="B19" s="26" t="s">
        <v>249</v>
      </c>
      <c r="C19" s="30">
        <v>6000000000</v>
      </c>
      <c r="D19" s="30">
        <v>13000000000</v>
      </c>
      <c r="G19" s="29" t="s">
        <v>250</v>
      </c>
    </row>
    <row r="20" spans="2:7" ht="15" customHeight="1" x14ac:dyDescent="0.2">
      <c r="B20" s="26" t="s">
        <v>251</v>
      </c>
      <c r="C20" s="30">
        <v>13000000000</v>
      </c>
      <c r="D20" s="30">
        <v>26000000000</v>
      </c>
      <c r="G20" s="29"/>
    </row>
    <row r="21" spans="2:7" ht="15" customHeight="1" x14ac:dyDescent="0.2">
      <c r="B21" s="26" t="s">
        <v>252</v>
      </c>
      <c r="C21" s="30">
        <v>33000000000</v>
      </c>
      <c r="D21" s="30">
        <v>93000000000</v>
      </c>
      <c r="G21" s="29" t="s">
        <v>253</v>
      </c>
    </row>
    <row r="22" spans="2:7" ht="15" customHeight="1" x14ac:dyDescent="0.2">
      <c r="B22" s="26" t="s">
        <v>254</v>
      </c>
      <c r="C22" s="30">
        <v>38000000000</v>
      </c>
      <c r="D22" s="30">
        <v>79000000000</v>
      </c>
      <c r="G22" s="29"/>
    </row>
    <row r="23" spans="2:7" ht="15" customHeight="1" x14ac:dyDescent="0.2">
      <c r="B23" s="85" t="s">
        <v>255</v>
      </c>
      <c r="C23" s="93">
        <v>93000000000</v>
      </c>
      <c r="D23" s="93">
        <v>227000000000</v>
      </c>
      <c r="G23" s="29" t="s">
        <v>256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777C9"/>
    <pageSetUpPr fitToPage="1"/>
  </sheetPr>
  <dimension ref="A1:BV208"/>
  <sheetViews>
    <sheetView showGridLines="0" zoomScaleNormal="100" workbookViewId="0">
      <selection activeCell="A2" sqref="A2:AD2"/>
    </sheetView>
  </sheetViews>
  <sheetFormatPr baseColWidth="10" defaultColWidth="8.6640625" defaultRowHeight="15" x14ac:dyDescent="0.2"/>
  <cols>
    <col min="1" max="1" width="3" customWidth="1"/>
    <col min="2" max="2" width="30" customWidth="1"/>
    <col min="3" max="62" width="11" customWidth="1"/>
    <col min="63" max="74" width="10" customWidth="1"/>
  </cols>
  <sheetData>
    <row r="1" spans="1:74" ht="7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74" ht="45.75" customHeight="1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74" ht="24" customHeight="1" x14ac:dyDescent="0.25">
      <c r="A3" s="2" t="s">
        <v>257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5" spans="1:74" ht="15" customHeight="1" x14ac:dyDescent="0.2">
      <c r="B5" s="94" t="s">
        <v>258</v>
      </c>
      <c r="C5" s="95">
        <v>1</v>
      </c>
      <c r="D5" s="95">
        <v>2</v>
      </c>
      <c r="E5" s="95">
        <v>3</v>
      </c>
      <c r="F5" s="95">
        <v>4</v>
      </c>
      <c r="G5" s="95">
        <v>5</v>
      </c>
      <c r="H5" s="95">
        <v>6</v>
      </c>
      <c r="I5" s="95">
        <v>7</v>
      </c>
      <c r="J5" s="95">
        <v>8</v>
      </c>
      <c r="K5" s="95">
        <v>9</v>
      </c>
      <c r="L5" s="95">
        <v>10</v>
      </c>
      <c r="M5" s="95">
        <v>11</v>
      </c>
      <c r="N5" s="95">
        <v>12</v>
      </c>
      <c r="O5" s="95">
        <v>13</v>
      </c>
      <c r="P5" s="95">
        <v>14</v>
      </c>
      <c r="Q5" s="95">
        <v>15</v>
      </c>
      <c r="R5" s="95">
        <v>16</v>
      </c>
      <c r="S5" s="95">
        <v>17</v>
      </c>
      <c r="T5" s="95">
        <v>18</v>
      </c>
      <c r="U5" s="95">
        <v>19</v>
      </c>
      <c r="V5" s="95">
        <v>20</v>
      </c>
      <c r="W5" s="95">
        <v>21</v>
      </c>
      <c r="X5" s="95">
        <v>22</v>
      </c>
      <c r="Y5" s="95">
        <v>23</v>
      </c>
      <c r="Z5" s="95">
        <v>24</v>
      </c>
      <c r="AA5" s="95">
        <v>25</v>
      </c>
      <c r="AB5" s="95">
        <v>26</v>
      </c>
      <c r="AC5" s="95">
        <v>27</v>
      </c>
      <c r="AD5" s="95">
        <v>28</v>
      </c>
      <c r="AE5" s="95">
        <v>29</v>
      </c>
      <c r="AF5" s="95">
        <v>30</v>
      </c>
      <c r="AG5" s="95">
        <v>31</v>
      </c>
      <c r="AH5" s="95">
        <v>32</v>
      </c>
      <c r="AI5" s="95">
        <v>33</v>
      </c>
      <c r="AJ5" s="95">
        <v>34</v>
      </c>
      <c r="AK5" s="95">
        <v>35</v>
      </c>
      <c r="AL5" s="95">
        <v>36</v>
      </c>
      <c r="AM5" s="95">
        <v>37</v>
      </c>
      <c r="AN5" s="95">
        <v>38</v>
      </c>
      <c r="AO5" s="95">
        <v>39</v>
      </c>
      <c r="AP5" s="95">
        <v>40</v>
      </c>
      <c r="AQ5" s="95">
        <v>41</v>
      </c>
      <c r="AR5" s="95">
        <v>42</v>
      </c>
      <c r="AS5" s="95">
        <v>43</v>
      </c>
      <c r="AT5" s="95">
        <v>44</v>
      </c>
      <c r="AU5" s="95">
        <v>45</v>
      </c>
      <c r="AV5" s="95">
        <v>46</v>
      </c>
      <c r="AW5" s="95">
        <v>47</v>
      </c>
      <c r="AX5" s="95">
        <v>48</v>
      </c>
      <c r="AY5" s="95">
        <v>49</v>
      </c>
      <c r="AZ5" s="95">
        <v>50</v>
      </c>
      <c r="BA5" s="95">
        <v>51</v>
      </c>
      <c r="BB5" s="95">
        <v>52</v>
      </c>
      <c r="BC5" s="95">
        <v>53</v>
      </c>
      <c r="BD5" s="95">
        <v>54</v>
      </c>
      <c r="BE5" s="95">
        <v>55</v>
      </c>
      <c r="BF5" s="95">
        <v>56</v>
      </c>
      <c r="BG5" s="95">
        <v>57</v>
      </c>
      <c r="BH5" s="95">
        <v>58</v>
      </c>
      <c r="BI5" s="95">
        <v>59</v>
      </c>
      <c r="BJ5" s="95">
        <v>60</v>
      </c>
      <c r="BK5" s="95">
        <v>60</v>
      </c>
      <c r="BL5" s="95">
        <v>60</v>
      </c>
      <c r="BM5" s="95">
        <v>60</v>
      </c>
      <c r="BN5" s="95">
        <v>60</v>
      </c>
      <c r="BO5" s="95">
        <v>60</v>
      </c>
      <c r="BP5" s="95">
        <v>60</v>
      </c>
      <c r="BQ5" s="95">
        <v>60</v>
      </c>
      <c r="BR5" s="95">
        <v>60</v>
      </c>
      <c r="BS5" s="95">
        <v>60</v>
      </c>
      <c r="BT5" s="95">
        <v>60</v>
      </c>
      <c r="BU5" s="95">
        <v>60</v>
      </c>
      <c r="BV5" s="95">
        <v>60</v>
      </c>
    </row>
    <row r="6" spans="1:74" ht="15" customHeight="1" x14ac:dyDescent="0.2">
      <c r="B6" s="96" t="s">
        <v>259</v>
      </c>
      <c r="C6" s="97">
        <v>1</v>
      </c>
      <c r="D6" s="97">
        <v>1</v>
      </c>
      <c r="E6" s="97">
        <v>1</v>
      </c>
      <c r="F6" s="97">
        <v>1</v>
      </c>
      <c r="G6" s="97">
        <v>1</v>
      </c>
      <c r="H6" s="97">
        <v>1</v>
      </c>
      <c r="I6" s="97">
        <v>1</v>
      </c>
      <c r="J6" s="97">
        <v>1</v>
      </c>
      <c r="K6" s="97">
        <v>1</v>
      </c>
      <c r="L6" s="97">
        <v>1</v>
      </c>
      <c r="M6" s="97">
        <v>1</v>
      </c>
      <c r="N6" s="97">
        <v>1</v>
      </c>
      <c r="O6" s="97">
        <v>2</v>
      </c>
      <c r="P6" s="97">
        <v>2</v>
      </c>
      <c r="Q6" s="97">
        <v>2</v>
      </c>
      <c r="R6" s="97">
        <v>2</v>
      </c>
      <c r="S6" s="97">
        <v>2</v>
      </c>
      <c r="T6" s="97">
        <v>2</v>
      </c>
      <c r="U6" s="97">
        <v>2</v>
      </c>
      <c r="V6" s="97">
        <v>2</v>
      </c>
      <c r="W6" s="97">
        <v>2</v>
      </c>
      <c r="X6" s="97">
        <v>2</v>
      </c>
      <c r="Y6" s="97">
        <v>2</v>
      </c>
      <c r="Z6" s="97">
        <v>2</v>
      </c>
      <c r="AA6" s="97">
        <v>3</v>
      </c>
      <c r="AB6" s="97">
        <v>3</v>
      </c>
      <c r="AC6" s="97">
        <v>3</v>
      </c>
      <c r="AD6" s="97">
        <v>3</v>
      </c>
      <c r="AE6" s="97">
        <v>3</v>
      </c>
      <c r="AF6" s="97">
        <v>3</v>
      </c>
      <c r="AG6" s="97">
        <v>3</v>
      </c>
      <c r="AH6" s="97">
        <v>3</v>
      </c>
      <c r="AI6" s="97">
        <v>3</v>
      </c>
      <c r="AJ6" s="97">
        <v>3</v>
      </c>
      <c r="AK6" s="97">
        <v>3</v>
      </c>
      <c r="AL6" s="97">
        <v>3</v>
      </c>
      <c r="AM6" s="97">
        <v>4</v>
      </c>
      <c r="AN6" s="97">
        <v>4</v>
      </c>
      <c r="AO6" s="97">
        <v>4</v>
      </c>
      <c r="AP6" s="97">
        <v>4</v>
      </c>
      <c r="AQ6" s="97">
        <v>4</v>
      </c>
      <c r="AR6" s="97">
        <v>4</v>
      </c>
      <c r="AS6" s="97">
        <v>4</v>
      </c>
      <c r="AT6" s="97">
        <v>4</v>
      </c>
      <c r="AU6" s="97">
        <v>4</v>
      </c>
      <c r="AV6" s="97">
        <v>4</v>
      </c>
      <c r="AW6" s="97">
        <v>4</v>
      </c>
      <c r="AX6" s="97">
        <v>4</v>
      </c>
      <c r="AY6" s="97">
        <v>5</v>
      </c>
      <c r="AZ6" s="97">
        <v>5</v>
      </c>
      <c r="BA6" s="97">
        <v>5</v>
      </c>
      <c r="BB6" s="97">
        <v>5</v>
      </c>
      <c r="BC6" s="97">
        <v>5</v>
      </c>
      <c r="BD6" s="97">
        <v>5</v>
      </c>
      <c r="BE6" s="97">
        <v>5</v>
      </c>
      <c r="BF6" s="97">
        <v>5</v>
      </c>
      <c r="BG6" s="97">
        <v>5</v>
      </c>
      <c r="BH6" s="97">
        <v>5</v>
      </c>
      <c r="BI6" s="97">
        <v>5</v>
      </c>
      <c r="BJ6" s="97">
        <v>5</v>
      </c>
      <c r="BK6" s="97">
        <v>5</v>
      </c>
      <c r="BL6" s="97">
        <v>5</v>
      </c>
      <c r="BM6" s="97">
        <v>5</v>
      </c>
      <c r="BN6" s="97">
        <v>5</v>
      </c>
      <c r="BO6" s="97">
        <v>5</v>
      </c>
      <c r="BP6" s="97">
        <v>5</v>
      </c>
      <c r="BQ6" s="97">
        <v>5</v>
      </c>
      <c r="BR6" s="97">
        <v>5</v>
      </c>
      <c r="BS6" s="97">
        <v>5</v>
      </c>
      <c r="BT6" s="97">
        <v>5</v>
      </c>
      <c r="BU6" s="97">
        <v>5</v>
      </c>
      <c r="BV6" s="97">
        <v>5</v>
      </c>
    </row>
    <row r="7" spans="1:74" ht="15" customHeight="1" x14ac:dyDescent="0.2">
      <c r="B7" s="98" t="s">
        <v>260</v>
      </c>
      <c r="C7" s="99" t="s">
        <v>518</v>
      </c>
      <c r="D7" s="99" t="s">
        <v>518</v>
      </c>
      <c r="E7" s="99" t="s">
        <v>518</v>
      </c>
      <c r="F7" s="99" t="s">
        <v>518</v>
      </c>
      <c r="G7" s="99" t="s">
        <v>518</v>
      </c>
      <c r="H7" s="99" t="s">
        <v>518</v>
      </c>
      <c r="I7" s="99" t="s">
        <v>518</v>
      </c>
      <c r="J7" s="99" t="s">
        <v>518</v>
      </c>
      <c r="K7" s="99" t="s">
        <v>518</v>
      </c>
      <c r="L7" s="99" t="s">
        <v>518</v>
      </c>
      <c r="M7" s="99" t="s">
        <v>518</v>
      </c>
      <c r="N7" s="99" t="s">
        <v>518</v>
      </c>
      <c r="O7" s="99" t="s">
        <v>519</v>
      </c>
      <c r="P7" s="99" t="s">
        <v>519</v>
      </c>
      <c r="Q7" s="99" t="s">
        <v>519</v>
      </c>
      <c r="R7" s="99" t="s">
        <v>519</v>
      </c>
      <c r="S7" s="99" t="s">
        <v>519</v>
      </c>
      <c r="T7" s="99" t="s">
        <v>519</v>
      </c>
      <c r="U7" s="99" t="s">
        <v>519</v>
      </c>
      <c r="V7" s="99" t="s">
        <v>519</v>
      </c>
      <c r="W7" s="99" t="s">
        <v>519</v>
      </c>
      <c r="X7" s="99" t="s">
        <v>519</v>
      </c>
      <c r="Y7" s="99" t="s">
        <v>519</v>
      </c>
      <c r="Z7" s="99" t="s">
        <v>519</v>
      </c>
      <c r="AA7" s="99" t="s">
        <v>519</v>
      </c>
      <c r="AB7" s="99" t="s">
        <v>519</v>
      </c>
      <c r="AC7" s="99" t="s">
        <v>519</v>
      </c>
      <c r="AD7" s="99" t="s">
        <v>519</v>
      </c>
      <c r="AE7" s="99" t="s">
        <v>519</v>
      </c>
      <c r="AF7" s="99" t="s">
        <v>519</v>
      </c>
      <c r="AG7" s="99" t="s">
        <v>519</v>
      </c>
      <c r="AH7" s="99" t="s">
        <v>519</v>
      </c>
      <c r="AI7" s="99" t="s">
        <v>519</v>
      </c>
      <c r="AJ7" s="99" t="s">
        <v>519</v>
      </c>
      <c r="AK7" s="99" t="s">
        <v>519</v>
      </c>
      <c r="AL7" s="99" t="s">
        <v>519</v>
      </c>
      <c r="AM7" s="99" t="s">
        <v>519</v>
      </c>
      <c r="AN7" s="99" t="s">
        <v>519</v>
      </c>
      <c r="AO7" s="99" t="s">
        <v>519</v>
      </c>
      <c r="AP7" s="99" t="s">
        <v>519</v>
      </c>
      <c r="AQ7" s="99" t="s">
        <v>519</v>
      </c>
      <c r="AR7" s="99" t="s">
        <v>519</v>
      </c>
      <c r="AS7" s="99" t="s">
        <v>519</v>
      </c>
      <c r="AT7" s="99" t="s">
        <v>519</v>
      </c>
      <c r="AU7" s="99" t="s">
        <v>519</v>
      </c>
      <c r="AV7" s="99" t="s">
        <v>519</v>
      </c>
      <c r="AW7" s="99" t="s">
        <v>519</v>
      </c>
      <c r="AX7" s="99" t="s">
        <v>519</v>
      </c>
      <c r="AY7" s="99" t="s">
        <v>519</v>
      </c>
      <c r="AZ7" s="99" t="s">
        <v>519</v>
      </c>
      <c r="BA7" s="99" t="s">
        <v>519</v>
      </c>
      <c r="BB7" s="99" t="s">
        <v>519</v>
      </c>
      <c r="BC7" s="99" t="s">
        <v>519</v>
      </c>
      <c r="BD7" s="99" t="s">
        <v>519</v>
      </c>
      <c r="BE7" s="99" t="s">
        <v>519</v>
      </c>
      <c r="BF7" s="99" t="s">
        <v>519</v>
      </c>
      <c r="BG7" s="99" t="s">
        <v>519</v>
      </c>
      <c r="BH7" s="99" t="s">
        <v>519</v>
      </c>
      <c r="BI7" s="99" t="s">
        <v>519</v>
      </c>
      <c r="BJ7" s="99" t="s">
        <v>519</v>
      </c>
      <c r="BK7" s="99" t="s">
        <v>519</v>
      </c>
      <c r="BL7" s="99" t="s">
        <v>519</v>
      </c>
      <c r="BM7" s="99" t="s">
        <v>519</v>
      </c>
      <c r="BN7" s="99" t="s">
        <v>519</v>
      </c>
      <c r="BO7" s="99" t="s">
        <v>519</v>
      </c>
      <c r="BP7" s="99" t="s">
        <v>519</v>
      </c>
      <c r="BQ7" s="99" t="s">
        <v>519</v>
      </c>
      <c r="BR7" s="99" t="s">
        <v>519</v>
      </c>
      <c r="BS7" s="99" t="s">
        <v>519</v>
      </c>
      <c r="BT7" s="99" t="s">
        <v>519</v>
      </c>
      <c r="BU7" s="99" t="s">
        <v>519</v>
      </c>
      <c r="BV7" s="99" t="s">
        <v>519</v>
      </c>
    </row>
    <row r="8" spans="1:74" ht="15" customHeight="1" x14ac:dyDescent="0.2">
      <c r="B8" s="100" t="s">
        <v>261</v>
      </c>
      <c r="C8" s="101">
        <v>0</v>
      </c>
      <c r="D8" s="101">
        <v>0</v>
      </c>
      <c r="E8" s="101">
        <v>0</v>
      </c>
      <c r="F8" s="101">
        <v>0</v>
      </c>
      <c r="G8" s="101">
        <v>0</v>
      </c>
      <c r="H8" s="101">
        <v>0</v>
      </c>
      <c r="I8" s="101">
        <v>0</v>
      </c>
      <c r="J8" s="101">
        <v>0</v>
      </c>
      <c r="K8" s="101">
        <v>0</v>
      </c>
      <c r="L8" s="101">
        <v>0</v>
      </c>
      <c r="M8" s="101">
        <v>0</v>
      </c>
      <c r="N8" s="101">
        <v>0</v>
      </c>
      <c r="O8" s="101">
        <v>3</v>
      </c>
      <c r="P8" s="101">
        <v>3.33534</v>
      </c>
      <c r="Q8" s="101">
        <v>3.6873155318040771</v>
      </c>
      <c r="R8" s="101">
        <v>4.0892265660248857</v>
      </c>
      <c r="S8" s="101">
        <v>4.5741702202496786</v>
      </c>
      <c r="T8" s="101">
        <v>5.1402246247808385</v>
      </c>
      <c r="U8" s="101">
        <v>5.7853238521205883</v>
      </c>
      <c r="V8" s="101">
        <v>6.5072908098050215</v>
      </c>
      <c r="W8" s="101">
        <v>7.303871214530151</v>
      </c>
      <c r="X8" s="101">
        <v>8.1727677452287075</v>
      </c>
      <c r="Y8" s="101">
        <v>9.1116735362379906</v>
      </c>
      <c r="Z8" s="101">
        <v>10.11830425851425</v>
      </c>
      <c r="AA8" s="101">
        <v>11.190428140811967</v>
      </c>
      <c r="AB8" s="101">
        <v>12.325893397709613</v>
      </c>
      <c r="AC8" s="101">
        <v>13.522652651525149</v>
      </c>
      <c r="AD8" s="101">
        <v>14.778784055310993</v>
      </c>
      <c r="AE8" s="101">
        <v>16.092508939781808</v>
      </c>
      <c r="AF8" s="101">
        <v>17.462205914586697</v>
      </c>
      <c r="AG8" s="101">
        <v>18.886421451048928</v>
      </c>
      <c r="AH8" s="101">
        <v>20.363877057472845</v>
      </c>
      <c r="AI8" s="101">
        <v>21.89347322827442</v>
      </c>
      <c r="AJ8" s="101">
        <v>22.812253367116753</v>
      </c>
      <c r="AK8" s="101">
        <v>23.711825039284925</v>
      </c>
      <c r="AL8" s="101">
        <v>24.591620927527927</v>
      </c>
      <c r="AM8" s="101">
        <v>25.451241531284992</v>
      </c>
      <c r="AN8" s="101">
        <v>26.290447191018352</v>
      </c>
      <c r="AO8" s="101">
        <v>27.10914869219522</v>
      </c>
      <c r="AP8" s="101">
        <v>27.907396764234829</v>
      </c>
      <c r="AQ8" s="101">
        <v>28.685370772178537</v>
      </c>
      <c r="AR8" s="101">
        <v>29.443366876578136</v>
      </c>
      <c r="AS8" s="101">
        <v>30.181785911514829</v>
      </c>
      <c r="AT8" s="101">
        <v>30.901121203009716</v>
      </c>
      <c r="AU8" s="101">
        <v>31.6019465214547</v>
      </c>
      <c r="AV8" s="101">
        <v>32.284904333008534</v>
      </c>
      <c r="AW8" s="101">
        <v>32.950694486922984</v>
      </c>
      <c r="AX8" s="101">
        <v>33.600063449095479</v>
      </c>
      <c r="AY8" s="101">
        <v>34.233794167225525</v>
      </c>
      <c r="AZ8" s="101">
        <v>34.852696630122153</v>
      </c>
      <c r="BA8" s="101">
        <v>35.457599163142561</v>
      </c>
      <c r="BB8" s="101">
        <v>36.049340483566638</v>
      </c>
      <c r="BC8" s="101">
        <v>36.628762523917551</v>
      </c>
      <c r="BD8" s="101">
        <v>37.196704017795682</v>
      </c>
      <c r="BE8" s="101">
        <v>37.753994831587093</v>
      </c>
      <c r="BF8" s="101">
        <v>38.301451016299154</v>
      </c>
      <c r="BG8" s="101">
        <v>38.839870546600309</v>
      </c>
      <c r="BH8" s="101">
        <v>39.370029708709154</v>
      </c>
      <c r="BI8" s="101">
        <v>39.892680094901806</v>
      </c>
      <c r="BJ8" s="101">
        <v>40.40854615988836</v>
      </c>
      <c r="BK8" s="101">
        <v>40.40854615988836</v>
      </c>
      <c r="BL8" s="101">
        <v>40.40854615988836</v>
      </c>
      <c r="BM8" s="101">
        <v>40.40854615988836</v>
      </c>
      <c r="BN8" s="101">
        <v>40.40854615988836</v>
      </c>
      <c r="BO8" s="101">
        <v>40.40854615988836</v>
      </c>
      <c r="BP8" s="101">
        <v>40.40854615988836</v>
      </c>
      <c r="BQ8" s="101">
        <v>40.40854615988836</v>
      </c>
      <c r="BR8" s="101">
        <v>40.40854615988836</v>
      </c>
      <c r="BS8" s="101">
        <v>40.40854615988836</v>
      </c>
      <c r="BT8" s="101">
        <v>40.40854615988836</v>
      </c>
      <c r="BU8" s="101">
        <v>40.40854615988836</v>
      </c>
      <c r="BV8" s="101">
        <v>40.40854615988836</v>
      </c>
    </row>
    <row r="10" spans="1:74" ht="23.25" customHeight="1" x14ac:dyDescent="0.2">
      <c r="B10" s="41" t="s">
        <v>262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</row>
    <row r="11" spans="1:74" ht="15" customHeight="1" x14ac:dyDescent="0.2">
      <c r="B11" s="98" t="s">
        <v>263</v>
      </c>
      <c r="C11" s="101">
        <v>22</v>
      </c>
      <c r="D11" s="101">
        <v>23.584000000000003</v>
      </c>
      <c r="E11" s="101">
        <v>25.282048000000003</v>
      </c>
      <c r="F11" s="101">
        <v>27.102355456000005</v>
      </c>
      <c r="G11" s="101">
        <v>29.053725048832014</v>
      </c>
      <c r="H11" s="101">
        <v>31.145593252347915</v>
      </c>
      <c r="I11" s="101">
        <v>33.388075966516972</v>
      </c>
      <c r="J11" s="101">
        <v>35.792017436106192</v>
      </c>
      <c r="K11" s="101">
        <v>38.369042691505854</v>
      </c>
      <c r="L11" s="101">
        <v>41.131613765294276</v>
      </c>
      <c r="M11" s="101">
        <v>44.093089956395474</v>
      </c>
      <c r="N11" s="101">
        <v>47.267792433255948</v>
      </c>
      <c r="O11" s="101">
        <v>50.671073488450382</v>
      </c>
      <c r="P11" s="101">
        <v>54.319390779618814</v>
      </c>
      <c r="Q11" s="101">
        <v>58.230386915751374</v>
      </c>
      <c r="R11" s="101">
        <v>62.422974773685475</v>
      </c>
      <c r="S11" s="101">
        <v>66.917428957390854</v>
      </c>
      <c r="T11" s="101">
        <v>71.735483842323006</v>
      </c>
      <c r="U11" s="101">
        <v>76.900438678970261</v>
      </c>
      <c r="V11" s="101">
        <v>82.437270263856121</v>
      </c>
      <c r="W11" s="101">
        <v>88.372753722853787</v>
      </c>
      <c r="X11" s="101">
        <v>94.735591990899252</v>
      </c>
      <c r="Y11" s="101">
        <v>101.55655461424402</v>
      </c>
      <c r="Z11" s="101">
        <v>108.86862654646959</v>
      </c>
      <c r="AA11" s="101">
        <v>116.70716765781543</v>
      </c>
      <c r="AB11" s="101">
        <v>125.11008372917814</v>
      </c>
      <c r="AC11" s="101">
        <v>134.11800975767903</v>
      </c>
      <c r="AD11" s="101">
        <v>143.77450646023189</v>
      </c>
      <c r="AE11" s="101">
        <v>154.12627092536863</v>
      </c>
      <c r="AF11" s="101">
        <v>165.22336243199516</v>
      </c>
      <c r="AG11" s="101">
        <v>177.11944452709884</v>
      </c>
      <c r="AH11" s="101">
        <v>189.87204453304997</v>
      </c>
      <c r="AI11" s="101">
        <v>203.54283173942963</v>
      </c>
      <c r="AJ11" s="101">
        <v>218.19791562466858</v>
      </c>
      <c r="AK11" s="101">
        <v>233.90816554964476</v>
      </c>
      <c r="AL11" s="101">
        <v>250.74955346921917</v>
      </c>
      <c r="AM11" s="101">
        <v>268.80352131900304</v>
      </c>
      <c r="AN11" s="101">
        <v>288.15737485397125</v>
      </c>
      <c r="AO11" s="101">
        <v>308.90470584345718</v>
      </c>
      <c r="AP11" s="101">
        <v>331.14584466418614</v>
      </c>
      <c r="AQ11" s="101">
        <v>354.98834548000764</v>
      </c>
      <c r="AR11" s="101">
        <v>380.54750635456821</v>
      </c>
      <c r="AS11" s="101">
        <v>407.94692681209716</v>
      </c>
      <c r="AT11" s="101">
        <v>437.3191055425682</v>
      </c>
      <c r="AU11" s="101">
        <v>468.80608114163317</v>
      </c>
      <c r="AV11" s="101">
        <v>502.56011898383082</v>
      </c>
      <c r="AW11" s="101">
        <v>538.74444755066668</v>
      </c>
      <c r="AX11" s="101">
        <v>577.53404777431467</v>
      </c>
      <c r="AY11" s="101">
        <v>619.11649921406558</v>
      </c>
      <c r="AZ11" s="101">
        <v>663.69288715747837</v>
      </c>
      <c r="BA11" s="101">
        <v>711.47877503281688</v>
      </c>
      <c r="BB11" s="101">
        <v>762.70524683517976</v>
      </c>
      <c r="BC11" s="101">
        <v>817.62002460731287</v>
      </c>
      <c r="BD11" s="101">
        <v>876.48866637903927</v>
      </c>
      <c r="BE11" s="101">
        <v>939.59585035833038</v>
      </c>
      <c r="BF11" s="101">
        <v>1007.24675158413</v>
      </c>
      <c r="BG11" s="101">
        <v>1079.7685176981877</v>
      </c>
      <c r="BH11" s="101">
        <v>1157.5118509724573</v>
      </c>
      <c r="BI11" s="101">
        <v>1240.8527042424746</v>
      </c>
      <c r="BJ11" s="101">
        <v>1330.1940989479328</v>
      </c>
      <c r="BK11" s="101">
        <v>1425.9680740721842</v>
      </c>
      <c r="BL11" s="101">
        <v>1528.6377754053815</v>
      </c>
      <c r="BM11" s="101">
        <v>1638.6996952345689</v>
      </c>
      <c r="BN11" s="101">
        <v>1756.6860732914583</v>
      </c>
      <c r="BO11" s="101">
        <v>1883.1674705684436</v>
      </c>
      <c r="BP11" s="101">
        <v>2018.7555284493717</v>
      </c>
      <c r="BQ11" s="101">
        <v>2164.1059264977266</v>
      </c>
      <c r="BR11" s="101">
        <v>2319.9215532055632</v>
      </c>
      <c r="BS11" s="101">
        <v>2486.9559050363641</v>
      </c>
      <c r="BT11" s="101">
        <v>2666.0167301989823</v>
      </c>
      <c r="BU11" s="101">
        <v>2857.9699347733099</v>
      </c>
      <c r="BV11" s="101">
        <v>2880</v>
      </c>
    </row>
    <row r="13" spans="1:74" ht="23.25" customHeight="1" x14ac:dyDescent="0.2">
      <c r="B13" s="41" t="s">
        <v>264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</row>
    <row r="14" spans="1:74" ht="15" customHeight="1" x14ac:dyDescent="0.2">
      <c r="B14" s="46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</row>
    <row r="15" spans="1:74" ht="15" customHeight="1" x14ac:dyDescent="0.2">
      <c r="B15" s="4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</row>
    <row r="16" spans="1:74" ht="15" customHeight="1" x14ac:dyDescent="0.2">
      <c r="B16" s="46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</row>
    <row r="17" spans="2:74" ht="15" customHeight="1" x14ac:dyDescent="0.2">
      <c r="B17" s="46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</row>
    <row r="18" spans="2:74" ht="15" customHeight="1" x14ac:dyDescent="0.2">
      <c r="B18" s="46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</row>
    <row r="19" spans="2:74" ht="15" customHeight="1" x14ac:dyDescent="0.2">
      <c r="B19" s="46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</row>
    <row r="20" spans="2:74" ht="15" customHeight="1" x14ac:dyDescent="0.2">
      <c r="B20" s="46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</row>
    <row r="21" spans="2:74" ht="15" customHeight="1" x14ac:dyDescent="0.2">
      <c r="B21" s="46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</row>
    <row r="22" spans="2:74" ht="15" customHeight="1" x14ac:dyDescent="0.2">
      <c r="B22" s="46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</row>
    <row r="23" spans="2:74" ht="15" customHeight="1" x14ac:dyDescent="0.2">
      <c r="B23" s="46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</row>
    <row r="24" spans="2:74" ht="15" customHeight="1" x14ac:dyDescent="0.2">
      <c r="B24" s="46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</row>
    <row r="25" spans="2:74" ht="15" customHeight="1" x14ac:dyDescent="0.2">
      <c r="B25" s="46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</row>
    <row r="26" spans="2:74" ht="15" customHeight="1" x14ac:dyDescent="0.2">
      <c r="B26" s="46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</row>
    <row r="27" spans="2:74" ht="15" customHeight="1" x14ac:dyDescent="0.2">
      <c r="B27" s="46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</row>
    <row r="28" spans="2:74" ht="15" customHeight="1" x14ac:dyDescent="0.2">
      <c r="B28" s="46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</row>
    <row r="29" spans="2:74" ht="15" customHeight="1" x14ac:dyDescent="0.2">
      <c r="B29" s="46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</row>
    <row r="30" spans="2:74" ht="15" customHeight="1" x14ac:dyDescent="0.2">
      <c r="B30" s="46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</row>
    <row r="31" spans="2:74" ht="15" customHeight="1" x14ac:dyDescent="0.2">
      <c r="B31" s="46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</row>
    <row r="32" spans="2:74" ht="15" customHeight="1" x14ac:dyDescent="0.2">
      <c r="B32" s="46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</row>
    <row r="33" spans="2:74" ht="15" customHeight="1" x14ac:dyDescent="0.2">
      <c r="B33" s="46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</row>
    <row r="34" spans="2:74" ht="15" customHeight="1" x14ac:dyDescent="0.2">
      <c r="B34" s="46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</row>
    <row r="35" spans="2:74" ht="15" customHeight="1" x14ac:dyDescent="0.2">
      <c r="B35" s="46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</row>
    <row r="36" spans="2:74" ht="15" customHeight="1" x14ac:dyDescent="0.2">
      <c r="B36" s="46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</row>
    <row r="37" spans="2:74" ht="15" customHeight="1" x14ac:dyDescent="0.2">
      <c r="B37" s="46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</row>
    <row r="38" spans="2:74" ht="15" customHeight="1" x14ac:dyDescent="0.2">
      <c r="B38" s="46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</row>
    <row r="39" spans="2:74" ht="15" customHeight="1" x14ac:dyDescent="0.2">
      <c r="B39" s="46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</row>
    <row r="40" spans="2:74" ht="15" customHeight="1" x14ac:dyDescent="0.2">
      <c r="B40" s="46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</row>
    <row r="41" spans="2:74" ht="15" customHeight="1" x14ac:dyDescent="0.2">
      <c r="B41" s="46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</row>
    <row r="42" spans="2:74" ht="15" customHeight="1" x14ac:dyDescent="0.2">
      <c r="B42" s="46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</row>
    <row r="43" spans="2:74" ht="15" customHeight="1" x14ac:dyDescent="0.2">
      <c r="B43" s="46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</row>
    <row r="44" spans="2:74" ht="15" customHeight="1" x14ac:dyDescent="0.2">
      <c r="B44" s="46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</row>
    <row r="45" spans="2:74" ht="15" customHeight="1" x14ac:dyDescent="0.2">
      <c r="B45" s="46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</row>
    <row r="46" spans="2:74" ht="15" customHeight="1" x14ac:dyDescent="0.2">
      <c r="B46" s="46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</row>
    <row r="47" spans="2:74" ht="15" customHeight="1" x14ac:dyDescent="0.2">
      <c r="B47" s="46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</row>
    <row r="48" spans="2:74" ht="15" customHeight="1" x14ac:dyDescent="0.2">
      <c r="B48" s="46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</row>
    <row r="49" spans="2:74" ht="15" customHeight="1" x14ac:dyDescent="0.2">
      <c r="B49" s="46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</row>
    <row r="50" spans="2:74" ht="15" customHeight="1" x14ac:dyDescent="0.2">
      <c r="B50" s="46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</row>
    <row r="51" spans="2:74" ht="15" customHeight="1" x14ac:dyDescent="0.2">
      <c r="B51" s="46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</row>
    <row r="52" spans="2:74" ht="15" customHeight="1" x14ac:dyDescent="0.2">
      <c r="B52" s="46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</row>
    <row r="53" spans="2:74" ht="15" customHeight="1" x14ac:dyDescent="0.2">
      <c r="B53" s="46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</row>
    <row r="54" spans="2:74" ht="15" customHeight="1" x14ac:dyDescent="0.2">
      <c r="B54" s="46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</row>
    <row r="55" spans="2:74" ht="15" customHeight="1" x14ac:dyDescent="0.2">
      <c r="B55" s="46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</row>
    <row r="56" spans="2:74" ht="15" customHeight="1" x14ac:dyDescent="0.2">
      <c r="B56" s="46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</row>
    <row r="57" spans="2:74" ht="15" customHeight="1" x14ac:dyDescent="0.2">
      <c r="B57" s="46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</row>
    <row r="58" spans="2:74" ht="15" customHeight="1" x14ac:dyDescent="0.2">
      <c r="B58" s="46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</row>
    <row r="59" spans="2:74" ht="15" customHeight="1" x14ac:dyDescent="0.2">
      <c r="B59" s="46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</row>
    <row r="60" spans="2:74" ht="15" customHeight="1" x14ac:dyDescent="0.2">
      <c r="B60" s="46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</row>
    <row r="61" spans="2:74" ht="15" customHeight="1" x14ac:dyDescent="0.2">
      <c r="B61" s="46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</row>
    <row r="62" spans="2:74" ht="15" customHeight="1" x14ac:dyDescent="0.2">
      <c r="B62" s="46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</row>
    <row r="63" spans="2:74" ht="15" customHeight="1" x14ac:dyDescent="0.2">
      <c r="B63" s="46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</row>
    <row r="64" spans="2:74" ht="15" customHeight="1" x14ac:dyDescent="0.2">
      <c r="B64" s="46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</row>
    <row r="65" spans="2:74" ht="15" customHeight="1" x14ac:dyDescent="0.2">
      <c r="B65" s="46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</row>
    <row r="66" spans="2:74" ht="15" customHeight="1" x14ac:dyDescent="0.2">
      <c r="B66" s="46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</row>
    <row r="67" spans="2:74" ht="15" customHeight="1" x14ac:dyDescent="0.2">
      <c r="B67" s="46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</row>
    <row r="68" spans="2:74" ht="15" customHeight="1" x14ac:dyDescent="0.2">
      <c r="B68" s="46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</row>
    <row r="69" spans="2:74" ht="15" customHeight="1" x14ac:dyDescent="0.2">
      <c r="B69" s="46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</row>
    <row r="70" spans="2:74" ht="15" customHeight="1" x14ac:dyDescent="0.2">
      <c r="B70" s="46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</row>
    <row r="71" spans="2:74" ht="15" customHeight="1" x14ac:dyDescent="0.2">
      <c r="B71" s="46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</row>
    <row r="72" spans="2:74" ht="15" customHeight="1" x14ac:dyDescent="0.2">
      <c r="B72" s="46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</row>
    <row r="73" spans="2:74" ht="15" customHeight="1" x14ac:dyDescent="0.2">
      <c r="B73" s="46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</row>
    <row r="75" spans="2:74" ht="15" customHeight="1" x14ac:dyDescent="0.2">
      <c r="B75" s="102" t="s">
        <v>265</v>
      </c>
      <c r="C75" s="103">
        <v>0</v>
      </c>
      <c r="D75" s="103">
        <v>0</v>
      </c>
      <c r="E75" s="103">
        <v>0</v>
      </c>
      <c r="F75" s="103">
        <v>0</v>
      </c>
      <c r="G75" s="103">
        <v>0</v>
      </c>
      <c r="H75" s="103">
        <v>0</v>
      </c>
      <c r="I75" s="103">
        <v>0</v>
      </c>
      <c r="J75" s="103">
        <v>0</v>
      </c>
      <c r="K75" s="103">
        <v>0</v>
      </c>
      <c r="L75" s="103">
        <v>0</v>
      </c>
      <c r="M75" s="103">
        <v>0</v>
      </c>
      <c r="N75" s="103">
        <v>0</v>
      </c>
      <c r="O75" s="103">
        <v>1320</v>
      </c>
      <c r="P75" s="103">
        <v>2867.0241599999999</v>
      </c>
      <c r="Q75" s="103">
        <v>4662.0607846190742</v>
      </c>
      <c r="R75" s="103">
        <v>6742.0138293903692</v>
      </c>
      <c r="S75" s="103">
        <v>9160.5718949401635</v>
      </c>
      <c r="T75" s="103">
        <v>11973.81044249429</v>
      </c>
      <c r="U75" s="103">
        <v>15240.272116549046</v>
      </c>
      <c r="V75" s="103">
        <v>19021.066376456442</v>
      </c>
      <c r="W75" s="103">
        <v>23379.990075243397</v>
      </c>
      <c r="X75" s="103">
        <v>28383.670325594285</v>
      </c>
      <c r="Y75" s="103">
        <v>34101.730704502377</v>
      </c>
      <c r="Z75" s="103">
        <v>40606.981580505322</v>
      </c>
      <c r="AA75" s="103">
        <v>47975.635109461655</v>
      </c>
      <c r="AB75" s="103">
        <v>56287.545243124347</v>
      </c>
      <c r="AC75" s="103">
        <v>65626.47293379344</v>
      </c>
      <c r="AD75" s="103">
        <v>76080.376600528121</v>
      </c>
      <c r="AE75" s="103">
        <v>87741.727848396724</v>
      </c>
      <c r="AF75" s="103">
        <v>100707.85240111114</v>
      </c>
      <c r="AG75" s="103">
        <v>115081.29621693876</v>
      </c>
      <c r="AH75" s="103">
        <v>130970.21680485626</v>
      </c>
      <c r="AI75" s="103">
        <v>148488.7998386838</v>
      </c>
      <c r="AJ75" s="103">
        <v>167466.40498090265</v>
      </c>
      <c r="AK75" s="103">
        <v>187982.42530927819</v>
      </c>
      <c r="AL75" s="103">
        <v>210120.7843804115</v>
      </c>
      <c r="AM75" s="103">
        <v>233970.28284015271</v>
      </c>
      <c r="AN75" s="103">
        <v>259624.96239344071</v>
      </c>
      <c r="AO75" s="103">
        <v>287184.48755379091</v>
      </c>
      <c r="AP75" s="103">
        <v>316754.54575669288</v>
      </c>
      <c r="AQ75" s="103">
        <v>348447.26658737037</v>
      </c>
      <c r="AR75" s="103">
        <v>382381.66103975719</v>
      </c>
      <c r="AS75" s="103">
        <v>418684.08188870543</v>
      </c>
      <c r="AT75" s="103">
        <v>457488.70642038493</v>
      </c>
      <c r="AU75" s="103">
        <v>498938.04292598349</v>
      </c>
      <c r="AV75" s="103">
        <v>543183.46252099494</v>
      </c>
      <c r="AW75" s="103">
        <v>590385.75800670509</v>
      </c>
      <c r="AX75" s="103">
        <v>640715.73164237489</v>
      </c>
      <c r="AY75" s="103">
        <v>694354.81384667824</v>
      </c>
      <c r="AZ75" s="103">
        <v>751495.71499601286</v>
      </c>
      <c r="BA75" s="103">
        <v>812343.11263627559</v>
      </c>
      <c r="BB75" s="103">
        <v>877114.37657464982</v>
      </c>
      <c r="BC75" s="103">
        <v>946040.33446998009</v>
      </c>
      <c r="BD75" s="103">
        <v>1019366.0806955788</v>
      </c>
      <c r="BE75" s="103">
        <v>1097351.8314079966</v>
      </c>
      <c r="BF75" s="103">
        <v>1180273.8289205807</v>
      </c>
      <c r="BG75" s="103">
        <v>1268425.2986527351</v>
      </c>
      <c r="BH75" s="103">
        <v>1362117.4621058512</v>
      </c>
      <c r="BI75" s="103">
        <v>1461680.6095060769</v>
      </c>
      <c r="BJ75" s="103">
        <v>1567465.2359535699</v>
      </c>
      <c r="BK75" s="103">
        <v>1679618.9431902133</v>
      </c>
      <c r="BL75" s="103">
        <v>1798525.2008321607</v>
      </c>
      <c r="BM75" s="103">
        <v>1924590.5664342144</v>
      </c>
      <c r="BN75" s="103">
        <v>2058246.0755684364</v>
      </c>
      <c r="BO75" s="103">
        <v>2199948.7155966116</v>
      </c>
      <c r="BP75" s="103">
        <v>2350182.9881756031</v>
      </c>
      <c r="BQ75" s="103">
        <v>2509462.5658380305</v>
      </c>
      <c r="BR75" s="103">
        <v>2678332.0483123581</v>
      </c>
      <c r="BS75" s="103">
        <v>2857368.8245874993</v>
      </c>
      <c r="BT75" s="103">
        <v>3047185.0470886147</v>
      </c>
      <c r="BU75" s="103">
        <v>3248429.7247140771</v>
      </c>
      <c r="BV75" s="103">
        <v>3461790.9418900134</v>
      </c>
    </row>
    <row r="76" spans="2:74" ht="15" customHeight="1" x14ac:dyDescent="0.2">
      <c r="B76" s="104" t="s">
        <v>266</v>
      </c>
      <c r="C76" s="105">
        <v>0</v>
      </c>
      <c r="D76" s="105">
        <v>0</v>
      </c>
      <c r="E76" s="105">
        <v>0</v>
      </c>
      <c r="F76" s="105">
        <v>0</v>
      </c>
      <c r="G76" s="105">
        <v>0</v>
      </c>
      <c r="H76" s="105">
        <v>0</v>
      </c>
      <c r="I76" s="105">
        <v>0</v>
      </c>
      <c r="J76" s="105">
        <v>0</v>
      </c>
      <c r="K76" s="105">
        <v>0</v>
      </c>
      <c r="L76" s="105">
        <v>0</v>
      </c>
      <c r="M76" s="105">
        <v>0</v>
      </c>
      <c r="N76" s="105">
        <v>0</v>
      </c>
      <c r="O76" s="105">
        <v>15840</v>
      </c>
      <c r="P76" s="105">
        <v>34404.289919999996</v>
      </c>
      <c r="Q76" s="105">
        <v>55944.72941542889</v>
      </c>
      <c r="R76" s="105">
        <v>80904.165952684431</v>
      </c>
      <c r="S76" s="105">
        <v>109926.86273928196</v>
      </c>
      <c r="T76" s="105">
        <v>143685.7253099315</v>
      </c>
      <c r="U76" s="105">
        <v>182883.26539858856</v>
      </c>
      <c r="V76" s="105">
        <v>228252.79651747731</v>
      </c>
      <c r="W76" s="105">
        <v>280559.88090292073</v>
      </c>
      <c r="X76" s="105">
        <v>340604.04390713142</v>
      </c>
      <c r="Y76" s="105">
        <v>409220.76845402853</v>
      </c>
      <c r="Z76" s="105">
        <v>487283.77896606387</v>
      </c>
      <c r="AA76" s="105">
        <v>575707.6213135398</v>
      </c>
      <c r="AB76" s="105">
        <v>675450.5429174921</v>
      </c>
      <c r="AC76" s="105">
        <v>787517.67520552129</v>
      </c>
      <c r="AD76" s="105">
        <v>912964.5192063374</v>
      </c>
      <c r="AE76" s="105">
        <v>1052900.7341807606</v>
      </c>
      <c r="AF76" s="105">
        <v>1208494.2288133337</v>
      </c>
      <c r="AG76" s="105">
        <v>1380975.5546032651</v>
      </c>
      <c r="AH76" s="105">
        <v>1571642.6016582751</v>
      </c>
      <c r="AI76" s="105">
        <v>1781865.5980642056</v>
      </c>
      <c r="AJ76" s="105">
        <v>2009596.8597708317</v>
      </c>
      <c r="AK76" s="105">
        <v>2255789.1037113382</v>
      </c>
      <c r="AL76" s="105">
        <v>2521449.412564938</v>
      </c>
      <c r="AM76" s="105">
        <v>2807643.3940818324</v>
      </c>
      <c r="AN76" s="105">
        <v>3115499.5487212883</v>
      </c>
      <c r="AO76" s="105">
        <v>3446213.8506454909</v>
      </c>
      <c r="AP76" s="105">
        <v>3801054.5490803146</v>
      </c>
      <c r="AQ76" s="105">
        <v>4181367.1990484446</v>
      </c>
      <c r="AR76" s="105">
        <v>4588579.9324770868</v>
      </c>
      <c r="AS76" s="105">
        <v>5024208.982664465</v>
      </c>
      <c r="AT76" s="105">
        <v>5489864.4770446196</v>
      </c>
      <c r="AU76" s="105">
        <v>5987256.5151118021</v>
      </c>
      <c r="AV76" s="105">
        <v>6518201.5502519393</v>
      </c>
      <c r="AW76" s="105">
        <v>7084629.0960804615</v>
      </c>
      <c r="AX76" s="105">
        <v>7688588.7797084991</v>
      </c>
      <c r="AY76" s="105">
        <v>8332257.7661601389</v>
      </c>
      <c r="AZ76" s="105">
        <v>9017948.5799521543</v>
      </c>
      <c r="BA76" s="105">
        <v>9748117.3516353071</v>
      </c>
      <c r="BB76" s="105">
        <v>10525372.518895797</v>
      </c>
      <c r="BC76" s="105">
        <v>11352484.013639761</v>
      </c>
      <c r="BD76" s="105">
        <v>12232392.968346946</v>
      </c>
      <c r="BE76" s="105">
        <v>13168221.976895958</v>
      </c>
      <c r="BF76" s="105">
        <v>14163285.947046969</v>
      </c>
      <c r="BG76" s="105">
        <v>15221103.583832821</v>
      </c>
      <c r="BH76" s="105">
        <v>16345409.545270214</v>
      </c>
      <c r="BI76" s="105">
        <v>17540167.314072922</v>
      </c>
      <c r="BJ76" s="105">
        <v>18809582.83144284</v>
      </c>
      <c r="BK76" s="105">
        <v>20155427.31828256</v>
      </c>
      <c r="BL76" s="105">
        <v>21582302.40998593</v>
      </c>
      <c r="BM76" s="105">
        <v>23095086.797210574</v>
      </c>
      <c r="BN76" s="105">
        <v>24698952.906821236</v>
      </c>
      <c r="BO76" s="105">
        <v>26399384.587159339</v>
      </c>
      <c r="BP76" s="105">
        <v>28202195.858107239</v>
      </c>
      <c r="BQ76" s="105">
        <v>30113550.790056366</v>
      </c>
      <c r="BR76" s="105">
        <v>32139984.579748295</v>
      </c>
      <c r="BS76" s="105">
        <v>34288425.895049989</v>
      </c>
      <c r="BT76" s="105">
        <v>36566220.565063372</v>
      </c>
      <c r="BU76" s="105">
        <v>38981156.696568921</v>
      </c>
      <c r="BV76" s="105">
        <v>41541491.302680165</v>
      </c>
    </row>
    <row r="77" spans="2:74" ht="15" customHeight="1" x14ac:dyDescent="0.2">
      <c r="B77" s="43" t="s">
        <v>23</v>
      </c>
      <c r="C77" s="101">
        <v>0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  <c r="J77" s="101">
        <v>0</v>
      </c>
      <c r="K77" s="101">
        <v>0</v>
      </c>
      <c r="L77" s="101">
        <v>0</v>
      </c>
      <c r="M77" s="101">
        <v>0</v>
      </c>
      <c r="N77" s="101">
        <v>0</v>
      </c>
      <c r="O77" s="101">
        <v>3</v>
      </c>
      <c r="P77" s="101">
        <v>6.3023400000000001</v>
      </c>
      <c r="Q77" s="101">
        <v>9.9203297918040771</v>
      </c>
      <c r="R77" s="101">
        <v>13.900432730119118</v>
      </c>
      <c r="S77" s="101">
        <v>18.321698190337486</v>
      </c>
      <c r="T77" s="101">
        <v>23.260384135024612</v>
      </c>
      <c r="U77" s="101">
        <v>28.789843761659927</v>
      </c>
      <c r="V77" s="101">
        <v>34.980446290086689</v>
      </c>
      <c r="W77" s="101">
        <v>41.899532595425882</v>
      </c>
      <c r="X77" s="101">
        <v>49.6114054821049</v>
      </c>
      <c r="Y77" s="101">
        <v>58.177353558039741</v>
      </c>
      <c r="Z77" s="101">
        <v>67.655706927415551</v>
      </c>
      <c r="AA77" s="101">
        <v>78.101922292025932</v>
      </c>
      <c r="AB77" s="101">
        <v>89.568694544523254</v>
      </c>
      <c r="AC77" s="101">
        <v>102.10609155605864</v>
      </c>
      <c r="AD77" s="101">
        <v>115.76170860425299</v>
      </c>
      <c r="AE77" s="101">
        <v>130.58083874938802</v>
      </c>
      <c r="AF77" s="101">
        <v>146.60665543773143</v>
      </c>
      <c r="AG77" s="101">
        <v>163.88040367896531</v>
      </c>
      <c r="AH77" s="101">
        <v>182.44159629596953</v>
      </c>
      <c r="AI77" s="101">
        <v>202.32821196498827</v>
      </c>
      <c r="AJ77" s="101">
        <v>222.91485500049015</v>
      </c>
      <c r="AK77" s="101">
        <v>244.17461663476968</v>
      </c>
      <c r="AL77" s="101">
        <v>266.08031677931513</v>
      </c>
      <c r="AM77" s="101">
        <v>288.60467482602769</v>
      </c>
      <c r="AN77" s="101">
        <v>311.72047059395976</v>
      </c>
      <c r="AO77" s="101">
        <v>335.40069410962144</v>
      </c>
      <c r="AP77" s="101">
        <v>359.61868323865042</v>
      </c>
      <c r="AQ77" s="101">
        <v>384.34824849520379</v>
      </c>
      <c r="AR77" s="101">
        <v>409.56378463833465</v>
      </c>
      <c r="AS77" s="101">
        <v>435.24036891882781</v>
      </c>
      <c r="AT77" s="101">
        <v>461.35384606373043</v>
      </c>
      <c r="AU77" s="101">
        <v>487.88090027848409</v>
      </c>
      <c r="AV77" s="101">
        <v>514.79911470842933</v>
      </c>
      <c r="AW77" s="101">
        <v>542.08701893355953</v>
      </c>
      <c r="AX77" s="101">
        <v>569.7241251743859</v>
      </c>
      <c r="AY77" s="101">
        <v>597.69095396469311</v>
      </c>
      <c r="AZ77" s="101">
        <v>625.96905010120361</v>
      </c>
      <c r="BA77" s="101">
        <v>654.54098971323288</v>
      </c>
      <c r="BB77" s="101">
        <v>683.39037930995391</v>
      </c>
      <c r="BC77" s="101">
        <v>712.50184766146197</v>
      </c>
      <c r="BD77" s="101">
        <v>741.86103135498161</v>
      </c>
      <c r="BE77" s="101">
        <v>771.45455484166393</v>
      </c>
      <c r="BF77" s="101">
        <v>801.2700057547047</v>
      </c>
      <c r="BG77" s="101">
        <v>831.29590623800323</v>
      </c>
      <c r="BH77" s="101">
        <v>861.52168097809431</v>
      </c>
      <c r="BI77" s="101">
        <v>891.93762258223705</v>
      </c>
      <c r="BJ77" s="101">
        <v>922.53485489372076</v>
      </c>
      <c r="BK77" s="101">
        <v>952.79551764977816</v>
      </c>
      <c r="BL77" s="101">
        <v>982.72331311551898</v>
      </c>
      <c r="BM77" s="101">
        <v>1012.3219028311366</v>
      </c>
      <c r="BN77" s="101">
        <v>1041.5949080598825</v>
      </c>
      <c r="BO77" s="101">
        <v>1070.5459102311122</v>
      </c>
      <c r="BP77" s="101">
        <v>1099.1784513784582</v>
      </c>
      <c r="BQ77" s="101">
        <v>1127.4960345731836</v>
      </c>
      <c r="BR77" s="101">
        <v>1155.5021243527669</v>
      </c>
      <c r="BS77" s="101">
        <v>1183.200147144775</v>
      </c>
      <c r="BT77" s="101">
        <v>1210.5934916860708</v>
      </c>
      <c r="BU77" s="101">
        <v>1237.6855094374123</v>
      </c>
      <c r="BV77" s="101">
        <v>1264.4795149934891</v>
      </c>
    </row>
    <row r="78" spans="2:74" ht="15" customHeight="1" x14ac:dyDescent="0.2">
      <c r="B78" s="43" t="s">
        <v>267</v>
      </c>
      <c r="C78" s="51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3960</v>
      </c>
      <c r="P78" s="51">
        <v>4402.6487999999999</v>
      </c>
      <c r="Q78" s="51">
        <v>4867.2565019813819</v>
      </c>
      <c r="R78" s="51">
        <v>5397.7790671528492</v>
      </c>
      <c r="S78" s="51">
        <v>6037.904690729576</v>
      </c>
      <c r="T78" s="51">
        <v>6785.0965047107065</v>
      </c>
      <c r="U78" s="51">
        <v>7636.6274847991763</v>
      </c>
      <c r="V78" s="51">
        <v>8589.6238689426282</v>
      </c>
      <c r="W78" s="51">
        <v>9641.1100031797996</v>
      </c>
      <c r="X78" s="51">
        <v>10788.053423701893</v>
      </c>
      <c r="Y78" s="51">
        <v>12027.409067834147</v>
      </c>
      <c r="Z78" s="51">
        <v>13356.161621238809</v>
      </c>
      <c r="AA78" s="51">
        <v>14771.365145871796</v>
      </c>
      <c r="AB78" s="51">
        <v>16270.17928497669</v>
      </c>
      <c r="AC78" s="51">
        <v>17849.901500013195</v>
      </c>
      <c r="AD78" s="51">
        <v>19507.994953010508</v>
      </c>
      <c r="AE78" s="51">
        <v>21242.11180051199</v>
      </c>
      <c r="AF78" s="51">
        <v>23050.111807254441</v>
      </c>
      <c r="AG78" s="51">
        <v>24930.076315384587</v>
      </c>
      <c r="AH78" s="51">
        <v>26880.317715864156</v>
      </c>
      <c r="AI78" s="51">
        <v>28899.384661322234</v>
      </c>
      <c r="AJ78" s="51">
        <v>30112.174444594115</v>
      </c>
      <c r="AK78" s="51">
        <v>31299.6090518561</v>
      </c>
      <c r="AL78" s="51">
        <v>32460.939624336865</v>
      </c>
      <c r="AM78" s="51">
        <v>33595.63882129619</v>
      </c>
      <c r="AN78" s="51">
        <v>34703.390292144228</v>
      </c>
      <c r="AO78" s="51">
        <v>35784.07627369769</v>
      </c>
      <c r="AP78" s="51">
        <v>36837.763728789971</v>
      </c>
      <c r="AQ78" s="51">
        <v>37864.689419275674</v>
      </c>
      <c r="AR78" s="51">
        <v>38865.24427708314</v>
      </c>
      <c r="AS78" s="51">
        <v>39839.957403199573</v>
      </c>
      <c r="AT78" s="51">
        <v>40789.479987972823</v>
      </c>
      <c r="AU78" s="51">
        <v>41714.569408320203</v>
      </c>
      <c r="AV78" s="51">
        <v>42616.073719571265</v>
      </c>
      <c r="AW78" s="51">
        <v>43494.916722738337</v>
      </c>
      <c r="AX78" s="51">
        <v>44352.083752806037</v>
      </c>
      <c r="AY78" s="51">
        <v>45188.608300737695</v>
      </c>
      <c r="AZ78" s="51">
        <v>46005.559551761238</v>
      </c>
      <c r="BA78" s="51">
        <v>46804.03089534818</v>
      </c>
      <c r="BB78" s="51">
        <v>47585.129438307958</v>
      </c>
      <c r="BC78" s="51">
        <v>48349.966531571168</v>
      </c>
      <c r="BD78" s="51">
        <v>49099.649303490296</v>
      </c>
      <c r="BE78" s="51">
        <v>49835.273177694966</v>
      </c>
      <c r="BF78" s="51">
        <v>50557.915341514883</v>
      </c>
      <c r="BG78" s="51">
        <v>51268.629121512407</v>
      </c>
      <c r="BH78" s="51">
        <v>51968.439215496088</v>
      </c>
      <c r="BI78" s="51">
        <v>52658.337725270379</v>
      </c>
      <c r="BJ78" s="51">
        <v>53339.280931052635</v>
      </c>
      <c r="BK78" s="51">
        <v>53339.280931052635</v>
      </c>
      <c r="BL78" s="51">
        <v>53339.280931052635</v>
      </c>
      <c r="BM78" s="51">
        <v>53339.280931052635</v>
      </c>
      <c r="BN78" s="51">
        <v>53339.280931052635</v>
      </c>
      <c r="BO78" s="51">
        <v>53339.280931052635</v>
      </c>
      <c r="BP78" s="51">
        <v>53339.280931052635</v>
      </c>
      <c r="BQ78" s="51">
        <v>53339.280931052635</v>
      </c>
      <c r="BR78" s="51">
        <v>53339.280931052635</v>
      </c>
      <c r="BS78" s="51">
        <v>53339.280931052635</v>
      </c>
      <c r="BT78" s="51">
        <v>53339.280931052635</v>
      </c>
      <c r="BU78" s="51">
        <v>53339.280931052635</v>
      </c>
      <c r="BV78" s="51">
        <v>53339.280931052635</v>
      </c>
    </row>
    <row r="80" spans="2:74" ht="15" customHeight="1" x14ac:dyDescent="0.2">
      <c r="B80" s="100" t="s">
        <v>22</v>
      </c>
      <c r="C80" s="106">
        <v>0</v>
      </c>
      <c r="D80" s="106">
        <v>0</v>
      </c>
      <c r="E80" s="106">
        <v>0</v>
      </c>
      <c r="F80" s="106">
        <v>0</v>
      </c>
      <c r="G80" s="106">
        <v>0</v>
      </c>
      <c r="H80" s="106">
        <v>0</v>
      </c>
      <c r="I80" s="106">
        <v>0</v>
      </c>
      <c r="J80" s="106">
        <v>0</v>
      </c>
      <c r="K80" s="106">
        <v>0</v>
      </c>
      <c r="L80" s="106">
        <v>0</v>
      </c>
      <c r="M80" s="106">
        <v>0</v>
      </c>
      <c r="N80" s="106">
        <v>0</v>
      </c>
      <c r="O80" s="106">
        <v>26136</v>
      </c>
      <c r="P80" s="106">
        <v>56767.078367999988</v>
      </c>
      <c r="Q80" s="106">
        <v>92308.803535457657</v>
      </c>
      <c r="R80" s="106">
        <v>133491.8738219293</v>
      </c>
      <c r="S80" s="106">
        <v>181379.32351981523</v>
      </c>
      <c r="T80" s="106">
        <v>237081.44676138696</v>
      </c>
      <c r="U80" s="106">
        <v>301757.3879076711</v>
      </c>
      <c r="V80" s="106">
        <v>376617.11425383756</v>
      </c>
      <c r="W80" s="106">
        <v>462923.80348981917</v>
      </c>
      <c r="X80" s="106">
        <v>561996.67244676675</v>
      </c>
      <c r="Y80" s="106">
        <v>675214.26794914703</v>
      </c>
      <c r="Z80" s="106">
        <v>804018.23529400537</v>
      </c>
      <c r="AA80" s="106">
        <v>949917.57516734058</v>
      </c>
      <c r="AB80" s="106">
        <v>1114493.3958138619</v>
      </c>
      <c r="AC80" s="106">
        <v>1299404.16408911</v>
      </c>
      <c r="AD80" s="106">
        <v>1506391.4566904567</v>
      </c>
      <c r="AE80" s="106">
        <v>1737286.2113982548</v>
      </c>
      <c r="AF80" s="106">
        <v>1994015.4775420004</v>
      </c>
      <c r="AG80" s="106">
        <v>2278609.6650953875</v>
      </c>
      <c r="AH80" s="106">
        <v>2593210.2927361536</v>
      </c>
      <c r="AI80" s="106">
        <v>2940078.2368059391</v>
      </c>
      <c r="AJ80" s="106">
        <v>3315834.818621872</v>
      </c>
      <c r="AK80" s="106">
        <v>3722052.0211237078</v>
      </c>
      <c r="AL80" s="106">
        <v>4160391.5307321474</v>
      </c>
      <c r="AM80" s="106">
        <v>4632611.6002350235</v>
      </c>
      <c r="AN80" s="106">
        <v>5140574.2553901253</v>
      </c>
      <c r="AO80" s="106">
        <v>5686252.8535650596</v>
      </c>
      <c r="AP80" s="106">
        <v>6271740.0059825191</v>
      </c>
      <c r="AQ80" s="106">
        <v>6899255.8784299335</v>
      </c>
      <c r="AR80" s="106">
        <v>7571156.8885871926</v>
      </c>
      <c r="AS80" s="106">
        <v>8289944.8213963667</v>
      </c>
      <c r="AT80" s="106">
        <v>9058276.387123622</v>
      </c>
      <c r="AU80" s="106">
        <v>9878973.2499344721</v>
      </c>
      <c r="AV80" s="106">
        <v>10755032.557915699</v>
      </c>
      <c r="AW80" s="106">
        <v>11689638.008532761</v>
      </c>
      <c r="AX80" s="106">
        <v>12686171.486519022</v>
      </c>
      <c r="AY80" s="106">
        <v>13748225.314164229</v>
      </c>
      <c r="AZ80" s="106">
        <v>14879615.156921053</v>
      </c>
      <c r="BA80" s="106">
        <v>16084393.630198255</v>
      </c>
      <c r="BB80" s="106">
        <v>17366864.656178065</v>
      </c>
      <c r="BC80" s="106">
        <v>18731598.622505605</v>
      </c>
      <c r="BD80" s="106">
        <v>20183448.397772461</v>
      </c>
      <c r="BE80" s="106">
        <v>21727566.26187833</v>
      </c>
      <c r="BF80" s="106">
        <v>23369421.812627498</v>
      </c>
      <c r="BG80" s="106">
        <v>25114820.913324155</v>
      </c>
      <c r="BH80" s="106">
        <v>26969925.749695852</v>
      </c>
      <c r="BI80" s="106">
        <v>28941276.068220321</v>
      </c>
      <c r="BJ80" s="106">
        <v>31035811.671880685</v>
      </c>
      <c r="BK80" s="106">
        <v>33256455.075166222</v>
      </c>
      <c r="BL80" s="106">
        <v>35610798.976476781</v>
      </c>
      <c r="BM80" s="106">
        <v>38106893.215397447</v>
      </c>
      <c r="BN80" s="106">
        <v>40753272.296255037</v>
      </c>
      <c r="BO80" s="106">
        <v>43558984.568812907</v>
      </c>
      <c r="BP80" s="106">
        <v>46533623.16587694</v>
      </c>
      <c r="BQ80" s="106">
        <v>49687358.803593002</v>
      </c>
      <c r="BR80" s="106">
        <v>53030974.556584686</v>
      </c>
      <c r="BS80" s="106">
        <v>56575902.726832479</v>
      </c>
      <c r="BT80" s="106">
        <v>60334263.932354562</v>
      </c>
      <c r="BU80" s="106">
        <v>64318908.549338713</v>
      </c>
      <c r="BV80" s="106">
        <v>68543460.649422273</v>
      </c>
    </row>
    <row r="200" spans="2:74" ht="15" customHeight="1" x14ac:dyDescent="0.2">
      <c r="B200" s="46" t="s">
        <v>268</v>
      </c>
      <c r="C200" s="107">
        <v>0</v>
      </c>
      <c r="D200" s="107">
        <v>0</v>
      </c>
      <c r="E200" s="107">
        <v>0</v>
      </c>
      <c r="F200" s="107">
        <v>0</v>
      </c>
      <c r="G200" s="107">
        <v>0</v>
      </c>
      <c r="H200" s="107">
        <v>0</v>
      </c>
      <c r="I200" s="107">
        <v>0</v>
      </c>
      <c r="J200" s="107">
        <v>0</v>
      </c>
      <c r="K200" s="107">
        <v>0</v>
      </c>
      <c r="L200" s="107">
        <v>0</v>
      </c>
      <c r="M200" s="107">
        <v>0</v>
      </c>
      <c r="N200" s="107">
        <v>0</v>
      </c>
      <c r="O200" s="107">
        <v>3</v>
      </c>
      <c r="P200" s="107">
        <v>3</v>
      </c>
      <c r="Q200" s="107">
        <v>3</v>
      </c>
      <c r="R200" s="107">
        <v>3</v>
      </c>
      <c r="S200" s="107">
        <v>3</v>
      </c>
      <c r="T200" s="107">
        <v>3</v>
      </c>
      <c r="U200" s="107">
        <v>5</v>
      </c>
      <c r="V200" s="107">
        <v>5</v>
      </c>
      <c r="W200" s="107">
        <v>5</v>
      </c>
      <c r="X200" s="107">
        <v>5</v>
      </c>
      <c r="Y200" s="107">
        <v>5</v>
      </c>
      <c r="Z200" s="107">
        <v>5</v>
      </c>
      <c r="AA200" s="107">
        <v>7</v>
      </c>
      <c r="AB200" s="107">
        <v>7</v>
      </c>
      <c r="AC200" s="107">
        <v>7</v>
      </c>
      <c r="AD200" s="107">
        <v>7</v>
      </c>
      <c r="AE200" s="107">
        <v>7</v>
      </c>
      <c r="AF200" s="107">
        <v>7</v>
      </c>
      <c r="AG200" s="107">
        <v>9</v>
      </c>
      <c r="AH200" s="107">
        <v>9</v>
      </c>
      <c r="AI200" s="107">
        <v>9</v>
      </c>
      <c r="AJ200" s="107">
        <v>9</v>
      </c>
      <c r="AK200" s="107">
        <v>9</v>
      </c>
      <c r="AL200" s="107">
        <v>9</v>
      </c>
      <c r="AM200" s="107">
        <v>11</v>
      </c>
      <c r="AN200" s="107">
        <v>11</v>
      </c>
      <c r="AO200" s="107">
        <v>11</v>
      </c>
      <c r="AP200" s="107">
        <v>11</v>
      </c>
      <c r="AQ200" s="107">
        <v>11</v>
      </c>
      <c r="AR200" s="107">
        <v>11</v>
      </c>
      <c r="AS200" s="107">
        <v>13</v>
      </c>
      <c r="AT200" s="107">
        <v>13</v>
      </c>
      <c r="AU200" s="107">
        <v>13</v>
      </c>
      <c r="AV200" s="107">
        <v>13</v>
      </c>
      <c r="AW200" s="107">
        <v>13</v>
      </c>
      <c r="AX200" s="107">
        <v>13</v>
      </c>
      <c r="AY200" s="107">
        <v>15</v>
      </c>
      <c r="AZ200" s="107">
        <v>15</v>
      </c>
      <c r="BA200" s="107">
        <v>15</v>
      </c>
      <c r="BB200" s="107">
        <v>15</v>
      </c>
      <c r="BC200" s="107">
        <v>15</v>
      </c>
      <c r="BD200" s="107">
        <v>15</v>
      </c>
      <c r="BE200" s="107">
        <v>17</v>
      </c>
      <c r="BF200" s="107">
        <v>17</v>
      </c>
      <c r="BG200" s="107">
        <v>17</v>
      </c>
      <c r="BH200" s="107">
        <v>17</v>
      </c>
      <c r="BI200" s="107">
        <v>17</v>
      </c>
      <c r="BJ200" s="107">
        <v>17</v>
      </c>
      <c r="BK200" s="107">
        <v>17</v>
      </c>
      <c r="BL200" s="107">
        <v>17</v>
      </c>
      <c r="BM200" s="107">
        <v>17</v>
      </c>
      <c r="BN200" s="107">
        <v>17</v>
      </c>
      <c r="BO200" s="107">
        <v>17</v>
      </c>
      <c r="BP200" s="107">
        <v>17</v>
      </c>
      <c r="BQ200" s="107">
        <v>17</v>
      </c>
      <c r="BR200" s="107">
        <v>17</v>
      </c>
      <c r="BS200" s="107">
        <v>17</v>
      </c>
      <c r="BT200" s="107">
        <v>17</v>
      </c>
      <c r="BU200" s="107">
        <v>17</v>
      </c>
      <c r="BV200" s="107">
        <v>17</v>
      </c>
    </row>
    <row r="201" spans="2:74" ht="15" customHeight="1" x14ac:dyDescent="0.2">
      <c r="B201" s="46" t="s">
        <v>269</v>
      </c>
      <c r="C201" s="107">
        <v>0</v>
      </c>
      <c r="D201" s="107">
        <v>0</v>
      </c>
      <c r="E201" s="107">
        <v>0</v>
      </c>
      <c r="F201" s="107">
        <v>0</v>
      </c>
      <c r="G201" s="107">
        <v>0</v>
      </c>
      <c r="H201" s="107">
        <v>0</v>
      </c>
      <c r="I201" s="107">
        <v>0</v>
      </c>
      <c r="J201" s="107">
        <v>0</v>
      </c>
      <c r="K201" s="107">
        <v>0</v>
      </c>
      <c r="L201" s="107">
        <v>0</v>
      </c>
      <c r="M201" s="107">
        <v>0</v>
      </c>
      <c r="N201" s="107">
        <v>0</v>
      </c>
      <c r="O201" s="107">
        <v>5.6999999999999993</v>
      </c>
      <c r="P201" s="107">
        <v>5.6999999999999993</v>
      </c>
      <c r="Q201" s="107">
        <v>5.6999999999999993</v>
      </c>
      <c r="R201" s="107">
        <v>5.6999999999999993</v>
      </c>
      <c r="S201" s="107">
        <v>5.6999999999999993</v>
      </c>
      <c r="T201" s="107">
        <v>5.6999999999999993</v>
      </c>
      <c r="U201" s="107">
        <v>9.5</v>
      </c>
      <c r="V201" s="107">
        <v>9.5</v>
      </c>
      <c r="W201" s="107">
        <v>9.5</v>
      </c>
      <c r="X201" s="107">
        <v>9.5</v>
      </c>
      <c r="Y201" s="107">
        <v>9.5</v>
      </c>
      <c r="Z201" s="107">
        <v>9.5</v>
      </c>
      <c r="AA201" s="107">
        <v>13.299999999999999</v>
      </c>
      <c r="AB201" s="107">
        <v>13.299999999999999</v>
      </c>
      <c r="AC201" s="107">
        <v>13.299999999999999</v>
      </c>
      <c r="AD201" s="107">
        <v>13.299999999999999</v>
      </c>
      <c r="AE201" s="107">
        <v>13.299999999999999</v>
      </c>
      <c r="AF201" s="107">
        <v>13.299999999999999</v>
      </c>
      <c r="AG201" s="107">
        <v>17.099999999999998</v>
      </c>
      <c r="AH201" s="107">
        <v>17.099999999999998</v>
      </c>
      <c r="AI201" s="107">
        <v>17.099999999999998</v>
      </c>
      <c r="AJ201" s="107">
        <v>17.099999999999998</v>
      </c>
      <c r="AK201" s="107">
        <v>17.099999999999998</v>
      </c>
      <c r="AL201" s="107">
        <v>17.099999999999998</v>
      </c>
      <c r="AM201" s="107">
        <v>20.9</v>
      </c>
      <c r="AN201" s="107">
        <v>20.9</v>
      </c>
      <c r="AO201" s="107">
        <v>20.9</v>
      </c>
      <c r="AP201" s="107">
        <v>20.9</v>
      </c>
      <c r="AQ201" s="107">
        <v>20.9</v>
      </c>
      <c r="AR201" s="107">
        <v>20.9</v>
      </c>
      <c r="AS201" s="107">
        <v>24.7</v>
      </c>
      <c r="AT201" s="107">
        <v>24.7</v>
      </c>
      <c r="AU201" s="107">
        <v>24.7</v>
      </c>
      <c r="AV201" s="107">
        <v>24.7</v>
      </c>
      <c r="AW201" s="107">
        <v>24.7</v>
      </c>
      <c r="AX201" s="107">
        <v>24.7</v>
      </c>
      <c r="AY201" s="107">
        <v>28.5</v>
      </c>
      <c r="AZ201" s="107">
        <v>28.5</v>
      </c>
      <c r="BA201" s="107">
        <v>28.5</v>
      </c>
      <c r="BB201" s="107">
        <v>28.5</v>
      </c>
      <c r="BC201" s="107">
        <v>28.5</v>
      </c>
      <c r="BD201" s="107">
        <v>28.5</v>
      </c>
      <c r="BE201" s="107">
        <v>32.299999999999997</v>
      </c>
      <c r="BF201" s="107">
        <v>32.299999999999997</v>
      </c>
      <c r="BG201" s="107">
        <v>32.299999999999997</v>
      </c>
      <c r="BH201" s="107">
        <v>32.299999999999997</v>
      </c>
      <c r="BI201" s="107">
        <v>32.299999999999997</v>
      </c>
      <c r="BJ201" s="107">
        <v>32.299999999999997</v>
      </c>
      <c r="BK201" s="107">
        <v>32.299999999999997</v>
      </c>
      <c r="BL201" s="107">
        <v>32.299999999999997</v>
      </c>
      <c r="BM201" s="107">
        <v>32.299999999999997</v>
      </c>
      <c r="BN201" s="107">
        <v>32.299999999999997</v>
      </c>
      <c r="BO201" s="107">
        <v>32.299999999999997</v>
      </c>
      <c r="BP201" s="107">
        <v>32.299999999999997</v>
      </c>
      <c r="BQ201" s="107">
        <v>32.299999999999997</v>
      </c>
      <c r="BR201" s="107">
        <v>32.299999999999997</v>
      </c>
      <c r="BS201" s="107">
        <v>32.299999999999997</v>
      </c>
      <c r="BT201" s="107">
        <v>32.299999999999997</v>
      </c>
      <c r="BU201" s="107">
        <v>32.299999999999997</v>
      </c>
      <c r="BV201" s="107">
        <v>32.299999999999997</v>
      </c>
    </row>
    <row r="202" spans="2:74" ht="15" customHeight="1" x14ac:dyDescent="0.2">
      <c r="B202" s="46" t="s">
        <v>270</v>
      </c>
      <c r="C202" s="107">
        <v>0</v>
      </c>
      <c r="D202" s="107">
        <v>0</v>
      </c>
      <c r="E202" s="107">
        <v>0</v>
      </c>
      <c r="F202" s="107">
        <v>0</v>
      </c>
      <c r="G202" s="107">
        <v>0</v>
      </c>
      <c r="H202" s="107">
        <v>0</v>
      </c>
      <c r="I202" s="107">
        <v>0</v>
      </c>
      <c r="J202" s="107">
        <v>0</v>
      </c>
      <c r="K202" s="107">
        <v>0</v>
      </c>
      <c r="L202" s="107">
        <v>0</v>
      </c>
      <c r="M202" s="107">
        <v>0</v>
      </c>
      <c r="N202" s="107">
        <v>0</v>
      </c>
      <c r="O202" s="107">
        <v>3</v>
      </c>
      <c r="P202" s="107">
        <v>3.33534</v>
      </c>
      <c r="Q202" s="107">
        <v>3.6873155318040771</v>
      </c>
      <c r="R202" s="107">
        <v>4.0543825114439889</v>
      </c>
      <c r="S202" s="107">
        <v>4.4347940019260914</v>
      </c>
      <c r="T202" s="107">
        <v>4.8266281335527683</v>
      </c>
      <c r="U202" s="107">
        <v>5.2278189788262415</v>
      </c>
      <c r="V202" s="107">
        <v>5.6361894452826045</v>
      </c>
      <c r="W202" s="107">
        <v>6.0494852496178702</v>
      </c>
      <c r="X202" s="107">
        <v>6.4654090707647693</v>
      </c>
      <c r="Y202" s="107">
        <v>6.8816540430606032</v>
      </c>
      <c r="Z202" s="107">
        <v>7.2959358374616174</v>
      </c>
      <c r="AA202" s="107">
        <v>7.7060226827222991</v>
      </c>
      <c r="AB202" s="107">
        <v>8.1097627934211154</v>
      </c>
      <c r="AC202" s="107">
        <v>8.505108791876026</v>
      </c>
      <c r="AD202" s="107">
        <v>8.8901388311394545</v>
      </c>
      <c r="AE202" s="107">
        <v>9.2630742419260592</v>
      </c>
      <c r="AF202" s="107">
        <v>9.6222936338849401</v>
      </c>
      <c r="AG202" s="107">
        <v>9.9663434783393772</v>
      </c>
      <c r="AH202" s="107">
        <v>10.293945283593704</v>
      </c>
      <c r="AI202" s="107">
        <v>10.603999544063893</v>
      </c>
      <c r="AJ202" s="107">
        <v>10.895586700450085</v>
      </c>
      <c r="AK202" s="107">
        <v>11.167965390162118</v>
      </c>
      <c r="AL202" s="107">
        <v>11.42056829594898</v>
      </c>
      <c r="AM202" s="107">
        <v>11.652995917249905</v>
      </c>
      <c r="AN202" s="107">
        <v>11.865008594527124</v>
      </c>
      <c r="AO202" s="107">
        <v>12.05651711324785</v>
      </c>
      <c r="AP202" s="107">
        <v>12.227572202831318</v>
      </c>
      <c r="AQ202" s="107">
        <v>12.378353228318892</v>
      </c>
      <c r="AR202" s="107">
        <v>12.509156350262348</v>
      </c>
      <c r="AS202" s="107">
        <v>12.620382402742901</v>
      </c>
      <c r="AT202" s="107">
        <v>12.712524711781642</v>
      </c>
      <c r="AU202" s="107">
        <v>12.786157047770487</v>
      </c>
      <c r="AV202" s="107">
        <v>12.841921876868181</v>
      </c>
      <c r="AW202" s="107">
        <v>12.880519048326491</v>
      </c>
      <c r="AX202" s="107">
        <v>12.902695028042849</v>
      </c>
      <c r="AY202" s="107">
        <v>12.909232763716755</v>
      </c>
      <c r="AZ202" s="107">
        <v>12.900942244157239</v>
      </c>
      <c r="BA202" s="107">
        <v>12.878651794721506</v>
      </c>
      <c r="BB202" s="107">
        <v>12.843200132689446</v>
      </c>
      <c r="BC202" s="107">
        <v>12.795429190584221</v>
      </c>
      <c r="BD202" s="107">
        <v>12.736177702006209</v>
      </c>
      <c r="BE202" s="107">
        <v>12.666275533341476</v>
      </c>
      <c r="BF202" s="107">
        <v>12.586538735597401</v>
      </c>
      <c r="BG202" s="107">
        <v>12.497765283442414</v>
      </c>
      <c r="BH202" s="107">
        <v>12.40073146309512</v>
      </c>
      <c r="BI202" s="107">
        <v>12.296188866831631</v>
      </c>
      <c r="BJ202" s="107">
        <v>12.184861949362046</v>
      </c>
      <c r="BK202" s="107">
        <v>12.184861949362046</v>
      </c>
      <c r="BL202" s="107">
        <v>12.184861949362046</v>
      </c>
      <c r="BM202" s="107">
        <v>12.184861949362046</v>
      </c>
      <c r="BN202" s="107">
        <v>12.184861949362046</v>
      </c>
      <c r="BO202" s="107">
        <v>12.184861949362046</v>
      </c>
      <c r="BP202" s="107">
        <v>12.184861949362046</v>
      </c>
      <c r="BQ202" s="107">
        <v>12.184861949362046</v>
      </c>
      <c r="BR202" s="107">
        <v>12.184861949362046</v>
      </c>
      <c r="BS202" s="107">
        <v>12.184861949362046</v>
      </c>
      <c r="BT202" s="107">
        <v>12.184861949362046</v>
      </c>
      <c r="BU202" s="107">
        <v>12.184861949362046</v>
      </c>
      <c r="BV202" s="107">
        <v>12.184861949362046</v>
      </c>
    </row>
    <row r="203" spans="2:74" ht="15" customHeight="1" x14ac:dyDescent="0.2">
      <c r="B203" s="46" t="s">
        <v>271</v>
      </c>
      <c r="C203" s="108">
        <v>0</v>
      </c>
      <c r="D203" s="108">
        <v>0</v>
      </c>
      <c r="E203" s="108">
        <v>0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8">
        <v>0</v>
      </c>
      <c r="N203" s="108">
        <v>0</v>
      </c>
      <c r="O203" s="108">
        <v>3</v>
      </c>
      <c r="P203" s="108">
        <v>6.3353400000000004</v>
      </c>
      <c r="Q203" s="108">
        <v>10.022655531804077</v>
      </c>
      <c r="R203" s="108">
        <v>14.111882097828962</v>
      </c>
      <c r="S203" s="108">
        <v>18.686052318078641</v>
      </c>
      <c r="T203" s="108">
        <v>23.826276942859479</v>
      </c>
      <c r="U203" s="108">
        <v>29.611600794980067</v>
      </c>
      <c r="V203" s="108">
        <v>36.118891604785091</v>
      </c>
      <c r="W203" s="108">
        <v>43.422762819315238</v>
      </c>
      <c r="X203" s="108">
        <v>51.595530564543949</v>
      </c>
      <c r="Y203" s="108">
        <v>60.707204100781937</v>
      </c>
      <c r="Z203" s="108">
        <v>70.82550835929618</v>
      </c>
      <c r="AA203" s="108">
        <v>82.015936500108154</v>
      </c>
      <c r="AB203" s="108">
        <v>94.341829897817775</v>
      </c>
      <c r="AC203" s="108">
        <v>107.86448254934292</v>
      </c>
      <c r="AD203" s="108">
        <v>122.64326660465392</v>
      </c>
      <c r="AE203" s="108">
        <v>138.73577554443574</v>
      </c>
      <c r="AF203" s="108">
        <v>156.19798145902243</v>
      </c>
      <c r="AG203" s="108">
        <v>175.08440291007136</v>
      </c>
      <c r="AH203" s="108">
        <v>195.44827996754421</v>
      </c>
      <c r="AI203" s="108">
        <v>217.34175319581863</v>
      </c>
      <c r="AJ203" s="108">
        <v>240.15400656293536</v>
      </c>
      <c r="AK203" s="108">
        <v>263.86583160222028</v>
      </c>
      <c r="AL203" s="108">
        <v>288.4574525297482</v>
      </c>
      <c r="AM203" s="108">
        <v>313.9086940610332</v>
      </c>
      <c r="AN203" s="108">
        <v>340.19914125205156</v>
      </c>
      <c r="AO203" s="108">
        <v>367.30828994424678</v>
      </c>
      <c r="AP203" s="108">
        <v>395.2156867084816</v>
      </c>
      <c r="AQ203" s="108">
        <v>423.90105748066014</v>
      </c>
      <c r="AR203" s="108">
        <v>453.34442435723827</v>
      </c>
      <c r="AS203" s="108">
        <v>483.52621026875312</v>
      </c>
      <c r="AT203" s="108">
        <v>514.42733147176284</v>
      </c>
      <c r="AU203" s="108">
        <v>546.02927799321753</v>
      </c>
      <c r="AV203" s="108">
        <v>578.31418232622605</v>
      </c>
      <c r="AW203" s="108">
        <v>611.26487681314904</v>
      </c>
      <c r="AX203" s="108">
        <v>644.86494026224455</v>
      </c>
      <c r="AY203" s="108">
        <v>679.09873442947003</v>
      </c>
      <c r="AZ203" s="108">
        <v>713.95143105959221</v>
      </c>
      <c r="BA203" s="108">
        <v>749.40903022273483</v>
      </c>
      <c r="BB203" s="108">
        <v>785.45837070630148</v>
      </c>
      <c r="BC203" s="108">
        <v>822.08713323021902</v>
      </c>
      <c r="BD203" s="108">
        <v>859.28383724801472</v>
      </c>
      <c r="BE203" s="108">
        <v>897.0378320796018</v>
      </c>
      <c r="BF203" s="108">
        <v>935.33928309590101</v>
      </c>
      <c r="BG203" s="108">
        <v>974.17915364250132</v>
      </c>
      <c r="BH203" s="108">
        <v>1013.5491833512104</v>
      </c>
      <c r="BI203" s="108">
        <v>1053.4418634461122</v>
      </c>
      <c r="BJ203" s="108">
        <v>1093.8504096060005</v>
      </c>
      <c r="BK203" s="108">
        <v>1134.2589557658889</v>
      </c>
      <c r="BL203" s="108">
        <v>1174.6675019257773</v>
      </c>
      <c r="BM203" s="108">
        <v>1215.0760480856657</v>
      </c>
      <c r="BN203" s="108">
        <v>1255.484594245554</v>
      </c>
      <c r="BO203" s="108">
        <v>1295.8931404054424</v>
      </c>
      <c r="BP203" s="108">
        <v>1336.3016865653308</v>
      </c>
      <c r="BQ203" s="108">
        <v>1376.7102327252192</v>
      </c>
      <c r="BR203" s="108">
        <v>1417.1187788851075</v>
      </c>
      <c r="BS203" s="108">
        <v>1457.5273250449959</v>
      </c>
      <c r="BT203" s="108">
        <v>1497.9358712048843</v>
      </c>
      <c r="BU203" s="108">
        <v>1538.3444173647727</v>
      </c>
      <c r="BV203" s="108">
        <v>1578.752963524661</v>
      </c>
    </row>
    <row r="206" spans="2:74" ht="15" customHeight="1" x14ac:dyDescent="0.2">
      <c r="B206" s="109" t="s">
        <v>272</v>
      </c>
      <c r="C206" s="110">
        <v>0</v>
      </c>
      <c r="D206" s="110">
        <v>0</v>
      </c>
      <c r="E206" s="110">
        <v>0</v>
      </c>
      <c r="F206" s="110">
        <v>0</v>
      </c>
      <c r="G206" s="110">
        <v>0</v>
      </c>
      <c r="H206" s="110">
        <v>0</v>
      </c>
      <c r="I206" s="110">
        <v>0</v>
      </c>
      <c r="J206" s="110">
        <v>0</v>
      </c>
      <c r="K206" s="110">
        <v>0</v>
      </c>
      <c r="L206" s="110">
        <v>0</v>
      </c>
      <c r="M206" s="110">
        <v>0</v>
      </c>
      <c r="N206" s="110">
        <v>0</v>
      </c>
      <c r="O206" s="110">
        <v>0</v>
      </c>
      <c r="P206" s="110">
        <v>0</v>
      </c>
      <c r="Q206" s="110">
        <v>0</v>
      </c>
      <c r="R206" s="110">
        <v>0.19298245614035087</v>
      </c>
      <c r="S206" s="110">
        <v>0.38596491228070173</v>
      </c>
      <c r="T206" s="110">
        <v>0.57894736842105265</v>
      </c>
      <c r="U206" s="110">
        <v>0.77192982456140347</v>
      </c>
      <c r="V206" s="110">
        <v>0.96491228070175439</v>
      </c>
      <c r="W206" s="110">
        <v>1.1578947368421053</v>
      </c>
      <c r="X206" s="110">
        <v>1.3508771929824561</v>
      </c>
      <c r="Y206" s="110">
        <v>1.5438596491228069</v>
      </c>
      <c r="Z206" s="110">
        <v>1.736842105263158</v>
      </c>
      <c r="AA206" s="110">
        <v>1.9298245614035088</v>
      </c>
      <c r="AB206" s="110">
        <v>2.1228070175438596</v>
      </c>
      <c r="AC206" s="110">
        <v>2.3157894736842106</v>
      </c>
      <c r="AD206" s="110">
        <v>2.5087719298245612</v>
      </c>
      <c r="AE206" s="110">
        <v>2.7017543859649122</v>
      </c>
      <c r="AF206" s="110">
        <v>2.8947368421052633</v>
      </c>
      <c r="AG206" s="110">
        <v>3.0877192982456139</v>
      </c>
      <c r="AH206" s="110">
        <v>3.2807017543859649</v>
      </c>
      <c r="AI206" s="110">
        <v>3.4736842105263159</v>
      </c>
      <c r="AJ206" s="110">
        <v>3.6666666666666665</v>
      </c>
      <c r="AK206" s="110">
        <v>3.8596491228070176</v>
      </c>
      <c r="AL206" s="110">
        <v>4.0526315789473681</v>
      </c>
      <c r="AM206" s="110">
        <v>4.2456140350877192</v>
      </c>
      <c r="AN206" s="110">
        <v>4.4385964912280702</v>
      </c>
      <c r="AO206" s="110">
        <v>4.6315789473684212</v>
      </c>
      <c r="AP206" s="110">
        <v>4.8245614035087723</v>
      </c>
      <c r="AQ206" s="110">
        <v>5.0175438596491224</v>
      </c>
      <c r="AR206" s="110">
        <v>5.2105263157894735</v>
      </c>
      <c r="AS206" s="110">
        <v>5.4035087719298245</v>
      </c>
      <c r="AT206" s="110">
        <v>5.5964912280701755</v>
      </c>
      <c r="AU206" s="110">
        <v>5.7894736842105265</v>
      </c>
      <c r="AV206" s="110">
        <v>5.9824561403508776</v>
      </c>
      <c r="AW206" s="110">
        <v>6.1754385964912277</v>
      </c>
      <c r="AX206" s="110">
        <v>6.3684210526315788</v>
      </c>
      <c r="AY206" s="110">
        <v>6.5614035087719298</v>
      </c>
      <c r="AZ206" s="110">
        <v>6.7543859649122808</v>
      </c>
      <c r="BA206" s="110">
        <v>6.9473684210526319</v>
      </c>
      <c r="BB206" s="110">
        <v>7.1403508771929829</v>
      </c>
      <c r="BC206" s="110">
        <v>7.333333333333333</v>
      </c>
      <c r="BD206" s="110">
        <v>7.5263157894736841</v>
      </c>
      <c r="BE206" s="110">
        <v>7.7192982456140351</v>
      </c>
      <c r="BF206" s="110">
        <v>7.9122807017543861</v>
      </c>
      <c r="BG206" s="110">
        <v>8.1052631578947363</v>
      </c>
      <c r="BH206" s="110">
        <v>8.2982456140350873</v>
      </c>
      <c r="BI206" s="110">
        <v>8.4912280701754383</v>
      </c>
      <c r="BJ206" s="110">
        <v>8.6842105263157894</v>
      </c>
      <c r="BK206" s="110">
        <v>8.6842105263157894</v>
      </c>
      <c r="BL206" s="110">
        <v>8.6842105263157894</v>
      </c>
      <c r="BM206" s="110">
        <v>8.6842105263157894</v>
      </c>
      <c r="BN206" s="110">
        <v>8.6842105263157894</v>
      </c>
      <c r="BO206" s="110">
        <v>8.6842105263157894</v>
      </c>
      <c r="BP206" s="110">
        <v>8.6842105263157894</v>
      </c>
      <c r="BQ206" s="110">
        <v>8.6842105263157894</v>
      </c>
      <c r="BR206" s="110">
        <v>8.6842105263157894</v>
      </c>
      <c r="BS206" s="110">
        <v>8.6842105263157894</v>
      </c>
      <c r="BT206" s="110">
        <v>8.6842105263157894</v>
      </c>
      <c r="BU206" s="110">
        <v>8.6842105263157894</v>
      </c>
      <c r="BV206" s="110">
        <v>8.6842105263157894</v>
      </c>
    </row>
    <row r="207" spans="2:74" ht="15" customHeight="1" x14ac:dyDescent="0.2">
      <c r="B207" s="109" t="s">
        <v>273</v>
      </c>
      <c r="C207" s="111">
        <v>0</v>
      </c>
      <c r="D207" s="111">
        <v>0</v>
      </c>
      <c r="E207" s="111">
        <v>0</v>
      </c>
      <c r="F207" s="111">
        <v>0</v>
      </c>
      <c r="G207" s="111">
        <v>0</v>
      </c>
      <c r="H207" s="111">
        <v>0</v>
      </c>
      <c r="I207" s="111">
        <v>0</v>
      </c>
      <c r="J207" s="111">
        <v>0</v>
      </c>
      <c r="K207" s="111">
        <v>0</v>
      </c>
      <c r="L207" s="111">
        <v>0</v>
      </c>
      <c r="M207" s="111">
        <v>0</v>
      </c>
      <c r="N207" s="111">
        <v>0</v>
      </c>
      <c r="O207" s="111">
        <v>0</v>
      </c>
      <c r="P207" s="111">
        <v>0</v>
      </c>
      <c r="Q207" s="111">
        <v>0</v>
      </c>
      <c r="R207" s="111">
        <v>5.5555555555555552E-2</v>
      </c>
      <c r="S207" s="111">
        <v>0.1111111111111111</v>
      </c>
      <c r="T207" s="111">
        <v>0.16666666666666666</v>
      </c>
      <c r="U207" s="111">
        <v>0.22222222222222221</v>
      </c>
      <c r="V207" s="111">
        <v>0.27777777777777779</v>
      </c>
      <c r="W207" s="111">
        <v>0.33333333333333331</v>
      </c>
      <c r="X207" s="111">
        <v>0.3888888888888889</v>
      </c>
      <c r="Y207" s="111">
        <v>0.44444444444444442</v>
      </c>
      <c r="Z207" s="111">
        <v>0.5</v>
      </c>
      <c r="AA207" s="111">
        <v>0.55555555555555558</v>
      </c>
      <c r="AB207" s="111">
        <v>0.61111111111111116</v>
      </c>
      <c r="AC207" s="111">
        <v>0.66666666666666663</v>
      </c>
      <c r="AD207" s="111">
        <v>0.72222222222222221</v>
      </c>
      <c r="AE207" s="111">
        <v>0.77777777777777779</v>
      </c>
      <c r="AF207" s="111">
        <v>0.83333333333333337</v>
      </c>
      <c r="AG207" s="111">
        <v>0.88888888888888884</v>
      </c>
      <c r="AH207" s="111">
        <v>0.94444444444444442</v>
      </c>
      <c r="AI207" s="111">
        <v>1</v>
      </c>
      <c r="AJ207" s="111">
        <v>1</v>
      </c>
      <c r="AK207" s="111">
        <v>1</v>
      </c>
      <c r="AL207" s="111">
        <v>1</v>
      </c>
      <c r="AM207" s="111">
        <v>1</v>
      </c>
      <c r="AN207" s="111">
        <v>1</v>
      </c>
      <c r="AO207" s="111">
        <v>1</v>
      </c>
      <c r="AP207" s="111">
        <v>1</v>
      </c>
      <c r="AQ207" s="111">
        <v>1</v>
      </c>
      <c r="AR207" s="111">
        <v>1</v>
      </c>
      <c r="AS207" s="111">
        <v>1</v>
      </c>
      <c r="AT207" s="111">
        <v>1</v>
      </c>
      <c r="AU207" s="111">
        <v>1</v>
      </c>
      <c r="AV207" s="111">
        <v>1</v>
      </c>
      <c r="AW207" s="111">
        <v>1</v>
      </c>
      <c r="AX207" s="111">
        <v>1</v>
      </c>
      <c r="AY207" s="111">
        <v>1</v>
      </c>
      <c r="AZ207" s="111">
        <v>1</v>
      </c>
      <c r="BA207" s="111">
        <v>1</v>
      </c>
      <c r="BB207" s="111">
        <v>1</v>
      </c>
      <c r="BC207" s="111">
        <v>1</v>
      </c>
      <c r="BD207" s="111">
        <v>1</v>
      </c>
      <c r="BE207" s="111">
        <v>1</v>
      </c>
      <c r="BF207" s="111">
        <v>1</v>
      </c>
      <c r="BG207" s="111">
        <v>1</v>
      </c>
      <c r="BH207" s="111">
        <v>1</v>
      </c>
      <c r="BI207" s="111">
        <v>1</v>
      </c>
      <c r="BJ207" s="111">
        <v>1</v>
      </c>
      <c r="BK207" s="111">
        <v>1</v>
      </c>
      <c r="BL207" s="111">
        <v>1</v>
      </c>
      <c r="BM207" s="111">
        <v>1</v>
      </c>
      <c r="BN207" s="111">
        <v>1</v>
      </c>
      <c r="BO207" s="111">
        <v>1</v>
      </c>
      <c r="BP207" s="111">
        <v>1</v>
      </c>
      <c r="BQ207" s="111">
        <v>1</v>
      </c>
      <c r="BR207" s="111">
        <v>1</v>
      </c>
      <c r="BS207" s="111">
        <v>1</v>
      </c>
      <c r="BT207" s="111">
        <v>1</v>
      </c>
      <c r="BU207" s="111">
        <v>1</v>
      </c>
      <c r="BV207" s="111">
        <v>1</v>
      </c>
    </row>
    <row r="208" spans="2:74" ht="15" customHeight="1" x14ac:dyDescent="0.2">
      <c r="B208" s="109" t="s">
        <v>274</v>
      </c>
      <c r="C208" s="110">
        <v>0</v>
      </c>
      <c r="D208" s="110">
        <v>0</v>
      </c>
      <c r="E208" s="110">
        <v>0</v>
      </c>
      <c r="F208" s="110">
        <v>0</v>
      </c>
      <c r="G208" s="110">
        <v>0</v>
      </c>
      <c r="H208" s="110">
        <v>0</v>
      </c>
      <c r="I208" s="110">
        <v>0</v>
      </c>
      <c r="J208" s="110">
        <v>0</v>
      </c>
      <c r="K208" s="110">
        <v>0</v>
      </c>
      <c r="L208" s="110">
        <v>0</v>
      </c>
      <c r="M208" s="110">
        <v>0</v>
      </c>
      <c r="N208" s="110">
        <v>0</v>
      </c>
      <c r="O208" s="110">
        <v>0</v>
      </c>
      <c r="P208" s="110">
        <v>0</v>
      </c>
      <c r="Q208" s="110">
        <v>0</v>
      </c>
      <c r="R208" s="110">
        <v>3.4844054580896684E-2</v>
      </c>
      <c r="S208" s="110">
        <v>0.13937621832358674</v>
      </c>
      <c r="T208" s="110">
        <v>0.31359649122807021</v>
      </c>
      <c r="U208" s="110">
        <v>0.55750487329434695</v>
      </c>
      <c r="V208" s="110">
        <v>0.87110136452241715</v>
      </c>
      <c r="W208" s="110">
        <v>1.2543859649122808</v>
      </c>
      <c r="X208" s="110">
        <v>1.7073586744639375</v>
      </c>
      <c r="Y208" s="110">
        <v>2.2300194931773878</v>
      </c>
      <c r="Z208" s="110">
        <v>2.8223684210526319</v>
      </c>
      <c r="AA208" s="110">
        <v>3.4844054580896686</v>
      </c>
      <c r="AB208" s="110">
        <v>4.216130604288499</v>
      </c>
      <c r="AC208" s="110">
        <v>5.0175438596491233</v>
      </c>
      <c r="AD208" s="110">
        <v>5.8886452241715395</v>
      </c>
      <c r="AE208" s="110">
        <v>6.8294346978557501</v>
      </c>
      <c r="AF208" s="110">
        <v>7.8399122807017552</v>
      </c>
      <c r="AG208" s="110">
        <v>8.9200779727095512</v>
      </c>
      <c r="AH208" s="110">
        <v>10.069931773879141</v>
      </c>
      <c r="AI208" s="110">
        <v>11.289473684210527</v>
      </c>
      <c r="AJ208" s="110">
        <v>11.916666666666666</v>
      </c>
      <c r="AK208" s="110">
        <v>12.543859649122806</v>
      </c>
      <c r="AL208" s="110">
        <v>13.171052631578947</v>
      </c>
      <c r="AM208" s="110">
        <v>13.798245614035087</v>
      </c>
      <c r="AN208" s="110">
        <v>14.425438596491228</v>
      </c>
      <c r="AO208" s="110">
        <v>15.05263157894737</v>
      </c>
      <c r="AP208" s="110">
        <v>15.67982456140351</v>
      </c>
      <c r="AQ208" s="110">
        <v>16.307017543859647</v>
      </c>
      <c r="AR208" s="110">
        <v>16.934210526315788</v>
      </c>
      <c r="AS208" s="110">
        <v>17.561403508771928</v>
      </c>
      <c r="AT208" s="110">
        <v>18.188596491228072</v>
      </c>
      <c r="AU208" s="110">
        <v>18.815789473684212</v>
      </c>
      <c r="AV208" s="110">
        <v>19.442982456140353</v>
      </c>
      <c r="AW208" s="110">
        <v>20.07017543859649</v>
      </c>
      <c r="AX208" s="110">
        <v>20.69736842105263</v>
      </c>
      <c r="AY208" s="110">
        <v>21.32456140350877</v>
      </c>
      <c r="AZ208" s="110">
        <v>21.951754385964911</v>
      </c>
      <c r="BA208" s="110">
        <v>22.578947368421055</v>
      </c>
      <c r="BB208" s="110">
        <v>23.206140350877195</v>
      </c>
      <c r="BC208" s="110">
        <v>23.833333333333332</v>
      </c>
      <c r="BD208" s="110">
        <v>24.460526315789473</v>
      </c>
      <c r="BE208" s="110">
        <v>25.087719298245613</v>
      </c>
      <c r="BF208" s="110">
        <v>25.714912280701753</v>
      </c>
      <c r="BG208" s="110">
        <v>26.342105263157894</v>
      </c>
      <c r="BH208" s="110">
        <v>26.969298245614034</v>
      </c>
      <c r="BI208" s="110">
        <v>27.596491228070175</v>
      </c>
      <c r="BJ208" s="110">
        <v>28.223684210526315</v>
      </c>
      <c r="BK208" s="110">
        <v>28.223684210526315</v>
      </c>
      <c r="BL208" s="110">
        <v>28.223684210526315</v>
      </c>
      <c r="BM208" s="110">
        <v>28.223684210526315</v>
      </c>
      <c r="BN208" s="110">
        <v>28.223684210526315</v>
      </c>
      <c r="BO208" s="110">
        <v>28.223684210526315</v>
      </c>
      <c r="BP208" s="110">
        <v>28.223684210526315</v>
      </c>
      <c r="BQ208" s="110">
        <v>28.223684210526315</v>
      </c>
      <c r="BR208" s="110">
        <v>28.223684210526315</v>
      </c>
      <c r="BS208" s="110">
        <v>28.223684210526315</v>
      </c>
      <c r="BT208" s="110">
        <v>28.223684210526315</v>
      </c>
      <c r="BU208" s="110">
        <v>28.223684210526315</v>
      </c>
      <c r="BV208" s="110">
        <v>28.223684210526315</v>
      </c>
    </row>
  </sheetData>
  <mergeCells count="3">
    <mergeCell ref="A1:AD1"/>
    <mergeCell ref="A2:AD2"/>
    <mergeCell ref="A3:AD3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777C9"/>
    <pageSetUpPr fitToPage="1"/>
  </sheetPr>
  <dimension ref="A1:BV19"/>
  <sheetViews>
    <sheetView showGridLines="0" zoomScaleNormal="100" workbookViewId="0">
      <selection activeCell="H28" sqref="H28"/>
    </sheetView>
  </sheetViews>
  <sheetFormatPr baseColWidth="10" defaultColWidth="8.6640625" defaultRowHeight="15" x14ac:dyDescent="0.2"/>
  <cols>
    <col min="1" max="1" width="3" customWidth="1"/>
    <col min="2" max="2" width="28" customWidth="1"/>
    <col min="3" max="74" width="10" customWidth="1"/>
  </cols>
  <sheetData>
    <row r="1" spans="1:74" ht="7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74" ht="45.75" customHeight="1" x14ac:dyDescent="0.5500000000000000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74" ht="24" customHeight="1" x14ac:dyDescent="0.25">
      <c r="A3" s="2" t="s">
        <v>275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5" spans="1:74" ht="15" customHeight="1" x14ac:dyDescent="0.2">
      <c r="B5" s="94" t="s">
        <v>258</v>
      </c>
      <c r="C5" s="95">
        <v>1</v>
      </c>
      <c r="D5" s="95">
        <v>2</v>
      </c>
      <c r="E5" s="95">
        <v>3</v>
      </c>
      <c r="F5" s="95">
        <v>4</v>
      </c>
      <c r="G5" s="95">
        <v>5</v>
      </c>
      <c r="H5" s="95">
        <v>6</v>
      </c>
      <c r="I5" s="95">
        <v>7</v>
      </c>
      <c r="J5" s="95">
        <v>8</v>
      </c>
      <c r="K5" s="95">
        <v>9</v>
      </c>
      <c r="L5" s="95">
        <v>10</v>
      </c>
      <c r="M5" s="95">
        <v>11</v>
      </c>
      <c r="N5" s="95">
        <v>12</v>
      </c>
      <c r="O5" s="95">
        <v>13</v>
      </c>
      <c r="P5" s="95">
        <v>14</v>
      </c>
      <c r="Q5" s="95">
        <v>15</v>
      </c>
      <c r="R5" s="95">
        <v>16</v>
      </c>
      <c r="S5" s="95">
        <v>17</v>
      </c>
      <c r="T5" s="95">
        <v>18</v>
      </c>
      <c r="U5" s="95">
        <v>19</v>
      </c>
      <c r="V5" s="95">
        <v>20</v>
      </c>
      <c r="W5" s="95">
        <v>21</v>
      </c>
      <c r="X5" s="95">
        <v>22</v>
      </c>
      <c r="Y5" s="95">
        <v>23</v>
      </c>
      <c r="Z5" s="95">
        <v>24</v>
      </c>
      <c r="AA5" s="95">
        <v>25</v>
      </c>
      <c r="AB5" s="95">
        <v>26</v>
      </c>
      <c r="AC5" s="95">
        <v>27</v>
      </c>
      <c r="AD5" s="95">
        <v>28</v>
      </c>
      <c r="AE5" s="95">
        <v>29</v>
      </c>
      <c r="AF5" s="95">
        <v>30</v>
      </c>
      <c r="AG5" s="95">
        <v>31</v>
      </c>
      <c r="AH5" s="95">
        <v>32</v>
      </c>
      <c r="AI5" s="95">
        <v>33</v>
      </c>
      <c r="AJ5" s="95">
        <v>34</v>
      </c>
      <c r="AK5" s="95">
        <v>35</v>
      </c>
      <c r="AL5" s="95">
        <v>36</v>
      </c>
      <c r="AM5" s="95">
        <v>37</v>
      </c>
      <c r="AN5" s="95">
        <v>38</v>
      </c>
      <c r="AO5" s="95">
        <v>39</v>
      </c>
      <c r="AP5" s="95">
        <v>40</v>
      </c>
      <c r="AQ5" s="95">
        <v>41</v>
      </c>
      <c r="AR5" s="95">
        <v>42</v>
      </c>
      <c r="AS5" s="95">
        <v>43</v>
      </c>
      <c r="AT5" s="95">
        <v>44</v>
      </c>
      <c r="AU5" s="95">
        <v>45</v>
      </c>
      <c r="AV5" s="95">
        <v>46</v>
      </c>
      <c r="AW5" s="95">
        <v>47</v>
      </c>
      <c r="AX5" s="95">
        <v>48</v>
      </c>
      <c r="AY5" s="95">
        <v>49</v>
      </c>
      <c r="AZ5" s="95">
        <v>50</v>
      </c>
      <c r="BA5" s="95">
        <v>51</v>
      </c>
      <c r="BB5" s="95">
        <v>52</v>
      </c>
      <c r="BC5" s="95">
        <v>53</v>
      </c>
      <c r="BD5" s="95">
        <v>54</v>
      </c>
      <c r="BE5" s="95">
        <v>55</v>
      </c>
      <c r="BF5" s="95">
        <v>56</v>
      </c>
      <c r="BG5" s="95">
        <v>57</v>
      </c>
      <c r="BH5" s="95">
        <v>58</v>
      </c>
      <c r="BI5" s="95">
        <v>59</v>
      </c>
      <c r="BJ5" s="95">
        <v>60</v>
      </c>
      <c r="BK5" s="95">
        <v>60</v>
      </c>
      <c r="BL5" s="95">
        <v>60</v>
      </c>
      <c r="BM5" s="95">
        <v>60</v>
      </c>
      <c r="BN5" s="95">
        <v>60</v>
      </c>
      <c r="BO5" s="95">
        <v>60</v>
      </c>
      <c r="BP5" s="95">
        <v>60</v>
      </c>
      <c r="BQ5" s="95">
        <v>60</v>
      </c>
      <c r="BR5" s="95">
        <v>60</v>
      </c>
      <c r="BS5" s="95">
        <v>60</v>
      </c>
      <c r="BT5" s="95">
        <v>60</v>
      </c>
      <c r="BU5" s="95">
        <v>60</v>
      </c>
      <c r="BV5" s="95">
        <v>60</v>
      </c>
    </row>
    <row r="6" spans="1:74" ht="15" customHeight="1" x14ac:dyDescent="0.2">
      <c r="B6" s="43" t="s">
        <v>276</v>
      </c>
      <c r="C6" s="112">
        <v>2</v>
      </c>
      <c r="D6" s="112">
        <v>2</v>
      </c>
      <c r="E6" s="112">
        <v>2</v>
      </c>
      <c r="F6" s="112">
        <v>2</v>
      </c>
      <c r="G6" s="112">
        <v>2</v>
      </c>
      <c r="H6" s="112">
        <v>2</v>
      </c>
      <c r="I6" s="112">
        <v>2</v>
      </c>
      <c r="J6" s="112">
        <v>2</v>
      </c>
      <c r="K6" s="112">
        <v>2</v>
      </c>
      <c r="L6" s="112">
        <v>2</v>
      </c>
      <c r="M6" s="112">
        <v>2</v>
      </c>
      <c r="N6" s="112">
        <v>2</v>
      </c>
      <c r="O6" s="112">
        <v>2</v>
      </c>
      <c r="P6" s="112">
        <v>2</v>
      </c>
      <c r="Q6" s="112">
        <v>2</v>
      </c>
      <c r="R6" s="112">
        <v>2</v>
      </c>
      <c r="S6" s="112">
        <v>2</v>
      </c>
      <c r="T6" s="112">
        <v>2</v>
      </c>
      <c r="U6" s="112">
        <v>2</v>
      </c>
      <c r="V6" s="112">
        <v>2</v>
      </c>
      <c r="W6" s="112">
        <v>2</v>
      </c>
      <c r="X6" s="112">
        <v>2</v>
      </c>
      <c r="Y6" s="112">
        <v>2</v>
      </c>
      <c r="Z6" s="112">
        <v>2</v>
      </c>
      <c r="AA6" s="112">
        <v>2</v>
      </c>
      <c r="AB6" s="112">
        <v>2</v>
      </c>
      <c r="AC6" s="112">
        <v>2</v>
      </c>
      <c r="AD6" s="112">
        <v>2</v>
      </c>
      <c r="AE6" s="112">
        <v>2</v>
      </c>
      <c r="AF6" s="112">
        <v>2</v>
      </c>
      <c r="AG6" s="112">
        <v>2</v>
      </c>
      <c r="AH6" s="112">
        <v>2</v>
      </c>
      <c r="AI6" s="112">
        <v>2</v>
      </c>
      <c r="AJ6" s="112">
        <v>2</v>
      </c>
      <c r="AK6" s="112">
        <v>2</v>
      </c>
      <c r="AL6" s="112">
        <v>2</v>
      </c>
      <c r="AM6" s="112">
        <v>2</v>
      </c>
      <c r="AN6" s="112">
        <v>2</v>
      </c>
      <c r="AO6" s="112">
        <v>2</v>
      </c>
      <c r="AP6" s="112">
        <v>2</v>
      </c>
      <c r="AQ6" s="112">
        <v>2</v>
      </c>
      <c r="AR6" s="112">
        <v>2</v>
      </c>
      <c r="AS6" s="112">
        <v>2</v>
      </c>
      <c r="AT6" s="112">
        <v>2</v>
      </c>
      <c r="AU6" s="112">
        <v>2</v>
      </c>
      <c r="AV6" s="112">
        <v>2</v>
      </c>
      <c r="AW6" s="112">
        <v>2</v>
      </c>
      <c r="AX6" s="112">
        <v>2</v>
      </c>
      <c r="AY6" s="112">
        <v>2</v>
      </c>
      <c r="AZ6" s="112">
        <v>2</v>
      </c>
      <c r="BA6" s="112">
        <v>2</v>
      </c>
      <c r="BB6" s="112">
        <v>2</v>
      </c>
      <c r="BC6" s="112">
        <v>2</v>
      </c>
      <c r="BD6" s="112">
        <v>2</v>
      </c>
      <c r="BE6" s="112">
        <v>2</v>
      </c>
      <c r="BF6" s="112">
        <v>2</v>
      </c>
      <c r="BG6" s="112">
        <v>2</v>
      </c>
      <c r="BH6" s="112">
        <v>2</v>
      </c>
      <c r="BI6" s="112">
        <v>2</v>
      </c>
      <c r="BJ6" s="112">
        <v>2</v>
      </c>
      <c r="BK6" s="112">
        <v>2</v>
      </c>
      <c r="BL6" s="112">
        <v>2</v>
      </c>
      <c r="BM6" s="112">
        <v>2</v>
      </c>
      <c r="BN6" s="112">
        <v>2</v>
      </c>
      <c r="BO6" s="112">
        <v>2</v>
      </c>
      <c r="BP6" s="112">
        <v>2</v>
      </c>
      <c r="BQ6" s="112">
        <v>2</v>
      </c>
      <c r="BR6" s="112">
        <v>2</v>
      </c>
      <c r="BS6" s="112">
        <v>2</v>
      </c>
      <c r="BT6" s="112">
        <v>2</v>
      </c>
      <c r="BU6" s="112">
        <v>2</v>
      </c>
      <c r="BV6" s="112">
        <v>2</v>
      </c>
    </row>
    <row r="7" spans="1:74" ht="15" customHeight="1" x14ac:dyDescent="0.2">
      <c r="B7" s="43" t="s">
        <v>277</v>
      </c>
      <c r="C7" s="112">
        <v>2</v>
      </c>
      <c r="D7" s="112">
        <v>2</v>
      </c>
      <c r="E7" s="112">
        <v>2</v>
      </c>
      <c r="F7" s="112">
        <v>3</v>
      </c>
      <c r="G7" s="112">
        <v>3</v>
      </c>
      <c r="H7" s="112">
        <v>3</v>
      </c>
      <c r="I7" s="112">
        <v>3</v>
      </c>
      <c r="J7" s="112">
        <v>3</v>
      </c>
      <c r="K7" s="112">
        <v>3</v>
      </c>
      <c r="L7" s="112">
        <v>3</v>
      </c>
      <c r="M7" s="112">
        <v>3</v>
      </c>
      <c r="N7" s="112">
        <v>3</v>
      </c>
      <c r="O7" s="112">
        <v>3</v>
      </c>
      <c r="P7" s="112">
        <v>3</v>
      </c>
      <c r="Q7" s="112">
        <v>3</v>
      </c>
      <c r="R7" s="112">
        <v>3</v>
      </c>
      <c r="S7" s="112">
        <v>3</v>
      </c>
      <c r="T7" s="112">
        <v>4</v>
      </c>
      <c r="U7" s="112">
        <v>4</v>
      </c>
      <c r="V7" s="112">
        <v>4</v>
      </c>
      <c r="W7" s="112">
        <v>5</v>
      </c>
      <c r="X7" s="112">
        <v>5</v>
      </c>
      <c r="Y7" s="112">
        <v>5</v>
      </c>
      <c r="Z7" s="112">
        <v>6</v>
      </c>
      <c r="AA7" s="112">
        <v>6</v>
      </c>
      <c r="AB7" s="112">
        <v>7</v>
      </c>
      <c r="AC7" s="112">
        <v>8</v>
      </c>
      <c r="AD7" s="112">
        <v>8</v>
      </c>
      <c r="AE7" s="112">
        <v>9</v>
      </c>
      <c r="AF7" s="112">
        <v>10</v>
      </c>
      <c r="AG7" s="112">
        <v>11</v>
      </c>
      <c r="AH7" s="112">
        <v>12</v>
      </c>
      <c r="AI7" s="112">
        <v>13</v>
      </c>
      <c r="AJ7" s="112">
        <v>14</v>
      </c>
      <c r="AK7" s="112">
        <v>15</v>
      </c>
      <c r="AL7" s="112">
        <v>16</v>
      </c>
      <c r="AM7" s="112">
        <v>17</v>
      </c>
      <c r="AN7" s="112">
        <v>18</v>
      </c>
      <c r="AO7" s="112">
        <v>19</v>
      </c>
      <c r="AP7" s="112">
        <v>20</v>
      </c>
      <c r="AQ7" s="112">
        <v>22</v>
      </c>
      <c r="AR7" s="112">
        <v>23</v>
      </c>
      <c r="AS7" s="112">
        <v>24</v>
      </c>
      <c r="AT7" s="112">
        <v>26</v>
      </c>
      <c r="AU7" s="112">
        <v>27</v>
      </c>
      <c r="AV7" s="112">
        <v>28</v>
      </c>
      <c r="AW7" s="112">
        <v>30</v>
      </c>
      <c r="AX7" s="112">
        <v>31</v>
      </c>
      <c r="AY7" s="112">
        <v>32</v>
      </c>
      <c r="AZ7" s="112">
        <v>34</v>
      </c>
      <c r="BA7" s="112">
        <v>35</v>
      </c>
      <c r="BB7" s="112">
        <v>37</v>
      </c>
      <c r="BC7" s="112">
        <v>38</v>
      </c>
      <c r="BD7" s="112">
        <v>40</v>
      </c>
      <c r="BE7" s="112">
        <v>41</v>
      </c>
      <c r="BF7" s="112">
        <v>43</v>
      </c>
      <c r="BG7" s="112">
        <v>44</v>
      </c>
      <c r="BH7" s="112">
        <v>46</v>
      </c>
      <c r="BI7" s="112">
        <v>47</v>
      </c>
      <c r="BJ7" s="112">
        <v>49</v>
      </c>
      <c r="BK7" s="112">
        <v>50</v>
      </c>
      <c r="BL7" s="112">
        <v>52</v>
      </c>
      <c r="BM7" s="112">
        <v>53</v>
      </c>
      <c r="BN7" s="112">
        <v>55</v>
      </c>
      <c r="BO7" s="112">
        <v>56</v>
      </c>
      <c r="BP7" s="112">
        <v>57</v>
      </c>
      <c r="BQ7" s="112">
        <v>59</v>
      </c>
      <c r="BR7" s="112">
        <v>60</v>
      </c>
      <c r="BS7" s="112">
        <v>62</v>
      </c>
      <c r="BT7" s="112">
        <v>63</v>
      </c>
      <c r="BU7" s="112">
        <v>64</v>
      </c>
      <c r="BV7" s="112">
        <v>66</v>
      </c>
    </row>
    <row r="8" spans="1:74" ht="15" customHeight="1" x14ac:dyDescent="0.2">
      <c r="B8" s="43" t="s">
        <v>278</v>
      </c>
      <c r="C8" s="112">
        <v>0</v>
      </c>
      <c r="D8" s="112">
        <v>0</v>
      </c>
      <c r="E8" s="112">
        <v>0</v>
      </c>
      <c r="F8" s="112">
        <v>0</v>
      </c>
      <c r="G8" s="112">
        <v>0</v>
      </c>
      <c r="H8" s="112">
        <v>0</v>
      </c>
      <c r="I8" s="112">
        <v>0</v>
      </c>
      <c r="J8" s="112">
        <v>0</v>
      </c>
      <c r="K8" s="112">
        <v>0</v>
      </c>
      <c r="L8" s="112">
        <v>0</v>
      </c>
      <c r="M8" s="112">
        <v>0</v>
      </c>
      <c r="N8" s="112">
        <v>0</v>
      </c>
      <c r="O8" s="112">
        <v>0</v>
      </c>
      <c r="P8" s="112">
        <v>0</v>
      </c>
      <c r="Q8" s="112">
        <v>0</v>
      </c>
      <c r="R8" s="112">
        <v>0</v>
      </c>
      <c r="S8" s="112">
        <v>0</v>
      </c>
      <c r="T8" s="112">
        <v>0</v>
      </c>
      <c r="U8" s="112">
        <v>0</v>
      </c>
      <c r="V8" s="112">
        <v>0</v>
      </c>
      <c r="W8" s="112">
        <v>0</v>
      </c>
      <c r="X8" s="112">
        <v>0</v>
      </c>
      <c r="Y8" s="112">
        <v>0</v>
      </c>
      <c r="Z8" s="112">
        <v>0</v>
      </c>
      <c r="AA8" s="112">
        <v>7</v>
      </c>
      <c r="AB8" s="112">
        <v>7</v>
      </c>
      <c r="AC8" s="112">
        <v>7</v>
      </c>
      <c r="AD8" s="112">
        <v>7</v>
      </c>
      <c r="AE8" s="112">
        <v>7</v>
      </c>
      <c r="AF8" s="112">
        <v>7</v>
      </c>
      <c r="AG8" s="112">
        <v>9</v>
      </c>
      <c r="AH8" s="112">
        <v>9</v>
      </c>
      <c r="AI8" s="112">
        <v>9</v>
      </c>
      <c r="AJ8" s="112">
        <v>9</v>
      </c>
      <c r="AK8" s="112">
        <v>9</v>
      </c>
      <c r="AL8" s="112">
        <v>9</v>
      </c>
      <c r="AM8" s="112">
        <v>11</v>
      </c>
      <c r="AN8" s="112">
        <v>11</v>
      </c>
      <c r="AO8" s="112">
        <v>11</v>
      </c>
      <c r="AP8" s="112">
        <v>11</v>
      </c>
      <c r="AQ8" s="112">
        <v>11</v>
      </c>
      <c r="AR8" s="112">
        <v>11</v>
      </c>
      <c r="AS8" s="112">
        <v>13</v>
      </c>
      <c r="AT8" s="112">
        <v>13</v>
      </c>
      <c r="AU8" s="112">
        <v>13</v>
      </c>
      <c r="AV8" s="112">
        <v>13</v>
      </c>
      <c r="AW8" s="112">
        <v>13</v>
      </c>
      <c r="AX8" s="112">
        <v>13</v>
      </c>
      <c r="AY8" s="112">
        <v>15</v>
      </c>
      <c r="AZ8" s="112">
        <v>15</v>
      </c>
      <c r="BA8" s="112">
        <v>15</v>
      </c>
      <c r="BB8" s="112">
        <v>15</v>
      </c>
      <c r="BC8" s="112">
        <v>15</v>
      </c>
      <c r="BD8" s="112">
        <v>15</v>
      </c>
      <c r="BE8" s="112">
        <v>17</v>
      </c>
      <c r="BF8" s="112">
        <v>17</v>
      </c>
      <c r="BG8" s="112">
        <v>17</v>
      </c>
      <c r="BH8" s="112">
        <v>17</v>
      </c>
      <c r="BI8" s="112">
        <v>17</v>
      </c>
      <c r="BJ8" s="112">
        <v>17</v>
      </c>
      <c r="BK8" s="112">
        <v>17</v>
      </c>
      <c r="BL8" s="112">
        <v>17</v>
      </c>
      <c r="BM8" s="112">
        <v>17</v>
      </c>
      <c r="BN8" s="112">
        <v>17</v>
      </c>
      <c r="BO8" s="112">
        <v>17</v>
      </c>
      <c r="BP8" s="112">
        <v>17</v>
      </c>
      <c r="BQ8" s="112">
        <v>17</v>
      </c>
      <c r="BR8" s="112">
        <v>17</v>
      </c>
      <c r="BS8" s="112">
        <v>17</v>
      </c>
      <c r="BT8" s="112">
        <v>17</v>
      </c>
      <c r="BU8" s="112">
        <v>17</v>
      </c>
      <c r="BV8" s="112">
        <v>17</v>
      </c>
    </row>
    <row r="9" spans="1:74" ht="15" customHeight="1" x14ac:dyDescent="0.2">
      <c r="B9" s="43" t="s">
        <v>279</v>
      </c>
      <c r="C9" s="112">
        <v>1</v>
      </c>
      <c r="D9" s="112">
        <v>1</v>
      </c>
      <c r="E9" s="112">
        <v>1</v>
      </c>
      <c r="F9" s="112">
        <v>1</v>
      </c>
      <c r="G9" s="112">
        <v>1</v>
      </c>
      <c r="H9" s="112">
        <v>1</v>
      </c>
      <c r="I9" s="112">
        <v>1</v>
      </c>
      <c r="J9" s="112">
        <v>1</v>
      </c>
      <c r="K9" s="112">
        <v>1</v>
      </c>
      <c r="L9" s="112">
        <v>1</v>
      </c>
      <c r="M9" s="112">
        <v>1</v>
      </c>
      <c r="N9" s="112">
        <v>1</v>
      </c>
      <c r="O9" s="112">
        <v>1</v>
      </c>
      <c r="P9" s="112">
        <v>1</v>
      </c>
      <c r="Q9" s="112">
        <v>1</v>
      </c>
      <c r="R9" s="112">
        <v>1</v>
      </c>
      <c r="S9" s="112">
        <v>1</v>
      </c>
      <c r="T9" s="112">
        <v>1</v>
      </c>
      <c r="U9" s="112">
        <v>1</v>
      </c>
      <c r="V9" s="112">
        <v>1</v>
      </c>
      <c r="W9" s="112">
        <v>1</v>
      </c>
      <c r="X9" s="112">
        <v>1</v>
      </c>
      <c r="Y9" s="112">
        <v>2</v>
      </c>
      <c r="Z9" s="112">
        <v>2</v>
      </c>
      <c r="AA9" s="112">
        <v>2</v>
      </c>
      <c r="AB9" s="112">
        <v>2</v>
      </c>
      <c r="AC9" s="112">
        <v>3</v>
      </c>
      <c r="AD9" s="112">
        <v>3</v>
      </c>
      <c r="AE9" s="112">
        <v>3</v>
      </c>
      <c r="AF9" s="112">
        <v>3</v>
      </c>
      <c r="AG9" s="112">
        <v>4</v>
      </c>
      <c r="AH9" s="112">
        <v>4</v>
      </c>
      <c r="AI9" s="112">
        <v>5</v>
      </c>
      <c r="AJ9" s="112">
        <v>5</v>
      </c>
      <c r="AK9" s="112">
        <v>5</v>
      </c>
      <c r="AL9" s="112">
        <v>6</v>
      </c>
      <c r="AM9" s="112">
        <v>6</v>
      </c>
      <c r="AN9" s="112">
        <v>7</v>
      </c>
      <c r="AO9" s="112">
        <v>7</v>
      </c>
      <c r="AP9" s="112">
        <v>8</v>
      </c>
      <c r="AQ9" s="112">
        <v>8</v>
      </c>
      <c r="AR9" s="112">
        <v>9</v>
      </c>
      <c r="AS9" s="112">
        <v>9</v>
      </c>
      <c r="AT9" s="112">
        <v>10</v>
      </c>
      <c r="AU9" s="112">
        <v>10</v>
      </c>
      <c r="AV9" s="112">
        <v>11</v>
      </c>
      <c r="AW9" s="112">
        <v>11</v>
      </c>
      <c r="AX9" s="112">
        <v>12</v>
      </c>
      <c r="AY9" s="112">
        <v>12</v>
      </c>
      <c r="AZ9" s="112">
        <v>13</v>
      </c>
      <c r="BA9" s="112">
        <v>14</v>
      </c>
      <c r="BB9" s="112">
        <v>14</v>
      </c>
      <c r="BC9" s="112">
        <v>15</v>
      </c>
      <c r="BD9" s="112">
        <v>15</v>
      </c>
      <c r="BE9" s="112">
        <v>16</v>
      </c>
      <c r="BF9" s="112">
        <v>17</v>
      </c>
      <c r="BG9" s="112">
        <v>17</v>
      </c>
      <c r="BH9" s="112">
        <v>18</v>
      </c>
      <c r="BI9" s="112">
        <v>18</v>
      </c>
      <c r="BJ9" s="112">
        <v>19</v>
      </c>
      <c r="BK9" s="112">
        <v>20</v>
      </c>
      <c r="BL9" s="112">
        <v>20</v>
      </c>
      <c r="BM9" s="112">
        <v>21</v>
      </c>
      <c r="BN9" s="112">
        <v>21</v>
      </c>
      <c r="BO9" s="112">
        <v>22</v>
      </c>
      <c r="BP9" s="112">
        <v>22</v>
      </c>
      <c r="BQ9" s="112">
        <v>23</v>
      </c>
      <c r="BR9" s="112">
        <v>24</v>
      </c>
      <c r="BS9" s="112">
        <v>24</v>
      </c>
      <c r="BT9" s="112">
        <v>25</v>
      </c>
      <c r="BU9" s="112">
        <v>25</v>
      </c>
      <c r="BV9" s="112">
        <v>26</v>
      </c>
    </row>
    <row r="10" spans="1:74" ht="15" customHeight="1" x14ac:dyDescent="0.2">
      <c r="B10" s="100" t="s">
        <v>280</v>
      </c>
      <c r="C10" s="113">
        <v>5</v>
      </c>
      <c r="D10" s="113">
        <v>5</v>
      </c>
      <c r="E10" s="113">
        <v>5</v>
      </c>
      <c r="F10" s="113">
        <v>6</v>
      </c>
      <c r="G10" s="113">
        <v>6</v>
      </c>
      <c r="H10" s="113">
        <v>6</v>
      </c>
      <c r="I10" s="113">
        <v>6</v>
      </c>
      <c r="J10" s="113">
        <v>6</v>
      </c>
      <c r="K10" s="113">
        <v>6</v>
      </c>
      <c r="L10" s="113">
        <v>6</v>
      </c>
      <c r="M10" s="113">
        <v>6</v>
      </c>
      <c r="N10" s="113">
        <v>6</v>
      </c>
      <c r="O10" s="113">
        <v>6</v>
      </c>
      <c r="P10" s="113">
        <v>6</v>
      </c>
      <c r="Q10" s="113">
        <v>6</v>
      </c>
      <c r="R10" s="113">
        <v>6</v>
      </c>
      <c r="S10" s="113">
        <v>6</v>
      </c>
      <c r="T10" s="113">
        <v>7</v>
      </c>
      <c r="U10" s="113">
        <v>7</v>
      </c>
      <c r="V10" s="113">
        <v>7</v>
      </c>
      <c r="W10" s="113">
        <v>8</v>
      </c>
      <c r="X10" s="113">
        <v>8</v>
      </c>
      <c r="Y10" s="113">
        <v>9</v>
      </c>
      <c r="Z10" s="113">
        <v>10</v>
      </c>
      <c r="AA10" s="113">
        <v>17</v>
      </c>
      <c r="AB10" s="113">
        <v>18</v>
      </c>
      <c r="AC10" s="113">
        <v>20</v>
      </c>
      <c r="AD10" s="113">
        <v>20</v>
      </c>
      <c r="AE10" s="113">
        <v>21</v>
      </c>
      <c r="AF10" s="113">
        <v>22</v>
      </c>
      <c r="AG10" s="113">
        <v>26</v>
      </c>
      <c r="AH10" s="113">
        <v>27</v>
      </c>
      <c r="AI10" s="113">
        <v>29</v>
      </c>
      <c r="AJ10" s="113">
        <v>30</v>
      </c>
      <c r="AK10" s="113">
        <v>31</v>
      </c>
      <c r="AL10" s="113">
        <v>33</v>
      </c>
      <c r="AM10" s="113">
        <v>36</v>
      </c>
      <c r="AN10" s="113">
        <v>38</v>
      </c>
      <c r="AO10" s="113">
        <v>39</v>
      </c>
      <c r="AP10" s="113">
        <v>41</v>
      </c>
      <c r="AQ10" s="113">
        <v>43</v>
      </c>
      <c r="AR10" s="113">
        <v>45</v>
      </c>
      <c r="AS10" s="113">
        <v>48</v>
      </c>
      <c r="AT10" s="113">
        <v>51</v>
      </c>
      <c r="AU10" s="113">
        <v>52</v>
      </c>
      <c r="AV10" s="113">
        <v>54</v>
      </c>
      <c r="AW10" s="113">
        <v>56</v>
      </c>
      <c r="AX10" s="113">
        <v>58</v>
      </c>
      <c r="AY10" s="113">
        <v>61</v>
      </c>
      <c r="AZ10" s="113">
        <v>64</v>
      </c>
      <c r="BA10" s="113">
        <v>66</v>
      </c>
      <c r="BB10" s="113">
        <v>68</v>
      </c>
      <c r="BC10" s="113">
        <v>70</v>
      </c>
      <c r="BD10" s="113">
        <v>72</v>
      </c>
      <c r="BE10" s="113">
        <v>76</v>
      </c>
      <c r="BF10" s="113">
        <v>79</v>
      </c>
      <c r="BG10" s="113">
        <v>80</v>
      </c>
      <c r="BH10" s="113">
        <v>83</v>
      </c>
      <c r="BI10" s="113">
        <v>84</v>
      </c>
      <c r="BJ10" s="113">
        <v>87</v>
      </c>
      <c r="BK10" s="113">
        <v>89</v>
      </c>
      <c r="BL10" s="113">
        <v>91</v>
      </c>
      <c r="BM10" s="113">
        <v>93</v>
      </c>
      <c r="BN10" s="113">
        <v>95</v>
      </c>
      <c r="BO10" s="113">
        <v>97</v>
      </c>
      <c r="BP10" s="113">
        <v>98</v>
      </c>
      <c r="BQ10" s="113">
        <v>101</v>
      </c>
      <c r="BR10" s="113">
        <v>103</v>
      </c>
      <c r="BS10" s="113">
        <v>105</v>
      </c>
      <c r="BT10" s="113">
        <v>107</v>
      </c>
      <c r="BU10" s="113">
        <v>108</v>
      </c>
      <c r="BV10" s="113">
        <v>111</v>
      </c>
    </row>
    <row r="12" spans="1:74" ht="15" customHeight="1" x14ac:dyDescent="0.2">
      <c r="B12" s="41" t="s">
        <v>281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</row>
    <row r="13" spans="1:74" ht="15" customHeight="1" x14ac:dyDescent="0.2">
      <c r="B13" s="43" t="s">
        <v>282</v>
      </c>
      <c r="C13" s="51">
        <v>48066.666666666672</v>
      </c>
      <c r="D13" s="51">
        <v>48066.666666666672</v>
      </c>
      <c r="E13" s="51">
        <v>48066.666666666672</v>
      </c>
      <c r="F13" s="51">
        <v>58800.000000000007</v>
      </c>
      <c r="G13" s="51">
        <v>58800.000000000007</v>
      </c>
      <c r="H13" s="51">
        <v>58800.000000000007</v>
      </c>
      <c r="I13" s="51">
        <v>58800.000000000007</v>
      </c>
      <c r="J13" s="51">
        <v>58800.000000000007</v>
      </c>
      <c r="K13" s="51">
        <v>58800.000000000007</v>
      </c>
      <c r="L13" s="51">
        <v>58800.000000000007</v>
      </c>
      <c r="M13" s="51">
        <v>58800.000000000007</v>
      </c>
      <c r="N13" s="51">
        <v>58800.000000000007</v>
      </c>
      <c r="O13" s="51">
        <v>58800.000000000007</v>
      </c>
      <c r="P13" s="51">
        <v>58800.000000000007</v>
      </c>
      <c r="Q13" s="51">
        <v>58800.000000000007</v>
      </c>
      <c r="R13" s="51">
        <v>58800.000000000007</v>
      </c>
      <c r="S13" s="51">
        <v>58800.000000000007</v>
      </c>
      <c r="T13" s="51">
        <v>69533.333333333343</v>
      </c>
      <c r="U13" s="51">
        <v>69533.333333333343</v>
      </c>
      <c r="V13" s="51">
        <v>69533.333333333343</v>
      </c>
      <c r="W13" s="51">
        <v>80266.666666666686</v>
      </c>
      <c r="X13" s="51">
        <v>80266.666666666686</v>
      </c>
      <c r="Y13" s="51">
        <v>88200.000000000015</v>
      </c>
      <c r="Z13" s="51">
        <v>98933.333333333343</v>
      </c>
      <c r="AA13" s="51">
        <v>161000.00000000003</v>
      </c>
      <c r="AB13" s="51">
        <v>171733.33333333337</v>
      </c>
      <c r="AC13" s="51">
        <v>190400.00000000003</v>
      </c>
      <c r="AD13" s="51">
        <v>190400.00000000003</v>
      </c>
      <c r="AE13" s="51">
        <v>201133.33333333337</v>
      </c>
      <c r="AF13" s="51">
        <v>211866.66666666669</v>
      </c>
      <c r="AG13" s="51">
        <v>248266.66666666669</v>
      </c>
      <c r="AH13" s="51">
        <v>259000.00000000003</v>
      </c>
      <c r="AI13" s="51">
        <v>277666.66666666669</v>
      </c>
      <c r="AJ13" s="51">
        <v>288400</v>
      </c>
      <c r="AK13" s="51">
        <v>299133.33333333331</v>
      </c>
      <c r="AL13" s="51">
        <v>317800.00000000006</v>
      </c>
      <c r="AM13" s="51">
        <v>346266.66666666674</v>
      </c>
      <c r="AN13" s="51">
        <v>364933.33333333337</v>
      </c>
      <c r="AO13" s="51">
        <v>375666.66666666674</v>
      </c>
      <c r="AP13" s="51">
        <v>394333.33333333337</v>
      </c>
      <c r="AQ13" s="51">
        <v>415800.00000000006</v>
      </c>
      <c r="AR13" s="51">
        <v>434466.66666666674</v>
      </c>
      <c r="AS13" s="51">
        <v>462933.33333333337</v>
      </c>
      <c r="AT13" s="51">
        <v>492333.33333333337</v>
      </c>
      <c r="AU13" s="51">
        <v>503066.66666666674</v>
      </c>
      <c r="AV13" s="51">
        <v>521733.33333333337</v>
      </c>
      <c r="AW13" s="51">
        <v>543200</v>
      </c>
      <c r="AX13" s="51">
        <v>561866.66666666674</v>
      </c>
      <c r="AY13" s="51">
        <v>590333.33333333349</v>
      </c>
      <c r="AZ13" s="51">
        <v>619733.33333333349</v>
      </c>
      <c r="BA13" s="51">
        <v>638400.00000000012</v>
      </c>
      <c r="BB13" s="51">
        <v>659866.66666666663</v>
      </c>
      <c r="BC13" s="51">
        <v>678533.33333333349</v>
      </c>
      <c r="BD13" s="51">
        <v>700000.00000000012</v>
      </c>
      <c r="BE13" s="51">
        <v>736400.00000000012</v>
      </c>
      <c r="BF13" s="51">
        <v>765800.00000000012</v>
      </c>
      <c r="BG13" s="51">
        <v>776533.33333333349</v>
      </c>
      <c r="BH13" s="51">
        <v>805933.33333333349</v>
      </c>
      <c r="BI13" s="51">
        <v>816666.66666666674</v>
      </c>
      <c r="BJ13" s="51">
        <v>846066.66666666674</v>
      </c>
      <c r="BK13" s="51">
        <v>864733.33333333349</v>
      </c>
      <c r="BL13" s="51">
        <v>886200.00000000012</v>
      </c>
      <c r="BM13" s="51">
        <v>904866.66666666674</v>
      </c>
      <c r="BN13" s="51">
        <v>926333.33333333349</v>
      </c>
      <c r="BO13" s="51">
        <v>945000.00000000012</v>
      </c>
      <c r="BP13" s="51">
        <v>955733.33333333349</v>
      </c>
      <c r="BQ13" s="51">
        <v>985133.33333333349</v>
      </c>
      <c r="BR13" s="51">
        <v>1003800.0000000001</v>
      </c>
      <c r="BS13" s="51">
        <v>1025266.6666666667</v>
      </c>
      <c r="BT13" s="51">
        <v>1043933.3333333335</v>
      </c>
      <c r="BU13" s="51">
        <v>1054666.6666666667</v>
      </c>
      <c r="BV13" s="51">
        <v>1084066.6666666667</v>
      </c>
    </row>
    <row r="14" spans="1:74" ht="15" customHeight="1" x14ac:dyDescent="0.2">
      <c r="B14" s="43" t="s">
        <v>283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54</v>
      </c>
      <c r="P14" s="51">
        <v>113.44212</v>
      </c>
      <c r="Q14" s="51">
        <v>178.56593625247339</v>
      </c>
      <c r="R14" s="51">
        <v>250.20778914214412</v>
      </c>
      <c r="S14" s="51">
        <v>329.79056742607474</v>
      </c>
      <c r="T14" s="51">
        <v>418.68691443044304</v>
      </c>
      <c r="U14" s="51">
        <v>518.21718770987866</v>
      </c>
      <c r="V14" s="51">
        <v>629.64803322156035</v>
      </c>
      <c r="W14" s="51">
        <v>754.19158671766581</v>
      </c>
      <c r="X14" s="51">
        <v>893.00529867788816</v>
      </c>
      <c r="Y14" s="51">
        <v>1047.1923640447153</v>
      </c>
      <c r="Z14" s="51">
        <v>1217.8027246934798</v>
      </c>
      <c r="AA14" s="51">
        <v>1405.8346012564668</v>
      </c>
      <c r="AB14" s="51">
        <v>1612.2365018014186</v>
      </c>
      <c r="AC14" s="51">
        <v>1837.9096480090557</v>
      </c>
      <c r="AD14" s="51">
        <v>2083.7107548765539</v>
      </c>
      <c r="AE14" s="51">
        <v>2350.4550974889844</v>
      </c>
      <c r="AF14" s="51">
        <v>2638.9197978791658</v>
      </c>
      <c r="AG14" s="51">
        <v>2949.8472662213753</v>
      </c>
      <c r="AH14" s="51">
        <v>3283.9487333274515</v>
      </c>
      <c r="AI14" s="51">
        <v>3641.9078153697888</v>
      </c>
      <c r="AJ14" s="51">
        <v>4012.4673900088228</v>
      </c>
      <c r="AK14" s="51">
        <v>4395.1430994258544</v>
      </c>
      <c r="AL14" s="51">
        <v>4789.4457020276723</v>
      </c>
      <c r="AM14" s="51">
        <v>5194.8841468684986</v>
      </c>
      <c r="AN14" s="51">
        <v>5610.9684706912758</v>
      </c>
      <c r="AO14" s="51">
        <v>6037.2124939731857</v>
      </c>
      <c r="AP14" s="51">
        <v>6473.1362982957071</v>
      </c>
      <c r="AQ14" s="51">
        <v>6918.2684729136681</v>
      </c>
      <c r="AR14" s="51">
        <v>7372.1481234900239</v>
      </c>
      <c r="AS14" s="51">
        <v>7834.3266405389004</v>
      </c>
      <c r="AT14" s="51">
        <v>8304.3692291471471</v>
      </c>
      <c r="AU14" s="51">
        <v>8781.856205012713</v>
      </c>
      <c r="AV14" s="51">
        <v>9266.3840647517281</v>
      </c>
      <c r="AW14" s="51">
        <v>9757.5663408040709</v>
      </c>
      <c r="AX14" s="51">
        <v>10255.034253138947</v>
      </c>
      <c r="AY14" s="51">
        <v>10758.437171364476</v>
      </c>
      <c r="AZ14" s="51">
        <v>11267.442901821665</v>
      </c>
      <c r="BA14" s="51">
        <v>11781.737814838192</v>
      </c>
      <c r="BB14" s="51">
        <v>12301.026827579171</v>
      </c>
      <c r="BC14" s="51">
        <v>12825.033257906316</v>
      </c>
      <c r="BD14" s="51">
        <v>13353.498564389669</v>
      </c>
      <c r="BE14" s="51">
        <v>13886.18198714995</v>
      </c>
      <c r="BF14" s="51">
        <v>14422.860103584684</v>
      </c>
      <c r="BG14" s="51">
        <v>14963.326312284058</v>
      </c>
      <c r="BH14" s="51">
        <v>15507.390257605697</v>
      </c>
      <c r="BI14" s="51">
        <v>16054.877206480267</v>
      </c>
      <c r="BJ14" s="51">
        <v>16605.627388086974</v>
      </c>
      <c r="BK14" s="51">
        <v>17150.319317696009</v>
      </c>
      <c r="BL14" s="51">
        <v>17689.019636079342</v>
      </c>
      <c r="BM14" s="51">
        <v>18221.794250960458</v>
      </c>
      <c r="BN14" s="51">
        <v>18748.708345077885</v>
      </c>
      <c r="BO14" s="51">
        <v>19269.82638416002</v>
      </c>
      <c r="BP14" s="51">
        <v>19785.212124812249</v>
      </c>
      <c r="BQ14" s="51">
        <v>20294.928622317304</v>
      </c>
      <c r="BR14" s="51">
        <v>20799.038238349804</v>
      </c>
      <c r="BS14" s="51">
        <v>21297.602648605949</v>
      </c>
      <c r="BT14" s="51">
        <v>21790.682850349276</v>
      </c>
      <c r="BU14" s="51">
        <v>22278.339169873419</v>
      </c>
      <c r="BV14" s="51">
        <v>22760.631269882804</v>
      </c>
    </row>
    <row r="15" spans="1:74" ht="15" customHeight="1" x14ac:dyDescent="0.2">
      <c r="B15" s="43" t="s">
        <v>284</v>
      </c>
      <c r="C15" s="51">
        <v>9000</v>
      </c>
      <c r="D15" s="51">
        <v>9000</v>
      </c>
      <c r="E15" s="51">
        <v>9000</v>
      </c>
      <c r="F15" s="51">
        <v>9000</v>
      </c>
      <c r="G15" s="51">
        <v>9000</v>
      </c>
      <c r="H15" s="51">
        <v>9000</v>
      </c>
      <c r="I15" s="51">
        <v>9000</v>
      </c>
      <c r="J15" s="51">
        <v>9000</v>
      </c>
      <c r="K15" s="51">
        <v>9000</v>
      </c>
      <c r="L15" s="51">
        <v>9000</v>
      </c>
      <c r="M15" s="51">
        <v>9000</v>
      </c>
      <c r="N15" s="51">
        <v>9000</v>
      </c>
      <c r="O15" s="51">
        <v>9000</v>
      </c>
      <c r="P15" s="51">
        <v>9000</v>
      </c>
      <c r="Q15" s="51">
        <v>9000</v>
      </c>
      <c r="R15" s="51">
        <v>9000</v>
      </c>
      <c r="S15" s="51">
        <v>9000</v>
      </c>
      <c r="T15" s="51">
        <v>9000</v>
      </c>
      <c r="U15" s="51">
        <v>9000</v>
      </c>
      <c r="V15" s="51">
        <v>9000</v>
      </c>
      <c r="W15" s="51">
        <v>9000</v>
      </c>
      <c r="X15" s="51">
        <v>9000</v>
      </c>
      <c r="Y15" s="51">
        <v>9000</v>
      </c>
      <c r="Z15" s="51">
        <v>9000</v>
      </c>
      <c r="AA15" s="51">
        <v>9000</v>
      </c>
      <c r="AB15" s="51">
        <v>9000</v>
      </c>
      <c r="AC15" s="51">
        <v>9000</v>
      </c>
      <c r="AD15" s="51">
        <v>9000</v>
      </c>
      <c r="AE15" s="51">
        <v>9000</v>
      </c>
      <c r="AF15" s="51">
        <v>9000</v>
      </c>
      <c r="AG15" s="51">
        <v>9000</v>
      </c>
      <c r="AH15" s="51">
        <v>9000</v>
      </c>
      <c r="AI15" s="51">
        <v>9000</v>
      </c>
      <c r="AJ15" s="51">
        <v>9000</v>
      </c>
      <c r="AK15" s="51">
        <v>9000</v>
      </c>
      <c r="AL15" s="51">
        <v>9000</v>
      </c>
      <c r="AM15" s="51">
        <v>9000</v>
      </c>
      <c r="AN15" s="51">
        <v>9000</v>
      </c>
      <c r="AO15" s="51">
        <v>9000</v>
      </c>
      <c r="AP15" s="51">
        <v>9000</v>
      </c>
      <c r="AQ15" s="51">
        <v>9000</v>
      </c>
      <c r="AR15" s="51">
        <v>9000</v>
      </c>
      <c r="AS15" s="51">
        <v>9000</v>
      </c>
      <c r="AT15" s="51">
        <v>9000</v>
      </c>
      <c r="AU15" s="51">
        <v>9000</v>
      </c>
      <c r="AV15" s="51">
        <v>9000</v>
      </c>
      <c r="AW15" s="51">
        <v>9000</v>
      </c>
      <c r="AX15" s="51">
        <v>9000</v>
      </c>
      <c r="AY15" s="51">
        <v>9000</v>
      </c>
      <c r="AZ15" s="51">
        <v>9000</v>
      </c>
      <c r="BA15" s="51">
        <v>9000</v>
      </c>
      <c r="BB15" s="51">
        <v>9000</v>
      </c>
      <c r="BC15" s="51">
        <v>9000</v>
      </c>
      <c r="BD15" s="51">
        <v>9000</v>
      </c>
      <c r="BE15" s="51">
        <v>9000</v>
      </c>
      <c r="BF15" s="51">
        <v>9000</v>
      </c>
      <c r="BG15" s="51">
        <v>9000</v>
      </c>
      <c r="BH15" s="51">
        <v>9000</v>
      </c>
      <c r="BI15" s="51">
        <v>9000</v>
      </c>
      <c r="BJ15" s="51">
        <v>9000</v>
      </c>
      <c r="BK15" s="51">
        <v>9000</v>
      </c>
      <c r="BL15" s="51">
        <v>9000</v>
      </c>
      <c r="BM15" s="51">
        <v>9000</v>
      </c>
      <c r="BN15" s="51">
        <v>9000</v>
      </c>
      <c r="BO15" s="51">
        <v>9000</v>
      </c>
      <c r="BP15" s="51">
        <v>9000</v>
      </c>
      <c r="BQ15" s="51">
        <v>9000</v>
      </c>
      <c r="BR15" s="51">
        <v>9000</v>
      </c>
      <c r="BS15" s="51">
        <v>9000</v>
      </c>
      <c r="BT15" s="51">
        <v>9000</v>
      </c>
      <c r="BU15" s="51">
        <v>9000</v>
      </c>
      <c r="BV15" s="51">
        <v>9000</v>
      </c>
    </row>
    <row r="16" spans="1:74" ht="15" customHeight="1" x14ac:dyDescent="0.2">
      <c r="B16" s="102" t="s">
        <v>285</v>
      </c>
      <c r="C16" s="52">
        <v>57066.666666666672</v>
      </c>
      <c r="D16" s="52">
        <v>57066.666666666672</v>
      </c>
      <c r="E16" s="52">
        <v>57066.666666666672</v>
      </c>
      <c r="F16" s="52">
        <v>67800</v>
      </c>
      <c r="G16" s="52">
        <v>67800</v>
      </c>
      <c r="H16" s="52">
        <v>67800</v>
      </c>
      <c r="I16" s="52">
        <v>67800</v>
      </c>
      <c r="J16" s="52">
        <v>67800</v>
      </c>
      <c r="K16" s="52">
        <v>67800</v>
      </c>
      <c r="L16" s="52">
        <v>67800</v>
      </c>
      <c r="M16" s="52">
        <v>67800</v>
      </c>
      <c r="N16" s="52">
        <v>67800</v>
      </c>
      <c r="O16" s="52">
        <v>67854</v>
      </c>
      <c r="P16" s="52">
        <v>67913.442120000007</v>
      </c>
      <c r="Q16" s="52">
        <v>67978.565936252475</v>
      </c>
      <c r="R16" s="52">
        <v>68050.20778914215</v>
      </c>
      <c r="S16" s="52">
        <v>68129.790567426084</v>
      </c>
      <c r="T16" s="52">
        <v>78952.020247763779</v>
      </c>
      <c r="U16" s="52">
        <v>79051.550521043217</v>
      </c>
      <c r="V16" s="52">
        <v>79162.981366554901</v>
      </c>
      <c r="W16" s="52">
        <v>90020.858253384358</v>
      </c>
      <c r="X16" s="52">
        <v>90159.671965344576</v>
      </c>
      <c r="Y16" s="52">
        <v>98247.192364044735</v>
      </c>
      <c r="Z16" s="52">
        <v>109151.13605802682</v>
      </c>
      <c r="AA16" s="52">
        <v>171405.8346012565</v>
      </c>
      <c r="AB16" s="52">
        <v>182345.56983513478</v>
      </c>
      <c r="AC16" s="52">
        <v>201237.90964800908</v>
      </c>
      <c r="AD16" s="52">
        <v>201483.71075487658</v>
      </c>
      <c r="AE16" s="52">
        <v>212483.78843082234</v>
      </c>
      <c r="AF16" s="52">
        <v>223505.58646454586</v>
      </c>
      <c r="AG16" s="52">
        <v>260216.51393288805</v>
      </c>
      <c r="AH16" s="52">
        <v>271283.9487333275</v>
      </c>
      <c r="AI16" s="52">
        <v>290308.57448203646</v>
      </c>
      <c r="AJ16" s="52">
        <v>301412.46739000879</v>
      </c>
      <c r="AK16" s="52">
        <v>312528.47643275914</v>
      </c>
      <c r="AL16" s="52">
        <v>331589.4457020277</v>
      </c>
      <c r="AM16" s="52">
        <v>360461.55081353523</v>
      </c>
      <c r="AN16" s="52">
        <v>379544.30180402467</v>
      </c>
      <c r="AO16" s="52">
        <v>390703.87916063995</v>
      </c>
      <c r="AP16" s="52">
        <v>409806.46963162906</v>
      </c>
      <c r="AQ16" s="52">
        <v>431718.26847291371</v>
      </c>
      <c r="AR16" s="52">
        <v>450838.81479015679</v>
      </c>
      <c r="AS16" s="52">
        <v>479767.65997387224</v>
      </c>
      <c r="AT16" s="52">
        <v>509637.70256248052</v>
      </c>
      <c r="AU16" s="52">
        <v>520848.52287167945</v>
      </c>
      <c r="AV16" s="52">
        <v>539999.71739808505</v>
      </c>
      <c r="AW16" s="52">
        <v>561957.5663408041</v>
      </c>
      <c r="AX16" s="52">
        <v>581121.70091980568</v>
      </c>
      <c r="AY16" s="52">
        <v>610091.77050469792</v>
      </c>
      <c r="AZ16" s="52">
        <v>640000.77623515518</v>
      </c>
      <c r="BA16" s="52">
        <v>659181.7378148383</v>
      </c>
      <c r="BB16" s="52">
        <v>681167.69349424576</v>
      </c>
      <c r="BC16" s="52">
        <v>700358.36659123981</v>
      </c>
      <c r="BD16" s="52">
        <v>722353.49856438977</v>
      </c>
      <c r="BE16" s="52">
        <v>759286.18198715011</v>
      </c>
      <c r="BF16" s="52">
        <v>789222.86010358483</v>
      </c>
      <c r="BG16" s="52">
        <v>800496.65964561759</v>
      </c>
      <c r="BH16" s="52">
        <v>830440.72359093919</v>
      </c>
      <c r="BI16" s="52">
        <v>841721.54387314699</v>
      </c>
      <c r="BJ16" s="52">
        <v>871672.29405475373</v>
      </c>
      <c r="BK16" s="52">
        <v>890883.65265102952</v>
      </c>
      <c r="BL16" s="52">
        <v>912889.01963607944</v>
      </c>
      <c r="BM16" s="52">
        <v>932088.46091762721</v>
      </c>
      <c r="BN16" s="52">
        <v>954082.04167841142</v>
      </c>
      <c r="BO16" s="52">
        <v>973269.82638416009</v>
      </c>
      <c r="BP16" s="52">
        <v>984518.54545814579</v>
      </c>
      <c r="BQ16" s="52">
        <v>1014428.2619556508</v>
      </c>
      <c r="BR16" s="52">
        <v>1033599.03823835</v>
      </c>
      <c r="BS16" s="52">
        <v>1055564.2693152726</v>
      </c>
      <c r="BT16" s="52">
        <v>1074724.0161836827</v>
      </c>
      <c r="BU16" s="52">
        <v>1085945.0058365401</v>
      </c>
      <c r="BV16" s="52">
        <v>1115827.2979365496</v>
      </c>
    </row>
    <row r="17" spans="2:74" ht="15" customHeight="1" x14ac:dyDescent="0.2">
      <c r="B17" s="43" t="s">
        <v>24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2178</v>
      </c>
      <c r="P17" s="51">
        <v>4730.5898639999996</v>
      </c>
      <c r="Q17" s="51">
        <v>7692.4002946214723</v>
      </c>
      <c r="R17" s="51">
        <v>11124.322818494109</v>
      </c>
      <c r="S17" s="51">
        <v>15114.943626651269</v>
      </c>
      <c r="T17" s="51">
        <v>19756.787230115577</v>
      </c>
      <c r="U17" s="51">
        <v>25146.448992305923</v>
      </c>
      <c r="V17" s="51">
        <v>31384.759521153126</v>
      </c>
      <c r="W17" s="51">
        <v>38576.983624151602</v>
      </c>
      <c r="X17" s="51">
        <v>46833.05603723057</v>
      </c>
      <c r="Y17" s="51">
        <v>56267.855662428919</v>
      </c>
      <c r="Z17" s="51">
        <v>67001.519607833776</v>
      </c>
      <c r="AA17" s="51">
        <v>79159.797930611719</v>
      </c>
      <c r="AB17" s="51">
        <v>92874.44965115517</v>
      </c>
      <c r="AC17" s="51">
        <v>108283.68034075917</v>
      </c>
      <c r="AD17" s="51">
        <v>125532.6213908714</v>
      </c>
      <c r="AE17" s="51">
        <v>144773.85094985459</v>
      </c>
      <c r="AF17" s="51">
        <v>166167.95646183338</v>
      </c>
      <c r="AG17" s="51">
        <v>189884.13875794894</v>
      </c>
      <c r="AH17" s="51">
        <v>216100.85772801281</v>
      </c>
      <c r="AI17" s="51">
        <v>245006.51973382826</v>
      </c>
      <c r="AJ17" s="51">
        <v>276319.56821848935</v>
      </c>
      <c r="AK17" s="51">
        <v>310171.00176030898</v>
      </c>
      <c r="AL17" s="51">
        <v>346699.29422767897</v>
      </c>
      <c r="AM17" s="51">
        <v>386050.96668625192</v>
      </c>
      <c r="AN17" s="51">
        <v>428381.18794917717</v>
      </c>
      <c r="AO17" s="51">
        <v>473854.40446375497</v>
      </c>
      <c r="AP17" s="51">
        <v>522645.0004985432</v>
      </c>
      <c r="AQ17" s="51">
        <v>574937.98986916104</v>
      </c>
      <c r="AR17" s="51">
        <v>630929.74071559939</v>
      </c>
      <c r="AS17" s="51">
        <v>690828.73511636397</v>
      </c>
      <c r="AT17" s="51">
        <v>754856.36559363513</v>
      </c>
      <c r="AU17" s="51">
        <v>823247.77082787268</v>
      </c>
      <c r="AV17" s="51">
        <v>896252.7131596416</v>
      </c>
      <c r="AW17" s="51">
        <v>974136.50071106339</v>
      </c>
      <c r="AX17" s="51">
        <v>1057180.9572099184</v>
      </c>
      <c r="AY17" s="51">
        <v>1145685.4428470191</v>
      </c>
      <c r="AZ17" s="51">
        <v>1239967.9297434213</v>
      </c>
      <c r="BA17" s="51">
        <v>1340366.1358498547</v>
      </c>
      <c r="BB17" s="51">
        <v>1447238.7213481721</v>
      </c>
      <c r="BC17" s="51">
        <v>1560966.5518754672</v>
      </c>
      <c r="BD17" s="51">
        <v>1681954.033147705</v>
      </c>
      <c r="BE17" s="51">
        <v>1810630.5218231943</v>
      </c>
      <c r="BF17" s="51">
        <v>1947451.817718958</v>
      </c>
      <c r="BG17" s="51">
        <v>2092901.7427770128</v>
      </c>
      <c r="BH17" s="51">
        <v>2247493.8124746541</v>
      </c>
      <c r="BI17" s="51">
        <v>2411773.0056850268</v>
      </c>
      <c r="BJ17" s="51">
        <v>2586317.6393233901</v>
      </c>
      <c r="BK17" s="51">
        <v>2771371.2562638517</v>
      </c>
      <c r="BL17" s="51">
        <v>2967566.5813730648</v>
      </c>
      <c r="BM17" s="51">
        <v>3175574.4346164535</v>
      </c>
      <c r="BN17" s="51">
        <v>3396106.0246879198</v>
      </c>
      <c r="BO17" s="51">
        <v>3629915.3807344087</v>
      </c>
      <c r="BP17" s="51">
        <v>3877801.930489745</v>
      </c>
      <c r="BQ17" s="51">
        <v>4140613.2336327503</v>
      </c>
      <c r="BR17" s="51">
        <v>4419247.8797153905</v>
      </c>
      <c r="BS17" s="51">
        <v>4714658.5605693739</v>
      </c>
      <c r="BT17" s="51">
        <v>5027855.3276962135</v>
      </c>
      <c r="BU17" s="51">
        <v>5359909.045778227</v>
      </c>
      <c r="BV17" s="51">
        <v>5711955.0541185215</v>
      </c>
    </row>
    <row r="18" spans="2:74" ht="15" customHeight="1" x14ac:dyDescent="0.2">
      <c r="B18" s="114" t="s">
        <v>286</v>
      </c>
      <c r="C18" s="115">
        <v>57066.666666666672</v>
      </c>
      <c r="D18" s="115">
        <v>57066.666666666672</v>
      </c>
      <c r="E18" s="115">
        <v>57066.666666666672</v>
      </c>
      <c r="F18" s="115">
        <v>67800</v>
      </c>
      <c r="G18" s="115">
        <v>67800</v>
      </c>
      <c r="H18" s="115">
        <v>67800</v>
      </c>
      <c r="I18" s="115">
        <v>67800</v>
      </c>
      <c r="J18" s="115">
        <v>67800</v>
      </c>
      <c r="K18" s="115">
        <v>67800</v>
      </c>
      <c r="L18" s="115">
        <v>67800</v>
      </c>
      <c r="M18" s="115">
        <v>67800</v>
      </c>
      <c r="N18" s="115">
        <v>67800</v>
      </c>
      <c r="O18" s="115">
        <v>65676</v>
      </c>
      <c r="P18" s="115">
        <v>63182.852256000006</v>
      </c>
      <c r="Q18" s="115">
        <v>60286.165641631</v>
      </c>
      <c r="R18" s="115">
        <v>56925.88497064804</v>
      </c>
      <c r="S18" s="115">
        <v>53014.846940774813</v>
      </c>
      <c r="T18" s="115">
        <v>59195.233017648206</v>
      </c>
      <c r="U18" s="115">
        <v>53905.101528737294</v>
      </c>
      <c r="V18" s="115">
        <v>47778.221845401771</v>
      </c>
      <c r="W18" s="115">
        <v>51443.874629232756</v>
      </c>
      <c r="X18" s="115">
        <v>43326.615928114006</v>
      </c>
      <c r="Y18" s="115">
        <v>41979.336701615815</v>
      </c>
      <c r="Z18" s="115">
        <v>42149.616450193047</v>
      </c>
      <c r="AA18" s="115">
        <v>92246.036670644782</v>
      </c>
      <c r="AB18" s="115">
        <v>89471.120183979612</v>
      </c>
      <c r="AC18" s="115">
        <v>92954.229307249916</v>
      </c>
      <c r="AD18" s="115">
        <v>75951.08936400518</v>
      </c>
      <c r="AE18" s="115">
        <v>67709.937480967754</v>
      </c>
      <c r="AF18" s="115">
        <v>57337.630002712482</v>
      </c>
      <c r="AG18" s="115">
        <v>70332.375174939109</v>
      </c>
      <c r="AH18" s="115">
        <v>55183.091005314694</v>
      </c>
      <c r="AI18" s="115">
        <v>45302.054748208204</v>
      </c>
      <c r="AJ18" s="115">
        <v>25092.899171519442</v>
      </c>
      <c r="AK18" s="115">
        <v>2357.4746724501601</v>
      </c>
      <c r="AL18" s="115">
        <v>-15109.848525651265</v>
      </c>
      <c r="AM18" s="115">
        <v>-25589.415872716694</v>
      </c>
      <c r="AN18" s="115">
        <v>-48836.886145152501</v>
      </c>
      <c r="AO18" s="115">
        <v>-83150.525303115021</v>
      </c>
      <c r="AP18" s="115">
        <v>-112838.53086691414</v>
      </c>
      <c r="AQ18" s="115">
        <v>-143219.72139624733</v>
      </c>
      <c r="AR18" s="115">
        <v>-180090.9259254426</v>
      </c>
      <c r="AS18" s="115">
        <v>-211061.07514249173</v>
      </c>
      <c r="AT18" s="115">
        <v>-245218.6630311546</v>
      </c>
      <c r="AU18" s="115">
        <v>-302399.24795619323</v>
      </c>
      <c r="AV18" s="115">
        <v>-356252.99576155655</v>
      </c>
      <c r="AW18" s="115">
        <v>-412178.93437025929</v>
      </c>
      <c r="AX18" s="115">
        <v>-476059.25629011274</v>
      </c>
      <c r="AY18" s="115">
        <v>-535593.67234232114</v>
      </c>
      <c r="AZ18" s="115">
        <v>-599967.15350826608</v>
      </c>
      <c r="BA18" s="115">
        <v>-681184.39803501638</v>
      </c>
      <c r="BB18" s="115">
        <v>-766071.02785392629</v>
      </c>
      <c r="BC18" s="115">
        <v>-860608.18528422737</v>
      </c>
      <c r="BD18" s="115">
        <v>-959600.53458331525</v>
      </c>
      <c r="BE18" s="115">
        <v>-1051344.3398360442</v>
      </c>
      <c r="BF18" s="115">
        <v>-1158228.9576153732</v>
      </c>
      <c r="BG18" s="115">
        <v>-1292405.0831313953</v>
      </c>
      <c r="BH18" s="115">
        <v>-1417053.0888837148</v>
      </c>
      <c r="BI18" s="115">
        <v>-1570051.4618118796</v>
      </c>
      <c r="BJ18" s="115">
        <v>-1714645.3452686365</v>
      </c>
      <c r="BK18" s="115">
        <v>-1880487.603612822</v>
      </c>
      <c r="BL18" s="115">
        <v>-2054677.5617369853</v>
      </c>
      <c r="BM18" s="115">
        <v>-2243485.9736988265</v>
      </c>
      <c r="BN18" s="115">
        <v>-2442023.9830095083</v>
      </c>
      <c r="BO18" s="115">
        <v>-2656645.5543502485</v>
      </c>
      <c r="BP18" s="115">
        <v>-2893283.3850315991</v>
      </c>
      <c r="BQ18" s="115">
        <v>-3126184.9716770994</v>
      </c>
      <c r="BR18" s="115">
        <v>-3385648.8414770407</v>
      </c>
      <c r="BS18" s="115">
        <v>-3659094.2912541013</v>
      </c>
      <c r="BT18" s="115">
        <v>-3953131.3115125308</v>
      </c>
      <c r="BU18" s="115">
        <v>-4273964.0399416871</v>
      </c>
      <c r="BV18" s="115">
        <v>-4596127.7561819721</v>
      </c>
    </row>
    <row r="19" spans="2:74" ht="15" customHeight="1" x14ac:dyDescent="0.2">
      <c r="B19" s="43" t="s">
        <v>287</v>
      </c>
      <c r="C19" s="116">
        <v>1192933.3333333333</v>
      </c>
      <c r="D19" s="116">
        <v>1135866.6666666665</v>
      </c>
      <c r="E19" s="116">
        <v>1078799.9999999998</v>
      </c>
      <c r="F19" s="116">
        <v>1010999.9999999998</v>
      </c>
      <c r="G19" s="116">
        <v>943199.99999999977</v>
      </c>
      <c r="H19" s="116">
        <v>875399.99999999977</v>
      </c>
      <c r="I19" s="116">
        <v>807599.99999999977</v>
      </c>
      <c r="J19" s="116">
        <v>739799.99999999977</v>
      </c>
      <c r="K19" s="116">
        <v>671999.99999999977</v>
      </c>
      <c r="L19" s="116">
        <v>604199.99999999977</v>
      </c>
      <c r="M19" s="116">
        <v>536399.99999999977</v>
      </c>
      <c r="N19" s="116">
        <v>468599.99999999977</v>
      </c>
      <c r="O19" s="116">
        <v>402923.99999999977</v>
      </c>
      <c r="P19" s="116">
        <v>339741.14774399978</v>
      </c>
      <c r="Q19" s="116">
        <v>279454.98210236878</v>
      </c>
      <c r="R19" s="116">
        <v>222529.09713172074</v>
      </c>
      <c r="S19" s="116">
        <v>169514.25019094592</v>
      </c>
      <c r="T19" s="116">
        <v>110319.01717329772</v>
      </c>
      <c r="U19" s="116">
        <v>56413.915644560424</v>
      </c>
      <c r="V19" s="116">
        <v>8635.6937991586528</v>
      </c>
      <c r="W19" s="116">
        <v>-42808.180830074103</v>
      </c>
      <c r="X19" s="116">
        <v>-86134.796758188109</v>
      </c>
      <c r="Y19" s="116">
        <v>-128114.13345980392</v>
      </c>
      <c r="Z19" s="116">
        <v>-170263.74990999699</v>
      </c>
      <c r="AA19" s="116">
        <v>-262509.78658064175</v>
      </c>
      <c r="AB19" s="116">
        <v>-351980.90676462138</v>
      </c>
      <c r="AC19" s="116">
        <v>-444935.13607187127</v>
      </c>
      <c r="AD19" s="116">
        <v>-520886.22543587646</v>
      </c>
      <c r="AE19" s="116">
        <v>-588596.16291684425</v>
      </c>
      <c r="AF19" s="116">
        <v>-645933.79291955673</v>
      </c>
      <c r="AG19" s="116">
        <v>-716266.16809449578</v>
      </c>
      <c r="AH19" s="116">
        <v>-771449.2590998105</v>
      </c>
      <c r="AI19" s="116">
        <v>-816751.31384801865</v>
      </c>
      <c r="AJ19" s="116">
        <v>-841844.21301953809</v>
      </c>
      <c r="AK19" s="116">
        <v>-844201.68769198819</v>
      </c>
      <c r="AL19" s="116">
        <v>-829091.83916633693</v>
      </c>
      <c r="AM19" s="116">
        <v>-803502.42329362023</v>
      </c>
      <c r="AN19" s="116">
        <v>-754665.53714846773</v>
      </c>
      <c r="AO19" s="116">
        <v>-671515.01184535271</v>
      </c>
      <c r="AP19" s="116">
        <v>-558676.48097843863</v>
      </c>
      <c r="AQ19" s="116">
        <v>-415456.7595821913</v>
      </c>
      <c r="AR19" s="116">
        <v>-235365.8336567487</v>
      </c>
      <c r="AS19" s="116">
        <v>-24304.758514256973</v>
      </c>
      <c r="AT19" s="116">
        <v>220913.90451689763</v>
      </c>
      <c r="AU19" s="116">
        <v>523313.15247309086</v>
      </c>
      <c r="AV19" s="116">
        <v>879566.14823464747</v>
      </c>
      <c r="AW19" s="116">
        <v>1291745.0826049068</v>
      </c>
      <c r="AX19" s="116">
        <v>1767804.3388950196</v>
      </c>
      <c r="AY19" s="116">
        <v>2303398.011237341</v>
      </c>
      <c r="AZ19" s="116">
        <v>2903365.1647456069</v>
      </c>
      <c r="BA19" s="116">
        <v>3584549.5627806233</v>
      </c>
      <c r="BB19" s="116">
        <v>4350620.59063455</v>
      </c>
      <c r="BC19" s="116">
        <v>5211228.7759187771</v>
      </c>
      <c r="BD19" s="116">
        <v>6170829.3105020924</v>
      </c>
      <c r="BE19" s="116">
        <v>7222173.6503381366</v>
      </c>
      <c r="BF19" s="116">
        <v>8380402.6079535093</v>
      </c>
      <c r="BG19" s="116">
        <v>9672807.6910849046</v>
      </c>
      <c r="BH19" s="116">
        <v>11089860.779968619</v>
      </c>
      <c r="BI19" s="116">
        <v>12659912.241780499</v>
      </c>
      <c r="BJ19" s="116">
        <v>14374557.587049136</v>
      </c>
      <c r="BK19" s="116">
        <v>16255045.190661957</v>
      </c>
      <c r="BL19" s="116">
        <v>18309722.752398942</v>
      </c>
      <c r="BM19" s="116">
        <v>20553208.72609777</v>
      </c>
      <c r="BN19" s="116">
        <v>22995232.70910728</v>
      </c>
      <c r="BO19" s="116">
        <v>25651878.263457529</v>
      </c>
      <c r="BP19" s="116">
        <v>28545161.648489129</v>
      </c>
      <c r="BQ19" s="116">
        <v>31671346.620166227</v>
      </c>
      <c r="BR19" s="116">
        <v>35056995.461643271</v>
      </c>
      <c r="BS19" s="116">
        <v>38716089.752897374</v>
      </c>
      <c r="BT19" s="116">
        <v>42669221.064409904</v>
      </c>
      <c r="BU19" s="116">
        <v>46943185.104351595</v>
      </c>
      <c r="BV19" s="116">
        <v>51539312.860533565</v>
      </c>
    </row>
  </sheetData>
  <mergeCells count="3">
    <mergeCell ref="A1:AD1"/>
    <mergeCell ref="A2:AD2"/>
    <mergeCell ref="A3:AD3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2B705"/>
    <pageSetUpPr fitToPage="1"/>
  </sheetPr>
  <dimension ref="A1:H16"/>
  <sheetViews>
    <sheetView showGridLines="0" zoomScaleNormal="100" workbookViewId="0">
      <selection activeCell="C18" sqref="C18"/>
    </sheetView>
  </sheetViews>
  <sheetFormatPr baseColWidth="10" defaultColWidth="8.6640625" defaultRowHeight="15" x14ac:dyDescent="0.2"/>
  <cols>
    <col min="1" max="1" width="4" customWidth="1"/>
    <col min="2" max="2" width="36" customWidth="1"/>
    <col min="3" max="3" width="18" customWidth="1"/>
    <col min="4" max="8" width="15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288</v>
      </c>
      <c r="B3" s="12"/>
      <c r="C3" s="12"/>
      <c r="D3" s="12"/>
      <c r="E3" s="12"/>
      <c r="F3" s="12"/>
      <c r="G3" s="12"/>
      <c r="H3" s="12"/>
    </row>
    <row r="5" spans="1:8" ht="19.5" customHeight="1" x14ac:dyDescent="0.2">
      <c r="A5" s="10" t="s">
        <v>289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B6" s="18" t="s">
        <v>290</v>
      </c>
      <c r="C6" s="117">
        <v>2803.4904324794784</v>
      </c>
      <c r="E6" s="150" t="s">
        <v>291</v>
      </c>
      <c r="F6" s="150"/>
      <c r="G6" s="150"/>
      <c r="H6" s="150"/>
    </row>
    <row r="7" spans="1:8" ht="15" customHeight="1" x14ac:dyDescent="0.2">
      <c r="B7" s="18" t="s">
        <v>292</v>
      </c>
      <c r="C7" s="117">
        <v>33641.885189753739</v>
      </c>
      <c r="E7" s="150" t="s">
        <v>293</v>
      </c>
      <c r="F7" s="150"/>
      <c r="G7" s="150"/>
      <c r="H7" s="150"/>
    </row>
    <row r="8" spans="1:8" ht="15" customHeight="1" x14ac:dyDescent="0.2">
      <c r="B8" s="18" t="s">
        <v>294</v>
      </c>
      <c r="C8" s="119">
        <v>1.0999999999999999E-2</v>
      </c>
      <c r="E8" s="150" t="s">
        <v>295</v>
      </c>
      <c r="F8" s="150"/>
      <c r="G8" s="150"/>
      <c r="H8" s="150"/>
    </row>
    <row r="9" spans="1:8" ht="15" customHeight="1" x14ac:dyDescent="0.2">
      <c r="B9" s="18" t="s">
        <v>296</v>
      </c>
      <c r="C9" s="120">
        <v>60</v>
      </c>
      <c r="E9" s="150" t="s">
        <v>297</v>
      </c>
      <c r="F9" s="150"/>
      <c r="G9" s="150"/>
      <c r="H9" s="150"/>
    </row>
    <row r="10" spans="1:8" ht="15" customHeight="1" x14ac:dyDescent="0.2">
      <c r="B10" s="18" t="s">
        <v>298</v>
      </c>
      <c r="C10" s="119">
        <v>0.78</v>
      </c>
      <c r="E10" s="150" t="s">
        <v>299</v>
      </c>
      <c r="F10" s="150"/>
      <c r="G10" s="150"/>
      <c r="H10" s="150"/>
    </row>
    <row r="12" spans="1:8" ht="19.5" customHeight="1" x14ac:dyDescent="0.2">
      <c r="A12" s="10" t="s">
        <v>300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">
      <c r="B13" s="18" t="s">
        <v>301</v>
      </c>
      <c r="C13" s="117">
        <v>131203.35224003959</v>
      </c>
      <c r="E13" s="150" t="s">
        <v>302</v>
      </c>
      <c r="F13" s="150"/>
      <c r="G13" s="150"/>
      <c r="H13" s="150"/>
    </row>
    <row r="14" spans="1:8" ht="15" customHeight="1" x14ac:dyDescent="0.2">
      <c r="B14" s="18" t="s">
        <v>303</v>
      </c>
      <c r="C14" s="117">
        <v>13415.955906314801</v>
      </c>
      <c r="E14" s="150" t="s">
        <v>304</v>
      </c>
      <c r="F14" s="150"/>
      <c r="G14" s="150"/>
      <c r="H14" s="150"/>
    </row>
    <row r="15" spans="1:8" ht="15" customHeight="1" x14ac:dyDescent="0.2">
      <c r="B15" s="15" t="s">
        <v>305</v>
      </c>
      <c r="C15" s="121">
        <v>9.7796499299973885</v>
      </c>
      <c r="E15" s="150" t="s">
        <v>306</v>
      </c>
      <c r="F15" s="150"/>
      <c r="G15" s="150"/>
      <c r="H15" s="150"/>
    </row>
    <row r="16" spans="1:8" ht="15" customHeight="1" x14ac:dyDescent="0.2">
      <c r="B16" s="18" t="s">
        <v>307</v>
      </c>
      <c r="C16" s="120">
        <v>6.1351889310434666</v>
      </c>
      <c r="E16" s="150" t="s">
        <v>308</v>
      </c>
      <c r="F16" s="150"/>
      <c r="G16" s="150"/>
      <c r="H16" s="150"/>
    </row>
  </sheetData>
  <mergeCells count="14">
    <mergeCell ref="E13:H13"/>
    <mergeCell ref="E14:H14"/>
    <mergeCell ref="E15:H15"/>
    <mergeCell ref="E16:H16"/>
    <mergeCell ref="E7:H7"/>
    <mergeCell ref="E8:H8"/>
    <mergeCell ref="E9:H9"/>
    <mergeCell ref="E10:H10"/>
    <mergeCell ref="A12:H12"/>
    <mergeCell ref="A1:H1"/>
    <mergeCell ref="A2:H2"/>
    <mergeCell ref="A3:H3"/>
    <mergeCell ref="A5:H5"/>
    <mergeCell ref="E6:H6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2B705"/>
    <pageSetUpPr fitToPage="1"/>
  </sheetPr>
  <dimension ref="A1:H22"/>
  <sheetViews>
    <sheetView showGridLines="0" zoomScaleNormal="100" workbookViewId="0">
      <selection activeCell="G27" sqref="G27"/>
    </sheetView>
  </sheetViews>
  <sheetFormatPr baseColWidth="10" defaultColWidth="8.6640625" defaultRowHeight="15" x14ac:dyDescent="0.2"/>
  <cols>
    <col min="1" max="1" width="4" customWidth="1"/>
    <col min="2" max="2" width="36" customWidth="1"/>
    <col min="3" max="8" width="16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309</v>
      </c>
      <c r="B3" s="12"/>
      <c r="C3" s="12"/>
      <c r="D3" s="12"/>
      <c r="E3" s="12"/>
      <c r="F3" s="12"/>
      <c r="G3" s="12"/>
      <c r="H3" s="12"/>
    </row>
    <row r="5" spans="1:8" ht="19.5" customHeight="1" x14ac:dyDescent="0.2">
      <c r="A5" s="10" t="s">
        <v>310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B6" s="18" t="s">
        <v>311</v>
      </c>
      <c r="C6" s="117">
        <v>3000000</v>
      </c>
    </row>
    <row r="7" spans="1:8" ht="15" customHeight="1" x14ac:dyDescent="0.2">
      <c r="B7" s="18" t="s">
        <v>312</v>
      </c>
      <c r="C7" s="117">
        <v>1000000</v>
      </c>
    </row>
    <row r="8" spans="1:8" ht="15" customHeight="1" x14ac:dyDescent="0.2">
      <c r="B8" s="15" t="s">
        <v>313</v>
      </c>
      <c r="C8" s="122">
        <v>4000000</v>
      </c>
    </row>
    <row r="9" spans="1:8" ht="15" customHeight="1" x14ac:dyDescent="0.2">
      <c r="B9" s="15" t="s">
        <v>314</v>
      </c>
      <c r="C9" s="123">
        <v>0.25</v>
      </c>
    </row>
    <row r="11" spans="1:8" ht="19.5" customHeight="1" x14ac:dyDescent="0.2">
      <c r="A11" s="10" t="s">
        <v>315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">
      <c r="B12" s="18" t="s">
        <v>311</v>
      </c>
      <c r="C12" s="117">
        <v>8000000</v>
      </c>
    </row>
    <row r="13" spans="1:8" ht="15" customHeight="1" x14ac:dyDescent="0.2">
      <c r="B13" s="18" t="s">
        <v>316</v>
      </c>
      <c r="C13" s="117">
        <v>2000000</v>
      </c>
    </row>
    <row r="14" spans="1:8" ht="15" customHeight="1" x14ac:dyDescent="0.2">
      <c r="B14" s="15" t="s">
        <v>313</v>
      </c>
      <c r="C14" s="122">
        <v>10000000</v>
      </c>
    </row>
    <row r="15" spans="1:8" ht="15" customHeight="1" x14ac:dyDescent="0.2">
      <c r="B15" s="15" t="s">
        <v>317</v>
      </c>
      <c r="C15" s="123">
        <v>0.2</v>
      </c>
    </row>
    <row r="17" spans="1:8" ht="19.5" customHeight="1" x14ac:dyDescent="0.2">
      <c r="A17" s="10" t="s">
        <v>318</v>
      </c>
      <c r="B17" s="10"/>
      <c r="C17" s="10"/>
      <c r="D17" s="10"/>
      <c r="E17" s="10"/>
      <c r="F17" s="10"/>
      <c r="G17" s="10"/>
      <c r="H17" s="10"/>
    </row>
    <row r="18" spans="1:8" ht="15" customHeight="1" x14ac:dyDescent="0.2">
      <c r="B18" s="18" t="s">
        <v>319</v>
      </c>
      <c r="C18" s="119">
        <v>0.56999999999999995</v>
      </c>
    </row>
    <row r="19" spans="1:8" ht="15" customHeight="1" x14ac:dyDescent="0.2">
      <c r="B19" s="18" t="s">
        <v>320</v>
      </c>
      <c r="C19" s="119">
        <v>3.0000000000000006E-2</v>
      </c>
    </row>
    <row r="20" spans="1:8" ht="15" customHeight="1" x14ac:dyDescent="0.2">
      <c r="B20" s="18" t="s">
        <v>321</v>
      </c>
      <c r="C20" s="119">
        <v>0.2</v>
      </c>
    </row>
    <row r="21" spans="1:8" ht="15" customHeight="1" x14ac:dyDescent="0.2">
      <c r="B21" s="18" t="s">
        <v>322</v>
      </c>
      <c r="C21" s="119">
        <v>0.2</v>
      </c>
    </row>
    <row r="22" spans="1:8" ht="15" customHeight="1" x14ac:dyDescent="0.2">
      <c r="B22" s="15" t="s">
        <v>323</v>
      </c>
      <c r="C22" s="123">
        <v>1</v>
      </c>
    </row>
  </sheetData>
  <mergeCells count="6">
    <mergeCell ref="A17:H17"/>
    <mergeCell ref="A1:H1"/>
    <mergeCell ref="A2:H2"/>
    <mergeCell ref="A3:H3"/>
    <mergeCell ref="A5:H5"/>
    <mergeCell ref="A11:H11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777C9"/>
    <pageSetUpPr fitToPage="1"/>
  </sheetPr>
  <dimension ref="A1:N12"/>
  <sheetViews>
    <sheetView showGridLines="0" zoomScaleNormal="100" workbookViewId="0">
      <selection activeCell="C14" sqref="C14"/>
    </sheetView>
  </sheetViews>
  <sheetFormatPr baseColWidth="10" defaultColWidth="8.6640625" defaultRowHeight="15" x14ac:dyDescent="0.2"/>
  <cols>
    <col min="1" max="1" width="4" customWidth="1"/>
    <col min="2" max="2" width="34" customWidth="1"/>
    <col min="3" max="14" width="12" customWidth="1"/>
  </cols>
  <sheetData>
    <row r="1" spans="1:14" ht="7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24" customHeight="1" x14ac:dyDescent="0.2">
      <c r="A3" s="12" t="s">
        <v>324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spans="1:14" ht="19.5" customHeight="1" x14ac:dyDescent="0.2">
      <c r="A5" s="10" t="s">
        <v>325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32.25" customHeight="1" x14ac:dyDescent="0.2">
      <c r="B6" s="17" t="s">
        <v>326</v>
      </c>
      <c r="C6" s="17" t="s">
        <v>327</v>
      </c>
      <c r="D6" s="17" t="s">
        <v>328</v>
      </c>
      <c r="E6" s="17" t="s">
        <v>329</v>
      </c>
    </row>
    <row r="7" spans="1:14" ht="15" customHeight="1" x14ac:dyDescent="0.2">
      <c r="B7" s="59" t="s">
        <v>330</v>
      </c>
      <c r="C7" s="124">
        <v>0</v>
      </c>
      <c r="D7" s="124">
        <v>0</v>
      </c>
      <c r="E7" s="125">
        <v>0</v>
      </c>
    </row>
    <row r="8" spans="1:14" ht="15" customHeight="1" x14ac:dyDescent="0.2">
      <c r="B8" s="59" t="s">
        <v>331</v>
      </c>
      <c r="C8" s="124">
        <v>70.82550835929618</v>
      </c>
      <c r="D8" s="124">
        <v>38.975298199629293</v>
      </c>
      <c r="E8" s="125">
        <v>0.55030029579044459</v>
      </c>
    </row>
    <row r="9" spans="1:14" ht="15" customHeight="1" x14ac:dyDescent="0.2">
      <c r="B9" s="59" t="s">
        <v>332</v>
      </c>
      <c r="C9" s="124">
        <v>217.63194417045202</v>
      </c>
      <c r="D9" s="124">
        <v>136.76245521884329</v>
      </c>
      <c r="E9" s="125">
        <v>0.62841167798294006</v>
      </c>
    </row>
    <row r="10" spans="1:14" ht="15" customHeight="1" x14ac:dyDescent="0.2">
      <c r="B10" s="59" t="s">
        <v>333</v>
      </c>
      <c r="C10" s="124">
        <v>356.40748773249629</v>
      </c>
      <c r="D10" s="124">
        <v>255.76173385203975</v>
      </c>
      <c r="E10" s="125">
        <v>0.71761043932949919</v>
      </c>
    </row>
    <row r="11" spans="1:14" ht="15" customHeight="1" x14ac:dyDescent="0.2">
      <c r="B11" s="59" t="s">
        <v>334</v>
      </c>
      <c r="C11" s="124">
        <v>448.98546934375599</v>
      </c>
      <c r="D11" s="124">
        <v>367.93028323320527</v>
      </c>
      <c r="E11" s="125">
        <v>0.81947035785139721</v>
      </c>
    </row>
    <row r="12" spans="1:14" ht="15" customHeight="1" x14ac:dyDescent="0.2">
      <c r="B12" s="59" t="s">
        <v>335</v>
      </c>
      <c r="C12" s="124">
        <v>484.90255391866043</v>
      </c>
      <c r="D12" s="124">
        <v>453.76628141357509</v>
      </c>
      <c r="E12" s="125">
        <v>0.9357885986504656</v>
      </c>
    </row>
  </sheetData>
  <mergeCells count="4">
    <mergeCell ref="A1:N1"/>
    <mergeCell ref="A2:N2"/>
    <mergeCell ref="A3:N3"/>
    <mergeCell ref="A5:N5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2B705"/>
    <pageSetUpPr fitToPage="1"/>
  </sheetPr>
  <dimension ref="A1:H14"/>
  <sheetViews>
    <sheetView showGridLines="0" zoomScaleNormal="100" workbookViewId="0">
      <selection activeCell="B16" sqref="B16"/>
    </sheetView>
  </sheetViews>
  <sheetFormatPr baseColWidth="10" defaultColWidth="8.6640625" defaultRowHeight="15" x14ac:dyDescent="0.2"/>
  <cols>
    <col min="1" max="1" width="4" customWidth="1"/>
    <col min="2" max="2" width="34" customWidth="1"/>
    <col min="3" max="14" width="12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336</v>
      </c>
      <c r="B3" s="12"/>
      <c r="C3" s="12"/>
      <c r="D3" s="12"/>
      <c r="E3" s="12"/>
      <c r="F3" s="12"/>
      <c r="G3" s="12"/>
      <c r="H3" s="12"/>
    </row>
    <row r="5" spans="1:8" ht="19.5" customHeight="1" x14ac:dyDescent="0.2">
      <c r="A5" s="10" t="s">
        <v>337</v>
      </c>
      <c r="B5" s="10"/>
      <c r="C5" s="10"/>
      <c r="D5" s="10"/>
      <c r="E5" s="10"/>
      <c r="F5" s="10"/>
      <c r="G5" s="10"/>
      <c r="H5" s="10"/>
    </row>
    <row r="6" spans="1:8" ht="21.75" customHeight="1" x14ac:dyDescent="0.2">
      <c r="B6" s="17" t="s">
        <v>15</v>
      </c>
      <c r="C6" s="17" t="s">
        <v>31</v>
      </c>
      <c r="D6" s="17" t="s">
        <v>32</v>
      </c>
      <c r="E6" s="17" t="s">
        <v>33</v>
      </c>
    </row>
    <row r="7" spans="1:8" ht="15" customHeight="1" x14ac:dyDescent="0.2">
      <c r="B7" s="60" t="s">
        <v>338</v>
      </c>
      <c r="C7" s="151">
        <v>68543460.649422273</v>
      </c>
      <c r="D7" s="151"/>
      <c r="E7" s="151"/>
    </row>
    <row r="9" spans="1:8" ht="19.5" customHeight="1" x14ac:dyDescent="0.2">
      <c r="A9" s="10" t="s">
        <v>339</v>
      </c>
      <c r="B9" s="10"/>
      <c r="C9" s="10"/>
      <c r="D9" s="10"/>
      <c r="E9" s="10"/>
      <c r="F9" s="10"/>
      <c r="G9" s="10"/>
      <c r="H9" s="10"/>
    </row>
    <row r="10" spans="1:8" ht="21.75" customHeight="1" x14ac:dyDescent="0.2">
      <c r="B10" s="17" t="s">
        <v>340</v>
      </c>
      <c r="C10" s="17" t="s">
        <v>31</v>
      </c>
      <c r="D10" s="17" t="s">
        <v>32</v>
      </c>
      <c r="E10" s="17" t="s">
        <v>33</v>
      </c>
    </row>
    <row r="11" spans="1:8" ht="15" customHeight="1" x14ac:dyDescent="0.2">
      <c r="B11" s="59" t="s">
        <v>341</v>
      </c>
      <c r="C11" s="20">
        <v>18</v>
      </c>
      <c r="D11" s="20">
        <v>20</v>
      </c>
      <c r="E11" s="20">
        <v>22</v>
      </c>
    </row>
    <row r="12" spans="1:8" ht="15" customHeight="1" x14ac:dyDescent="0.2">
      <c r="B12" s="59" t="s">
        <v>63</v>
      </c>
      <c r="C12" s="126">
        <v>1.4E-2</v>
      </c>
      <c r="D12" s="126">
        <v>1.0999999999999999E-2</v>
      </c>
      <c r="E12" s="126">
        <v>8.9999999999999993E-3</v>
      </c>
    </row>
    <row r="13" spans="1:8" ht="15" customHeight="1" x14ac:dyDescent="0.2">
      <c r="B13" s="59" t="s">
        <v>342</v>
      </c>
      <c r="C13" s="126">
        <v>6.5000000000000002E-2</v>
      </c>
      <c r="D13" s="126">
        <v>7.1999999999999995E-2</v>
      </c>
      <c r="E13" s="126">
        <v>0.08</v>
      </c>
    </row>
    <row r="14" spans="1:8" ht="15" customHeight="1" x14ac:dyDescent="0.2">
      <c r="B14" s="59" t="s">
        <v>343</v>
      </c>
      <c r="C14" s="127">
        <v>1.8</v>
      </c>
      <c r="D14" s="127">
        <v>1.9</v>
      </c>
      <c r="E14" s="127">
        <v>2.1</v>
      </c>
    </row>
  </sheetData>
  <mergeCells count="6">
    <mergeCell ref="A9:H9"/>
    <mergeCell ref="A1:H1"/>
    <mergeCell ref="A2:H2"/>
    <mergeCell ref="A3:H3"/>
    <mergeCell ref="A5:H5"/>
    <mergeCell ref="C7:E7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85DECC"/>
    <pageSetUpPr fitToPage="1"/>
  </sheetPr>
  <dimension ref="A1:BV22"/>
  <sheetViews>
    <sheetView showGridLines="0" zoomScaleNormal="100" workbookViewId="0">
      <pane xSplit="2" ySplit="5" topLeftCell="BG9" activePane="bottomRight" state="frozen"/>
      <selection pane="topRight" activeCell="C1" sqref="C1"/>
      <selection pane="bottomLeft" activeCell="A6" sqref="A6"/>
      <selection pane="bottomRight" activeCell="BG26" sqref="BG26"/>
    </sheetView>
  </sheetViews>
  <sheetFormatPr baseColWidth="10" defaultColWidth="8.6640625" defaultRowHeight="15" x14ac:dyDescent="0.2"/>
  <cols>
    <col min="1" max="1" width="4" customWidth="1"/>
    <col min="2" max="2" width="30" customWidth="1"/>
    <col min="3" max="74" width="12" customWidth="1"/>
  </cols>
  <sheetData>
    <row r="1" spans="1:74" ht="7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</row>
    <row r="2" spans="1:74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</row>
    <row r="3" spans="1:74" ht="24" customHeight="1" x14ac:dyDescent="0.2">
      <c r="A3" s="12" t="s">
        <v>344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</row>
    <row r="5" spans="1:74" ht="18" customHeight="1" x14ac:dyDescent="0.2">
      <c r="A5" s="152" t="s">
        <v>345</v>
      </c>
      <c r="B5" s="152"/>
      <c r="C5" s="129">
        <v>1</v>
      </c>
      <c r="D5" s="129">
        <v>2</v>
      </c>
      <c r="E5" s="129">
        <v>3</v>
      </c>
      <c r="F5" s="129">
        <v>4</v>
      </c>
      <c r="G5" s="129">
        <v>5</v>
      </c>
      <c r="H5" s="129">
        <v>6</v>
      </c>
      <c r="I5" s="129">
        <v>7</v>
      </c>
      <c r="J5" s="129">
        <v>8</v>
      </c>
      <c r="K5" s="129">
        <v>9</v>
      </c>
      <c r="L5" s="129">
        <v>10</v>
      </c>
      <c r="M5" s="129">
        <v>11</v>
      </c>
      <c r="N5" s="129">
        <v>12</v>
      </c>
      <c r="O5" s="129">
        <v>13</v>
      </c>
      <c r="P5" s="129">
        <v>14</v>
      </c>
      <c r="Q5" s="129">
        <v>15</v>
      </c>
      <c r="R5" s="129">
        <v>16</v>
      </c>
      <c r="S5" s="129">
        <v>17</v>
      </c>
      <c r="T5" s="129">
        <v>18</v>
      </c>
      <c r="U5" s="129">
        <v>19</v>
      </c>
      <c r="V5" s="129">
        <v>20</v>
      </c>
      <c r="W5" s="129">
        <v>21</v>
      </c>
      <c r="X5" s="129">
        <v>22</v>
      </c>
      <c r="Y5" s="129">
        <v>23</v>
      </c>
      <c r="Z5" s="129">
        <v>24</v>
      </c>
      <c r="AA5" s="129">
        <v>25</v>
      </c>
      <c r="AB5" s="129">
        <v>26</v>
      </c>
      <c r="AC5" s="129">
        <v>27</v>
      </c>
      <c r="AD5" s="129">
        <v>28</v>
      </c>
      <c r="AE5" s="129">
        <v>29</v>
      </c>
      <c r="AF5" s="129">
        <v>30</v>
      </c>
      <c r="AG5" s="129">
        <v>31</v>
      </c>
      <c r="AH5" s="129">
        <v>32</v>
      </c>
      <c r="AI5" s="129">
        <v>33</v>
      </c>
      <c r="AJ5" s="129">
        <v>34</v>
      </c>
      <c r="AK5" s="129">
        <v>35</v>
      </c>
      <c r="AL5" s="129">
        <v>36</v>
      </c>
      <c r="AM5" s="129">
        <v>37</v>
      </c>
      <c r="AN5" s="129">
        <v>38</v>
      </c>
      <c r="AO5" s="129">
        <v>39</v>
      </c>
      <c r="AP5" s="129">
        <v>40</v>
      </c>
      <c r="AQ5" s="129">
        <v>41</v>
      </c>
      <c r="AR5" s="129">
        <v>42</v>
      </c>
      <c r="AS5" s="129">
        <v>43</v>
      </c>
      <c r="AT5" s="129">
        <v>44</v>
      </c>
      <c r="AU5" s="129">
        <v>45</v>
      </c>
      <c r="AV5" s="129">
        <v>46</v>
      </c>
      <c r="AW5" s="129">
        <v>47</v>
      </c>
      <c r="AX5" s="129">
        <v>48</v>
      </c>
      <c r="AY5" s="129">
        <v>49</v>
      </c>
      <c r="AZ5" s="129">
        <v>50</v>
      </c>
      <c r="BA5" s="129">
        <v>51</v>
      </c>
      <c r="BB5" s="129">
        <v>52</v>
      </c>
      <c r="BC5" s="129">
        <v>53</v>
      </c>
      <c r="BD5" s="129">
        <v>54</v>
      </c>
      <c r="BE5" s="129">
        <v>55</v>
      </c>
      <c r="BF5" s="129">
        <v>56</v>
      </c>
      <c r="BG5" s="129">
        <v>57</v>
      </c>
      <c r="BH5" s="129">
        <v>58</v>
      </c>
      <c r="BI5" s="129">
        <v>59</v>
      </c>
      <c r="BJ5" s="129">
        <v>60</v>
      </c>
      <c r="BK5" s="129">
        <v>60</v>
      </c>
      <c r="BL5" s="129">
        <v>60</v>
      </c>
      <c r="BM5" s="129">
        <v>60</v>
      </c>
      <c r="BN5" s="129">
        <v>60</v>
      </c>
      <c r="BO5" s="129">
        <v>60</v>
      </c>
      <c r="BP5" s="129">
        <v>60</v>
      </c>
      <c r="BQ5" s="129">
        <v>60</v>
      </c>
      <c r="BR5" s="129">
        <v>60</v>
      </c>
      <c r="BS5" s="129">
        <v>60</v>
      </c>
      <c r="BT5" s="129">
        <v>60</v>
      </c>
      <c r="BU5" s="129">
        <v>60</v>
      </c>
      <c r="BV5" s="129">
        <v>60</v>
      </c>
    </row>
    <row r="6" spans="1:74" ht="15" customHeight="1" x14ac:dyDescent="0.2">
      <c r="A6" s="153" t="s">
        <v>346</v>
      </c>
      <c r="B6" s="153"/>
      <c r="C6" s="130">
        <v>0</v>
      </c>
      <c r="D6" s="130">
        <v>0</v>
      </c>
      <c r="E6" s="130">
        <v>0</v>
      </c>
      <c r="F6" s="130">
        <v>0</v>
      </c>
      <c r="G6" s="130">
        <v>0</v>
      </c>
      <c r="H6" s="130">
        <v>0</v>
      </c>
      <c r="I6" s="130">
        <v>0</v>
      </c>
      <c r="J6" s="130">
        <v>0</v>
      </c>
      <c r="K6" s="130">
        <v>0</v>
      </c>
      <c r="L6" s="130">
        <v>0</v>
      </c>
      <c r="M6" s="130">
        <v>0</v>
      </c>
      <c r="N6" s="130">
        <v>0</v>
      </c>
      <c r="O6" s="130">
        <v>2178</v>
      </c>
      <c r="P6" s="130">
        <v>4730.5898639999996</v>
      </c>
      <c r="Q6" s="130">
        <v>7692.4002946214723</v>
      </c>
      <c r="R6" s="130">
        <v>11124.322818494109</v>
      </c>
      <c r="S6" s="130">
        <v>15114.943626651269</v>
      </c>
      <c r="T6" s="130">
        <v>19756.787230115577</v>
      </c>
      <c r="U6" s="130">
        <v>25146.448992305923</v>
      </c>
      <c r="V6" s="130">
        <v>31384.759521153126</v>
      </c>
      <c r="W6" s="130">
        <v>38576.983624151602</v>
      </c>
      <c r="X6" s="130">
        <v>46833.05603723057</v>
      </c>
      <c r="Y6" s="130">
        <v>56267.855662428919</v>
      </c>
      <c r="Z6" s="130">
        <v>67001.519607833776</v>
      </c>
      <c r="AA6" s="130">
        <v>79159.797930611719</v>
      </c>
      <c r="AB6" s="130">
        <v>92874.44965115517</v>
      </c>
      <c r="AC6" s="130">
        <v>108283.68034075917</v>
      </c>
      <c r="AD6" s="130">
        <v>125532.6213908714</v>
      </c>
      <c r="AE6" s="130">
        <v>144773.85094985459</v>
      </c>
      <c r="AF6" s="130">
        <v>166167.95646183338</v>
      </c>
      <c r="AG6" s="130">
        <v>189884.13875794894</v>
      </c>
      <c r="AH6" s="130">
        <v>216100.85772801281</v>
      </c>
      <c r="AI6" s="130">
        <v>245006.51973382826</v>
      </c>
      <c r="AJ6" s="130">
        <v>276319.56821848935</v>
      </c>
      <c r="AK6" s="130">
        <v>310171.00176030898</v>
      </c>
      <c r="AL6" s="130">
        <v>346699.29422767897</v>
      </c>
      <c r="AM6" s="130">
        <v>386050.96668625192</v>
      </c>
      <c r="AN6" s="130">
        <v>428381.18794917717</v>
      </c>
      <c r="AO6" s="130">
        <v>473854.40446375497</v>
      </c>
      <c r="AP6" s="130">
        <v>522645.0004985432</v>
      </c>
      <c r="AQ6" s="130">
        <v>574937.98986916104</v>
      </c>
      <c r="AR6" s="130">
        <v>630929.74071559939</v>
      </c>
      <c r="AS6" s="130">
        <v>690828.73511636397</v>
      </c>
      <c r="AT6" s="130">
        <v>754856.36559363513</v>
      </c>
      <c r="AU6" s="130">
        <v>823247.77082787268</v>
      </c>
      <c r="AV6" s="130">
        <v>896252.7131596416</v>
      </c>
      <c r="AW6" s="130">
        <v>974136.50071106339</v>
      </c>
      <c r="AX6" s="130">
        <v>1057180.9572099184</v>
      </c>
      <c r="AY6" s="130">
        <v>1145685.4428470191</v>
      </c>
      <c r="AZ6" s="130">
        <v>1239967.9297434213</v>
      </c>
      <c r="BA6" s="130">
        <v>1340366.1358498547</v>
      </c>
      <c r="BB6" s="130">
        <v>1447238.7213481721</v>
      </c>
      <c r="BC6" s="130">
        <v>1560966.5518754672</v>
      </c>
      <c r="BD6" s="130">
        <v>1681954.033147705</v>
      </c>
      <c r="BE6" s="130">
        <v>1810630.5218231943</v>
      </c>
      <c r="BF6" s="130">
        <v>1947451.817718958</v>
      </c>
      <c r="BG6" s="130">
        <v>2092901.7427770128</v>
      </c>
      <c r="BH6" s="130">
        <v>2247493.8124746541</v>
      </c>
      <c r="BI6" s="130">
        <v>2411773.0056850268</v>
      </c>
      <c r="BJ6" s="130">
        <v>2586317.6393233901</v>
      </c>
      <c r="BK6" s="130">
        <v>2771371.2562638517</v>
      </c>
      <c r="BL6" s="130">
        <v>2967566.5813730648</v>
      </c>
      <c r="BM6" s="130">
        <v>3175574.4346164535</v>
      </c>
      <c r="BN6" s="130">
        <v>3396106.0246879198</v>
      </c>
      <c r="BO6" s="130">
        <v>3629915.3807344087</v>
      </c>
      <c r="BP6" s="130">
        <v>3877801.930489745</v>
      </c>
      <c r="BQ6" s="130">
        <v>4140613.2336327503</v>
      </c>
      <c r="BR6" s="130">
        <v>4419247.8797153905</v>
      </c>
      <c r="BS6" s="130">
        <v>4714658.5605693739</v>
      </c>
      <c r="BT6" s="130">
        <v>5027855.3276962135</v>
      </c>
      <c r="BU6" s="130">
        <v>5359909.045778227</v>
      </c>
      <c r="BV6" s="130">
        <v>5711955.0541185215</v>
      </c>
    </row>
    <row r="7" spans="1:74" ht="15" customHeight="1" x14ac:dyDescent="0.2">
      <c r="A7" s="154" t="s">
        <v>347</v>
      </c>
      <c r="B7" s="154"/>
      <c r="C7" s="131">
        <v>0</v>
      </c>
      <c r="D7" s="131">
        <v>0</v>
      </c>
      <c r="E7" s="131">
        <v>0</v>
      </c>
      <c r="F7" s="131">
        <v>0</v>
      </c>
      <c r="G7" s="131">
        <v>0</v>
      </c>
      <c r="H7" s="131">
        <v>0</v>
      </c>
      <c r="I7" s="131">
        <v>0</v>
      </c>
      <c r="J7" s="131">
        <v>0</v>
      </c>
      <c r="K7" s="131">
        <v>0</v>
      </c>
      <c r="L7" s="131">
        <v>0</v>
      </c>
      <c r="M7" s="131">
        <v>0</v>
      </c>
      <c r="N7" s="131">
        <v>0</v>
      </c>
      <c r="O7" s="131">
        <v>-479.15999999999997</v>
      </c>
      <c r="P7" s="131">
        <v>-1040.7297700799998</v>
      </c>
      <c r="Q7" s="131">
        <v>-1692.3280648167238</v>
      </c>
      <c r="R7" s="131">
        <v>-2447.3510200687037</v>
      </c>
      <c r="S7" s="131">
        <v>-3325.2875978632787</v>
      </c>
      <c r="T7" s="131">
        <v>-4346.493190625426</v>
      </c>
      <c r="U7" s="131">
        <v>-5532.2187783073023</v>
      </c>
      <c r="V7" s="131">
        <v>-6904.6470946536865</v>
      </c>
      <c r="W7" s="131">
        <v>-8486.9363973133513</v>
      </c>
      <c r="X7" s="131">
        <v>-10303.272328190724</v>
      </c>
      <c r="Y7" s="131">
        <v>-12378.928245734362</v>
      </c>
      <c r="Z7" s="131">
        <v>-14740.33431372343</v>
      </c>
      <c r="AA7" s="131">
        <v>-17415.155544734575</v>
      </c>
      <c r="AB7" s="131">
        <v>-20432.378923254135</v>
      </c>
      <c r="AC7" s="131">
        <v>-23822.409674967013</v>
      </c>
      <c r="AD7" s="131">
        <v>-27617.176705991704</v>
      </c>
      <c r="AE7" s="131">
        <v>-31850.247208968005</v>
      </c>
      <c r="AF7" s="131">
        <v>-36556.950421603338</v>
      </c>
      <c r="AG7" s="131">
        <v>-41774.51052674876</v>
      </c>
      <c r="AH7" s="131">
        <v>-47542.188700162813</v>
      </c>
      <c r="AI7" s="131">
        <v>-53901.434341442211</v>
      </c>
      <c r="AJ7" s="131">
        <v>-60790.305008067648</v>
      </c>
      <c r="AK7" s="131">
        <v>-68237.620387267962</v>
      </c>
      <c r="AL7" s="131">
        <v>-76273.84473008936</v>
      </c>
      <c r="AM7" s="131">
        <v>-84931.212670975408</v>
      </c>
      <c r="AN7" s="131">
        <v>-94243.861348818959</v>
      </c>
      <c r="AO7" s="131">
        <v>-104247.96898202608</v>
      </c>
      <c r="AP7" s="131">
        <v>-114981.9001096795</v>
      </c>
      <c r="AQ7" s="131">
        <v>-126486.35777121541</v>
      </c>
      <c r="AR7" s="131">
        <v>-138804.54295743184</v>
      </c>
      <c r="AS7" s="131">
        <v>-151982.32172560005</v>
      </c>
      <c r="AT7" s="131">
        <v>-166068.40043059972</v>
      </c>
      <c r="AU7" s="131">
        <v>-181114.50958213196</v>
      </c>
      <c r="AV7" s="131">
        <v>-197175.59689512113</v>
      </c>
      <c r="AW7" s="131">
        <v>-214310.03015643393</v>
      </c>
      <c r="AX7" s="131">
        <v>-232579.81058618202</v>
      </c>
      <c r="AY7" s="131">
        <v>-252050.79742634416</v>
      </c>
      <c r="AZ7" s="131">
        <v>-272792.94454355264</v>
      </c>
      <c r="BA7" s="131">
        <v>-294880.54988696799</v>
      </c>
      <c r="BB7" s="131">
        <v>-318392.51869659784</v>
      </c>
      <c r="BC7" s="131">
        <v>-343412.64141260274</v>
      </c>
      <c r="BD7" s="131">
        <v>-370029.88729249506</v>
      </c>
      <c r="BE7" s="131">
        <v>-398338.7148011027</v>
      </c>
      <c r="BF7" s="131">
        <v>-428439.39989817073</v>
      </c>
      <c r="BG7" s="131">
        <v>-460438.38341094274</v>
      </c>
      <c r="BH7" s="131">
        <v>-494448.63874442381</v>
      </c>
      <c r="BI7" s="131">
        <v>-530590.06125070585</v>
      </c>
      <c r="BJ7" s="131">
        <v>-568989.88065114571</v>
      </c>
      <c r="BK7" s="131">
        <v>-609701.67637804733</v>
      </c>
      <c r="BL7" s="131">
        <v>-652864.64790207415</v>
      </c>
      <c r="BM7" s="131">
        <v>-698626.37561561971</v>
      </c>
      <c r="BN7" s="131">
        <v>-747143.32543134224</v>
      </c>
      <c r="BO7" s="131">
        <v>-798581.38376156986</v>
      </c>
      <c r="BP7" s="131">
        <v>-853116.4247077438</v>
      </c>
      <c r="BQ7" s="131">
        <v>-910934.91139920498</v>
      </c>
      <c r="BR7" s="131">
        <v>-972234.53353738575</v>
      </c>
      <c r="BS7" s="131">
        <v>-1037224.8833252621</v>
      </c>
      <c r="BT7" s="131">
        <v>-1106128.1720931667</v>
      </c>
      <c r="BU7" s="131">
        <v>-1179179.9900712098</v>
      </c>
      <c r="BV7" s="131">
        <v>-1256630.1119060747</v>
      </c>
    </row>
    <row r="8" spans="1:74" ht="15" customHeight="1" x14ac:dyDescent="0.2">
      <c r="A8" s="153" t="s">
        <v>348</v>
      </c>
      <c r="B8" s="153"/>
      <c r="C8" s="130">
        <v>0</v>
      </c>
      <c r="D8" s="130">
        <v>0</v>
      </c>
      <c r="E8" s="130">
        <v>0</v>
      </c>
      <c r="F8" s="130">
        <v>0</v>
      </c>
      <c r="G8" s="130">
        <v>0</v>
      </c>
      <c r="H8" s="130">
        <v>0</v>
      </c>
      <c r="I8" s="130">
        <v>0</v>
      </c>
      <c r="J8" s="130">
        <v>0</v>
      </c>
      <c r="K8" s="130">
        <v>0</v>
      </c>
      <c r="L8" s="130">
        <v>0</v>
      </c>
      <c r="M8" s="130">
        <v>0</v>
      </c>
      <c r="N8" s="130">
        <v>0</v>
      </c>
      <c r="O8" s="130">
        <v>1698.8400000000001</v>
      </c>
      <c r="P8" s="130">
        <v>3689.8600939199996</v>
      </c>
      <c r="Q8" s="130">
        <v>6000.0722298047485</v>
      </c>
      <c r="R8" s="130">
        <v>8676.9717984254057</v>
      </c>
      <c r="S8" s="130">
        <v>11789.656028787991</v>
      </c>
      <c r="T8" s="130">
        <v>15410.294039490151</v>
      </c>
      <c r="U8" s="130">
        <v>19614.23021399862</v>
      </c>
      <c r="V8" s="130">
        <v>24480.11242649944</v>
      </c>
      <c r="W8" s="130">
        <v>30090.047226838251</v>
      </c>
      <c r="X8" s="130">
        <v>36529.783709039846</v>
      </c>
      <c r="Y8" s="130">
        <v>43888.927416694554</v>
      </c>
      <c r="Z8" s="130">
        <v>52261.185294110343</v>
      </c>
      <c r="AA8" s="130">
        <v>61744.642385877145</v>
      </c>
      <c r="AB8" s="130">
        <v>72442.070727901038</v>
      </c>
      <c r="AC8" s="130">
        <v>84461.270665792152</v>
      </c>
      <c r="AD8" s="130">
        <v>97915.444684879694</v>
      </c>
      <c r="AE8" s="130">
        <v>112923.60374088658</v>
      </c>
      <c r="AF8" s="130">
        <v>129611.00604023004</v>
      </c>
      <c r="AG8" s="130">
        <v>148109.62823120019</v>
      </c>
      <c r="AH8" s="130">
        <v>168558.66902785</v>
      </c>
      <c r="AI8" s="130">
        <v>191105.08539238604</v>
      </c>
      <c r="AJ8" s="130">
        <v>215529.26321042172</v>
      </c>
      <c r="AK8" s="130">
        <v>241933.38137304102</v>
      </c>
      <c r="AL8" s="130">
        <v>270425.44949758961</v>
      </c>
      <c r="AM8" s="130">
        <v>301119.7540152765</v>
      </c>
      <c r="AN8" s="130">
        <v>334137.32660035824</v>
      </c>
      <c r="AO8" s="130">
        <v>369606.43548172887</v>
      </c>
      <c r="AP8" s="130">
        <v>407663.10038886371</v>
      </c>
      <c r="AQ8" s="130">
        <v>448451.63209794567</v>
      </c>
      <c r="AR8" s="130">
        <v>492125.19775816752</v>
      </c>
      <c r="AS8" s="130">
        <v>538846.41339076392</v>
      </c>
      <c r="AT8" s="130">
        <v>588787.96516303543</v>
      </c>
      <c r="AU8" s="130">
        <v>642133.26124574069</v>
      </c>
      <c r="AV8" s="130">
        <v>699077.11626452045</v>
      </c>
      <c r="AW8" s="130">
        <v>759826.47055462946</v>
      </c>
      <c r="AX8" s="130">
        <v>824601.14662373636</v>
      </c>
      <c r="AY8" s="130">
        <v>893634.64542067493</v>
      </c>
      <c r="AZ8" s="130">
        <v>967174.98519986868</v>
      </c>
      <c r="BA8" s="130">
        <v>1045485.5859628867</v>
      </c>
      <c r="BB8" s="130">
        <v>1128846.2026515743</v>
      </c>
      <c r="BC8" s="130">
        <v>1217553.9104628644</v>
      </c>
      <c r="BD8" s="130">
        <v>1311924.14585521</v>
      </c>
      <c r="BE8" s="130">
        <v>1412291.8070220917</v>
      </c>
      <c r="BF8" s="130">
        <v>1519012.4178207873</v>
      </c>
      <c r="BG8" s="130">
        <v>1632463.35936607</v>
      </c>
      <c r="BH8" s="130">
        <v>1753045.1737302302</v>
      </c>
      <c r="BI8" s="130">
        <v>1881182.944434321</v>
      </c>
      <c r="BJ8" s="130">
        <v>2017327.7586722444</v>
      </c>
      <c r="BK8" s="130">
        <v>2161669.5798858041</v>
      </c>
      <c r="BL8" s="130">
        <v>2314701.9334709905</v>
      </c>
      <c r="BM8" s="130">
        <v>2476948.0590008339</v>
      </c>
      <c r="BN8" s="130">
        <v>2648962.6992565775</v>
      </c>
      <c r="BO8" s="130">
        <v>2831333.9969728389</v>
      </c>
      <c r="BP8" s="130">
        <v>3024685.5057820012</v>
      </c>
      <c r="BQ8" s="130">
        <v>3229678.3222335456</v>
      </c>
      <c r="BR8" s="130">
        <v>3447013.3461780045</v>
      </c>
      <c r="BS8" s="130">
        <v>3677433.6772441119</v>
      </c>
      <c r="BT8" s="130">
        <v>3921727.1556030465</v>
      </c>
      <c r="BU8" s="130">
        <v>4180729.055707017</v>
      </c>
      <c r="BV8" s="130">
        <v>4455324.9422124466</v>
      </c>
    </row>
    <row r="9" spans="1:74" ht="15" customHeight="1" x14ac:dyDescent="0.2">
      <c r="A9" s="154" t="s">
        <v>349</v>
      </c>
      <c r="B9" s="154"/>
      <c r="C9" s="132">
        <v>0</v>
      </c>
      <c r="D9" s="132">
        <v>0</v>
      </c>
      <c r="E9" s="132">
        <v>0</v>
      </c>
      <c r="F9" s="132">
        <v>0</v>
      </c>
      <c r="G9" s="132">
        <v>0</v>
      </c>
      <c r="H9" s="132">
        <v>0</v>
      </c>
      <c r="I9" s="132">
        <v>0</v>
      </c>
      <c r="J9" s="132">
        <v>0</v>
      </c>
      <c r="K9" s="132">
        <v>0</v>
      </c>
      <c r="L9" s="132">
        <v>0</v>
      </c>
      <c r="M9" s="132">
        <v>0</v>
      </c>
      <c r="N9" s="132">
        <v>0</v>
      </c>
      <c r="O9" s="132">
        <v>0.78</v>
      </c>
      <c r="P9" s="132">
        <v>0.78</v>
      </c>
      <c r="Q9" s="132">
        <v>0.78</v>
      </c>
      <c r="R9" s="132">
        <v>0.78</v>
      </c>
      <c r="S9" s="132">
        <v>0.78</v>
      </c>
      <c r="T9" s="132">
        <v>0.78</v>
      </c>
      <c r="U9" s="132">
        <v>0.78</v>
      </c>
      <c r="V9" s="132">
        <v>0.78</v>
      </c>
      <c r="W9" s="132">
        <v>0.78</v>
      </c>
      <c r="X9" s="132">
        <v>0.78</v>
      </c>
      <c r="Y9" s="132">
        <v>0.77999999999999992</v>
      </c>
      <c r="Z9" s="132">
        <v>0.77999999999999992</v>
      </c>
      <c r="AA9" s="132">
        <v>0.78</v>
      </c>
      <c r="AB9" s="132">
        <v>0.78</v>
      </c>
      <c r="AC9" s="132">
        <v>0.78</v>
      </c>
      <c r="AD9" s="132">
        <v>0.78</v>
      </c>
      <c r="AE9" s="132">
        <v>0.78</v>
      </c>
      <c r="AF9" s="132">
        <v>0.78</v>
      </c>
      <c r="AG9" s="132">
        <v>0.78</v>
      </c>
      <c r="AH9" s="132">
        <v>0.78</v>
      </c>
      <c r="AI9" s="132">
        <v>0.78</v>
      </c>
      <c r="AJ9" s="132">
        <v>0.78000000000000014</v>
      </c>
      <c r="AK9" s="132">
        <v>0.78</v>
      </c>
      <c r="AL9" s="132">
        <v>0.78</v>
      </c>
      <c r="AM9" s="132">
        <v>0.78</v>
      </c>
      <c r="AN9" s="132">
        <v>0.78000000000000014</v>
      </c>
      <c r="AO9" s="132">
        <v>0.78</v>
      </c>
      <c r="AP9" s="132">
        <v>0.78</v>
      </c>
      <c r="AQ9" s="132">
        <v>0.78000000000000014</v>
      </c>
      <c r="AR9" s="132">
        <v>0.78</v>
      </c>
      <c r="AS9" s="132">
        <v>0.78</v>
      </c>
      <c r="AT9" s="132">
        <v>0.78</v>
      </c>
      <c r="AU9" s="132">
        <v>0.78</v>
      </c>
      <c r="AV9" s="132">
        <v>0.78</v>
      </c>
      <c r="AW9" s="132">
        <v>0.78</v>
      </c>
      <c r="AX9" s="132">
        <v>0.78</v>
      </c>
      <c r="AY9" s="132">
        <v>0.78</v>
      </c>
      <c r="AZ9" s="132">
        <v>0.78</v>
      </c>
      <c r="BA9" s="132">
        <v>0.78</v>
      </c>
      <c r="BB9" s="132">
        <v>0.78</v>
      </c>
      <c r="BC9" s="132">
        <v>0.78</v>
      </c>
      <c r="BD9" s="132">
        <v>0.78</v>
      </c>
      <c r="BE9" s="132">
        <v>0.78</v>
      </c>
      <c r="BF9" s="132">
        <v>0.78</v>
      </c>
      <c r="BG9" s="132">
        <v>0.78</v>
      </c>
      <c r="BH9" s="132">
        <v>0.78</v>
      </c>
      <c r="BI9" s="132">
        <v>0.78</v>
      </c>
      <c r="BJ9" s="132">
        <v>0.78</v>
      </c>
      <c r="BK9" s="132">
        <v>0.77999999999999992</v>
      </c>
      <c r="BL9" s="132">
        <v>0.78</v>
      </c>
      <c r="BM9" s="132">
        <v>0.78</v>
      </c>
      <c r="BN9" s="132">
        <v>0.78</v>
      </c>
      <c r="BO9" s="132">
        <v>0.78</v>
      </c>
      <c r="BP9" s="132">
        <v>0.78</v>
      </c>
      <c r="BQ9" s="132">
        <v>0.78</v>
      </c>
      <c r="BR9" s="132">
        <v>0.78</v>
      </c>
      <c r="BS9" s="132">
        <v>0.78</v>
      </c>
      <c r="BT9" s="132">
        <v>0.78</v>
      </c>
      <c r="BU9" s="132">
        <v>0.78</v>
      </c>
      <c r="BV9" s="132">
        <v>0.77999999999999992</v>
      </c>
    </row>
    <row r="11" spans="1:74" ht="19.5" customHeight="1" x14ac:dyDescent="0.2">
      <c r="A11" s="10" t="s">
        <v>350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5" customHeight="1" x14ac:dyDescent="0.2">
      <c r="A12" s="154" t="s">
        <v>351</v>
      </c>
      <c r="B12" s="154"/>
      <c r="C12" s="161">
        <v>3600</v>
      </c>
      <c r="D12" s="161">
        <v>3600</v>
      </c>
      <c r="E12" s="161">
        <v>3600</v>
      </c>
      <c r="F12" s="161">
        <v>3600</v>
      </c>
      <c r="G12" s="161">
        <v>3600</v>
      </c>
      <c r="H12" s="161">
        <v>3600</v>
      </c>
      <c r="I12" s="161">
        <v>3600</v>
      </c>
      <c r="J12" s="161">
        <v>3600</v>
      </c>
      <c r="K12" s="161">
        <v>3600</v>
      </c>
      <c r="L12" s="161">
        <v>3600</v>
      </c>
      <c r="M12" s="161">
        <v>3600</v>
      </c>
      <c r="N12" s="161">
        <v>3600</v>
      </c>
      <c r="O12" s="161">
        <v>3600</v>
      </c>
      <c r="P12" s="161">
        <v>3600</v>
      </c>
      <c r="Q12" s="161">
        <v>3600</v>
      </c>
      <c r="R12" s="161">
        <v>3600</v>
      </c>
      <c r="S12" s="161">
        <v>3600</v>
      </c>
      <c r="T12" s="161">
        <v>3600</v>
      </c>
      <c r="U12" s="161">
        <v>3600</v>
      </c>
      <c r="V12" s="161">
        <v>3766.1711425383751</v>
      </c>
      <c r="W12" s="161">
        <v>4629.2380348981924</v>
      </c>
      <c r="X12" s="161">
        <v>5619.9667244676684</v>
      </c>
      <c r="Y12" s="161">
        <v>6752.1426794914705</v>
      </c>
      <c r="Z12" s="161">
        <v>8040.1823529400526</v>
      </c>
      <c r="AA12" s="161">
        <v>69894.117647058825</v>
      </c>
      <c r="AB12" s="161">
        <v>70385.185185185197</v>
      </c>
      <c r="AC12" s="161">
        <v>70240</v>
      </c>
      <c r="AD12" s="161">
        <v>70240</v>
      </c>
      <c r="AE12" s="161">
        <v>70644.444444444453</v>
      </c>
      <c r="AF12" s="161">
        <v>71012.121212121216</v>
      </c>
      <c r="AG12" s="161">
        <v>89538.461538461546</v>
      </c>
      <c r="AH12" s="161">
        <v>89933.333333333343</v>
      </c>
      <c r="AI12" s="161">
        <v>89772.413793103464</v>
      </c>
      <c r="AJ12" s="161">
        <v>90120</v>
      </c>
      <c r="AK12" s="161">
        <v>93051.300528092688</v>
      </c>
      <c r="AL12" s="161">
        <v>104009.78826830369</v>
      </c>
      <c r="AM12" s="161">
        <v>109403.70370370374</v>
      </c>
      <c r="AN12" s="161">
        <v>119946.73262576963</v>
      </c>
      <c r="AO12" s="161">
        <v>132679.23324985142</v>
      </c>
      <c r="AP12" s="161">
        <v>146340.6001395921</v>
      </c>
      <c r="AQ12" s="161">
        <v>160982.63716336511</v>
      </c>
      <c r="AR12" s="161">
        <v>176660.32740036785</v>
      </c>
      <c r="AS12" s="161">
        <v>193432.04583258193</v>
      </c>
      <c r="AT12" s="161">
        <v>211359.78236621784</v>
      </c>
      <c r="AU12" s="161">
        <v>230509.37583180438</v>
      </c>
      <c r="AV12" s="161">
        <v>250950.75968469967</v>
      </c>
      <c r="AW12" s="161">
        <v>272758.22019909776</v>
      </c>
      <c r="AX12" s="161">
        <v>296010.66801877716</v>
      </c>
      <c r="AY12" s="161">
        <v>320791.92399716534</v>
      </c>
      <c r="AZ12" s="161">
        <v>347191.02032815799</v>
      </c>
      <c r="BA12" s="161">
        <v>375302.51803795935</v>
      </c>
      <c r="BB12" s="161">
        <v>405226.84197748819</v>
      </c>
      <c r="BC12" s="161">
        <v>437070.63452513085</v>
      </c>
      <c r="BD12" s="161">
        <v>470947.12928135745</v>
      </c>
      <c r="BE12" s="161">
        <v>506976.54611049447</v>
      </c>
      <c r="BF12" s="161">
        <v>545286.50896130828</v>
      </c>
      <c r="BG12" s="161">
        <v>586012.48797756364</v>
      </c>
      <c r="BH12" s="161">
        <v>629298.26749290316</v>
      </c>
      <c r="BI12" s="161">
        <v>675296.44159180752</v>
      </c>
      <c r="BJ12" s="161">
        <v>724168.93901054934</v>
      </c>
      <c r="BK12" s="161">
        <v>665129.10150332435</v>
      </c>
      <c r="BL12" s="161">
        <v>712215.97952953551</v>
      </c>
      <c r="BM12" s="161">
        <v>762137.86430794885</v>
      </c>
      <c r="BN12" s="161">
        <v>815065.44592510071</v>
      </c>
      <c r="BO12" s="161">
        <v>871179.69137625804</v>
      </c>
      <c r="BP12" s="161">
        <v>930672.46331753873</v>
      </c>
      <c r="BQ12" s="161">
        <v>993747.17607186001</v>
      </c>
      <c r="BR12" s="161">
        <v>1060619.4911316936</v>
      </c>
      <c r="BS12" s="161">
        <v>1131518.0545366497</v>
      </c>
      <c r="BT12" s="161">
        <v>1206685.2786470912</v>
      </c>
      <c r="BU12" s="161">
        <v>1286378.1709867744</v>
      </c>
      <c r="BV12" s="161">
        <v>1370869.2129884451</v>
      </c>
    </row>
    <row r="13" spans="1:74" ht="15" customHeight="1" x14ac:dyDescent="0.2">
      <c r="A13" s="154" t="s">
        <v>352</v>
      </c>
      <c r="B13" s="154"/>
      <c r="C13" s="161">
        <v>22376.666666666668</v>
      </c>
      <c r="D13" s="161">
        <v>22376.666666666668</v>
      </c>
      <c r="E13" s="161">
        <v>22376.666666666668</v>
      </c>
      <c r="F13" s="161">
        <v>32550.000000000004</v>
      </c>
      <c r="G13" s="161">
        <v>32550.000000000004</v>
      </c>
      <c r="H13" s="161">
        <v>32550.000000000004</v>
      </c>
      <c r="I13" s="161">
        <v>32550.000000000004</v>
      </c>
      <c r="J13" s="161">
        <v>32550.000000000004</v>
      </c>
      <c r="K13" s="161">
        <v>32550.000000000004</v>
      </c>
      <c r="L13" s="161">
        <v>32550.000000000004</v>
      </c>
      <c r="M13" s="161">
        <v>32550.000000000004</v>
      </c>
      <c r="N13" s="161">
        <v>32550.000000000004</v>
      </c>
      <c r="O13" s="161">
        <v>32550.000000000004</v>
      </c>
      <c r="P13" s="161">
        <v>32550.000000000004</v>
      </c>
      <c r="Q13" s="161">
        <v>32550.000000000004</v>
      </c>
      <c r="R13" s="161">
        <v>32550.000000000004</v>
      </c>
      <c r="S13" s="161">
        <v>32550.000000000004</v>
      </c>
      <c r="T13" s="161">
        <v>42883.333333333336</v>
      </c>
      <c r="U13" s="161">
        <v>42883.333333333336</v>
      </c>
      <c r="V13" s="161">
        <v>42883.333333333336</v>
      </c>
      <c r="W13" s="161">
        <v>53316.666666666679</v>
      </c>
      <c r="X13" s="161">
        <v>53316.666666666679</v>
      </c>
      <c r="Y13" s="161">
        <v>52150.000000000007</v>
      </c>
      <c r="Z13" s="161">
        <v>62510</v>
      </c>
      <c r="AA13" s="161">
        <v>59973.529411764721</v>
      </c>
      <c r="AB13" s="161">
        <v>69935.185185185197</v>
      </c>
      <c r="AC13" s="161">
        <v>79310.000000000015</v>
      </c>
      <c r="AD13" s="161">
        <v>79310.000000000015</v>
      </c>
      <c r="AE13" s="161">
        <v>89350.000000000015</v>
      </c>
      <c r="AF13" s="161">
        <v>99453.030303030304</v>
      </c>
      <c r="AG13" s="161">
        <v>108185.89743589744</v>
      </c>
      <c r="AH13" s="161">
        <v>118261.11111111112</v>
      </c>
      <c r="AI13" s="161">
        <v>127621.2643678161</v>
      </c>
      <c r="AJ13" s="161">
        <v>137736.66666666666</v>
      </c>
      <c r="AK13" s="161">
        <v>147891.93548387097</v>
      </c>
      <c r="AL13" s="161">
        <v>157234.84848484851</v>
      </c>
      <c r="AM13" s="161">
        <v>166664.81481481486</v>
      </c>
      <c r="AN13" s="161">
        <v>176013.15789473685</v>
      </c>
      <c r="AO13" s="161">
        <v>186167.09401709406</v>
      </c>
      <c r="AP13" s="161">
        <v>195507.7235772358</v>
      </c>
      <c r="AQ13" s="161">
        <v>215884.88372093026</v>
      </c>
      <c r="AR13" s="161">
        <v>225210.74074074076</v>
      </c>
      <c r="AS13" s="161">
        <v>234616.66666666669</v>
      </c>
      <c r="AT13" s="161">
        <v>254143.46405228757</v>
      </c>
      <c r="AU13" s="161">
        <v>264357.69230769237</v>
      </c>
      <c r="AV13" s="161">
        <v>273678.39506172843</v>
      </c>
      <c r="AW13" s="161">
        <v>294150</v>
      </c>
      <c r="AX13" s="161">
        <v>303458.0459770115</v>
      </c>
      <c r="AY13" s="161">
        <v>312833.06010928971</v>
      </c>
      <c r="AZ13" s="161">
        <v>332383.33333333343</v>
      </c>
      <c r="BA13" s="161">
        <v>341695.45454545459</v>
      </c>
      <c r="BB13" s="161">
        <v>362195.09803921566</v>
      </c>
      <c r="BC13" s="161">
        <v>371496.66666666674</v>
      </c>
      <c r="BD13" s="161">
        <v>392038.88888888899</v>
      </c>
      <c r="BE13" s="161">
        <v>400418.42105263163</v>
      </c>
      <c r="BF13" s="161">
        <v>419977.8481012659</v>
      </c>
      <c r="BG13" s="161">
        <v>430243.33333333343</v>
      </c>
      <c r="BH13" s="161">
        <v>449811.84738955833</v>
      </c>
      <c r="BI13" s="161">
        <v>460094.4444444445</v>
      </c>
      <c r="BJ13" s="161">
        <v>479670.30651341</v>
      </c>
      <c r="BK13" s="161">
        <v>488955.24344569299</v>
      </c>
      <c r="BL13" s="161">
        <v>509550.00000000006</v>
      </c>
      <c r="BM13" s="161">
        <v>518826.70250896068</v>
      </c>
      <c r="BN13" s="161">
        <v>539448.24561403517</v>
      </c>
      <c r="BO13" s="161">
        <v>548717.01030927838</v>
      </c>
      <c r="BP13" s="161">
        <v>559035.71428571432</v>
      </c>
      <c r="BQ13" s="161">
        <v>578623.92739273934</v>
      </c>
      <c r="BR13" s="161">
        <v>587887.86407766992</v>
      </c>
      <c r="BS13" s="161">
        <v>608545.55555555562</v>
      </c>
      <c r="BT13" s="161">
        <v>617802.33644859819</v>
      </c>
      <c r="BU13" s="161">
        <v>628137.65432098764</v>
      </c>
      <c r="BV13" s="161">
        <v>647730.18018018024</v>
      </c>
    </row>
    <row r="14" spans="1:74" ht="15" customHeight="1" x14ac:dyDescent="0.2">
      <c r="A14" s="154" t="s">
        <v>353</v>
      </c>
      <c r="B14" s="154"/>
      <c r="C14" s="161">
        <v>31090.000000000004</v>
      </c>
      <c r="D14" s="161">
        <v>31090.000000000004</v>
      </c>
      <c r="E14" s="161">
        <v>31090.000000000004</v>
      </c>
      <c r="F14" s="161">
        <v>31650.000000000004</v>
      </c>
      <c r="G14" s="161">
        <v>31650.000000000004</v>
      </c>
      <c r="H14" s="161">
        <v>31650.000000000004</v>
      </c>
      <c r="I14" s="161">
        <v>31650.000000000004</v>
      </c>
      <c r="J14" s="161">
        <v>31650.000000000004</v>
      </c>
      <c r="K14" s="161">
        <v>31650.000000000004</v>
      </c>
      <c r="L14" s="161">
        <v>31650.000000000004</v>
      </c>
      <c r="M14" s="161">
        <v>31650.000000000004</v>
      </c>
      <c r="N14" s="161">
        <v>31650.000000000004</v>
      </c>
      <c r="O14" s="161">
        <v>31650.000000000004</v>
      </c>
      <c r="P14" s="161">
        <v>31650.000000000004</v>
      </c>
      <c r="Q14" s="161">
        <v>31650.000000000004</v>
      </c>
      <c r="R14" s="161">
        <v>31650.000000000004</v>
      </c>
      <c r="S14" s="161">
        <v>31650.000000000004</v>
      </c>
      <c r="T14" s="161">
        <v>32050.000000000004</v>
      </c>
      <c r="U14" s="161">
        <v>32050.000000000004</v>
      </c>
      <c r="V14" s="161">
        <v>32050.000000000004</v>
      </c>
      <c r="W14" s="161">
        <v>32350.000000000007</v>
      </c>
      <c r="X14" s="161">
        <v>32350.000000000007</v>
      </c>
      <c r="Y14" s="161">
        <v>41450.000000000007</v>
      </c>
      <c r="Z14" s="161">
        <v>41823.333333333343</v>
      </c>
      <c r="AA14" s="161">
        <v>40132.352941176476</v>
      </c>
      <c r="AB14" s="161">
        <v>40412.962962962971</v>
      </c>
      <c r="AC14" s="161">
        <v>49850.000000000007</v>
      </c>
      <c r="AD14" s="161">
        <v>49850.000000000007</v>
      </c>
      <c r="AE14" s="161">
        <v>50138.888888888898</v>
      </c>
      <c r="AF14" s="161">
        <v>50401.515151515152</v>
      </c>
      <c r="AG14" s="161">
        <v>59542.307692307702</v>
      </c>
      <c r="AH14" s="161">
        <v>59805.555555555562</v>
      </c>
      <c r="AI14" s="161">
        <v>69272.98850574714</v>
      </c>
      <c r="AJ14" s="161">
        <v>69543.333333333328</v>
      </c>
      <c r="AK14" s="161">
        <v>69796.236559139783</v>
      </c>
      <c r="AL14" s="161">
        <v>79292.424242424255</v>
      </c>
      <c r="AM14" s="161">
        <v>79198.148148148161</v>
      </c>
      <c r="AN14" s="161">
        <v>88681.578947368427</v>
      </c>
      <c r="AO14" s="161">
        <v>88942.307692307717</v>
      </c>
      <c r="AP14" s="161">
        <v>98428.861788617898</v>
      </c>
      <c r="AQ14" s="161">
        <v>98947.674418604656</v>
      </c>
      <c r="AR14" s="161">
        <v>108452.96296296298</v>
      </c>
      <c r="AS14" s="161">
        <v>108338.88888888889</v>
      </c>
      <c r="AT14" s="161">
        <v>118093.13725490197</v>
      </c>
      <c r="AU14" s="161">
        <v>118342.30769230772</v>
      </c>
      <c r="AV14" s="161">
        <v>127852.46913580247</v>
      </c>
      <c r="AW14" s="161">
        <v>128350</v>
      </c>
      <c r="AX14" s="161">
        <v>137872.98850574714</v>
      </c>
      <c r="AY14" s="161">
        <v>137736.33879781424</v>
      </c>
      <c r="AZ14" s="161">
        <v>147500.00000000003</v>
      </c>
      <c r="BA14" s="161">
        <v>157013.63636363638</v>
      </c>
      <c r="BB14" s="161">
        <v>157512.74509803922</v>
      </c>
      <c r="BC14" s="161">
        <v>167036.66666666672</v>
      </c>
      <c r="BD14" s="161">
        <v>167527.77777777781</v>
      </c>
      <c r="BE14" s="161">
        <v>176660.5263157895</v>
      </c>
      <c r="BF14" s="161">
        <v>186429.74683544307</v>
      </c>
      <c r="BG14" s="161">
        <v>186676.66666666669</v>
      </c>
      <c r="BH14" s="161">
        <v>196450.80321285143</v>
      </c>
      <c r="BI14" s="161">
        <v>196694.44444444444</v>
      </c>
      <c r="BJ14" s="161">
        <v>206472.98850574714</v>
      </c>
      <c r="BK14" s="161">
        <v>216004.3071161049</v>
      </c>
      <c r="BL14" s="161">
        <v>216496.15384615387</v>
      </c>
      <c r="BM14" s="161">
        <v>226034.22939068102</v>
      </c>
      <c r="BN14" s="161">
        <v>226520.17543859652</v>
      </c>
      <c r="BO14" s="161">
        <v>236064.43298969077</v>
      </c>
      <c r="BP14" s="161">
        <v>236307.1428571429</v>
      </c>
      <c r="BQ14" s="161">
        <v>246094.88448844888</v>
      </c>
      <c r="BR14" s="161">
        <v>255636.40776699031</v>
      </c>
      <c r="BS14" s="161">
        <v>256125.55555555559</v>
      </c>
      <c r="BT14" s="161">
        <v>265672.42990654206</v>
      </c>
      <c r="BU14" s="161">
        <v>265916.66666666669</v>
      </c>
      <c r="BV14" s="161">
        <v>275708.25825825823</v>
      </c>
    </row>
    <row r="15" spans="1:74" ht="15" customHeight="1" x14ac:dyDescent="0.2">
      <c r="A15" s="153" t="s">
        <v>354</v>
      </c>
      <c r="B15" s="153"/>
      <c r="C15" s="130">
        <v>57066.666666666672</v>
      </c>
      <c r="D15" s="130">
        <v>57066.666666666672</v>
      </c>
      <c r="E15" s="130">
        <v>57066.666666666672</v>
      </c>
      <c r="F15" s="130">
        <v>67800</v>
      </c>
      <c r="G15" s="130">
        <v>67800</v>
      </c>
      <c r="H15" s="130">
        <v>67800</v>
      </c>
      <c r="I15" s="130">
        <v>67800</v>
      </c>
      <c r="J15" s="130">
        <v>67800</v>
      </c>
      <c r="K15" s="130">
        <v>67800</v>
      </c>
      <c r="L15" s="130">
        <v>67800</v>
      </c>
      <c r="M15" s="130">
        <v>67800</v>
      </c>
      <c r="N15" s="130">
        <v>67800</v>
      </c>
      <c r="O15" s="130">
        <v>67800</v>
      </c>
      <c r="P15" s="130">
        <v>67800</v>
      </c>
      <c r="Q15" s="130">
        <v>67800</v>
      </c>
      <c r="R15" s="130">
        <v>67800</v>
      </c>
      <c r="S15" s="130">
        <v>67800</v>
      </c>
      <c r="T15" s="130">
        <v>78533.333333333343</v>
      </c>
      <c r="U15" s="130">
        <v>78533.333333333343</v>
      </c>
      <c r="V15" s="130">
        <v>78699.504475871712</v>
      </c>
      <c r="W15" s="130">
        <v>90295.904701564868</v>
      </c>
      <c r="X15" s="130">
        <v>91286.633391134354</v>
      </c>
      <c r="Y15" s="130">
        <v>100352.14267949149</v>
      </c>
      <c r="Z15" s="130">
        <v>112373.5156862734</v>
      </c>
      <c r="AA15" s="130">
        <v>170000.00000000003</v>
      </c>
      <c r="AB15" s="130">
        <v>180733.33333333337</v>
      </c>
      <c r="AC15" s="130">
        <v>199400</v>
      </c>
      <c r="AD15" s="130">
        <v>199400</v>
      </c>
      <c r="AE15" s="130">
        <v>210133.33333333337</v>
      </c>
      <c r="AF15" s="130">
        <v>220866.66666666669</v>
      </c>
      <c r="AG15" s="130">
        <v>257266.66666666669</v>
      </c>
      <c r="AH15" s="130">
        <v>268000</v>
      </c>
      <c r="AI15" s="130">
        <v>286666.66666666674</v>
      </c>
      <c r="AJ15" s="130">
        <v>297400</v>
      </c>
      <c r="AK15" s="130">
        <v>310739.47257110343</v>
      </c>
      <c r="AL15" s="130">
        <v>340537.06099557644</v>
      </c>
      <c r="AM15" s="130">
        <v>355266.66666666674</v>
      </c>
      <c r="AN15" s="130">
        <v>384641.46946787491</v>
      </c>
      <c r="AO15" s="130">
        <v>407788.63495925325</v>
      </c>
      <c r="AP15" s="130">
        <v>440277.18550544581</v>
      </c>
      <c r="AQ15" s="130">
        <v>475815.19530289999</v>
      </c>
      <c r="AR15" s="130">
        <v>510324.03110407159</v>
      </c>
      <c r="AS15" s="130">
        <v>536387.60138813755</v>
      </c>
      <c r="AT15" s="130">
        <v>583596.38367340737</v>
      </c>
      <c r="AU15" s="130">
        <v>613209.37583180447</v>
      </c>
      <c r="AV15" s="130">
        <v>652481.6238822306</v>
      </c>
      <c r="AW15" s="130">
        <v>695258.22019909776</v>
      </c>
      <c r="AX15" s="130">
        <v>737341.70250153588</v>
      </c>
      <c r="AY15" s="130">
        <v>771361.32290426921</v>
      </c>
      <c r="AZ15" s="130">
        <v>827074.35366149142</v>
      </c>
      <c r="BA15" s="130">
        <v>874011.60894705029</v>
      </c>
      <c r="BB15" s="130">
        <v>924934.68511474319</v>
      </c>
      <c r="BC15" s="130">
        <v>975603.96785846434</v>
      </c>
      <c r="BD15" s="130">
        <v>1030513.7959480241</v>
      </c>
      <c r="BE15" s="130">
        <v>1084055.4934789157</v>
      </c>
      <c r="BF15" s="130">
        <v>1151694.1038980172</v>
      </c>
      <c r="BG15" s="130">
        <v>1202932.4879775639</v>
      </c>
      <c r="BH15" s="130">
        <v>1275560.918095313</v>
      </c>
      <c r="BI15" s="130">
        <v>1332085.3304806966</v>
      </c>
      <c r="BJ15" s="130">
        <v>1410312.2340297066</v>
      </c>
      <c r="BK15" s="130">
        <v>1370088.6520651223</v>
      </c>
      <c r="BL15" s="130">
        <v>1438262.1333756894</v>
      </c>
      <c r="BM15" s="130">
        <v>1506998.7962075905</v>
      </c>
      <c r="BN15" s="130">
        <v>1581033.8669777322</v>
      </c>
      <c r="BO15" s="130">
        <v>1655961.1346752271</v>
      </c>
      <c r="BP15" s="130">
        <v>1726015.3204603961</v>
      </c>
      <c r="BQ15" s="130">
        <v>1818465.9879530482</v>
      </c>
      <c r="BR15" s="130">
        <v>1904143.762976354</v>
      </c>
      <c r="BS15" s="130">
        <v>1996189.165647761</v>
      </c>
      <c r="BT15" s="130">
        <v>2090160.0450022314</v>
      </c>
      <c r="BU15" s="130">
        <v>2180432.4919744288</v>
      </c>
      <c r="BV15" s="130">
        <v>2294307.6514268834</v>
      </c>
    </row>
    <row r="17" spans="1:74" ht="15" customHeight="1" x14ac:dyDescent="0.2">
      <c r="A17" s="153" t="s">
        <v>355</v>
      </c>
      <c r="B17" s="153"/>
      <c r="C17" s="133">
        <v>-57066.666666666672</v>
      </c>
      <c r="D17" s="133">
        <v>-57066.666666666672</v>
      </c>
      <c r="E17" s="133">
        <v>-57066.666666666672</v>
      </c>
      <c r="F17" s="133">
        <v>-67800</v>
      </c>
      <c r="G17" s="133">
        <v>-67800</v>
      </c>
      <c r="H17" s="133">
        <v>-67800</v>
      </c>
      <c r="I17" s="133">
        <v>-67800</v>
      </c>
      <c r="J17" s="133">
        <v>-67800</v>
      </c>
      <c r="K17" s="133">
        <v>-67800</v>
      </c>
      <c r="L17" s="133">
        <v>-67800</v>
      </c>
      <c r="M17" s="133">
        <v>-67800</v>
      </c>
      <c r="N17" s="133">
        <v>-67800</v>
      </c>
      <c r="O17" s="133">
        <v>-66101.16</v>
      </c>
      <c r="P17" s="133">
        <v>-64110.139906080003</v>
      </c>
      <c r="Q17" s="133">
        <v>-61799.927770195252</v>
      </c>
      <c r="R17" s="133">
        <v>-59123.028201574591</v>
      </c>
      <c r="S17" s="133">
        <v>-56010.343971212009</v>
      </c>
      <c r="T17" s="133">
        <v>-63123.039293843191</v>
      </c>
      <c r="U17" s="133">
        <v>-58919.103119334723</v>
      </c>
      <c r="V17" s="133">
        <v>-54219.392049372269</v>
      </c>
      <c r="W17" s="133">
        <v>-60205.857474726618</v>
      </c>
      <c r="X17" s="133">
        <v>-54756.849682094507</v>
      </c>
      <c r="Y17" s="133">
        <v>-56463.215262796934</v>
      </c>
      <c r="Z17" s="133">
        <v>-60112.330392163058</v>
      </c>
      <c r="AA17" s="133">
        <v>-108255.35761412288</v>
      </c>
      <c r="AB17" s="133">
        <v>-108291.26260543233</v>
      </c>
      <c r="AC17" s="133">
        <v>-114938.72933420785</v>
      </c>
      <c r="AD17" s="133">
        <v>-101484.55531512031</v>
      </c>
      <c r="AE17" s="133">
        <v>-97209.729592446791</v>
      </c>
      <c r="AF17" s="133">
        <v>-91255.660626436642</v>
      </c>
      <c r="AG17" s="133">
        <v>-109157.0384354665</v>
      </c>
      <c r="AH17" s="133">
        <v>-99441.330972149997</v>
      </c>
      <c r="AI17" s="133">
        <v>-95561.581274280703</v>
      </c>
      <c r="AJ17" s="133">
        <v>-81870.736789578281</v>
      </c>
      <c r="AK17" s="133">
        <v>-68806.091198062408</v>
      </c>
      <c r="AL17" s="133">
        <v>-70111.611497986829</v>
      </c>
      <c r="AM17" s="133">
        <v>-54146.912651390245</v>
      </c>
      <c r="AN17" s="133">
        <v>-50504.142867516668</v>
      </c>
      <c r="AO17" s="133">
        <v>-38182.19947752438</v>
      </c>
      <c r="AP17" s="133">
        <v>-32614.085116582108</v>
      </c>
      <c r="AQ17" s="133">
        <v>-27363.56320495432</v>
      </c>
      <c r="AR17" s="133">
        <v>-18198.833345904073</v>
      </c>
      <c r="AS17" s="133">
        <v>2458.8120026263641</v>
      </c>
      <c r="AT17" s="133">
        <v>5191.5814896280644</v>
      </c>
      <c r="AU17" s="133">
        <v>28923.885413936223</v>
      </c>
      <c r="AV17" s="133">
        <v>46595.492382289842</v>
      </c>
      <c r="AW17" s="133">
        <v>64568.250355531694</v>
      </c>
      <c r="AX17" s="133">
        <v>87259.444122200483</v>
      </c>
      <c r="AY17" s="133">
        <v>122273.32251640572</v>
      </c>
      <c r="AZ17" s="133">
        <v>140100.63153837726</v>
      </c>
      <c r="BA17" s="133">
        <v>171473.9770158364</v>
      </c>
      <c r="BB17" s="133">
        <v>203911.51753683109</v>
      </c>
      <c r="BC17" s="133">
        <v>241949.9426044001</v>
      </c>
      <c r="BD17" s="133">
        <v>281410.34990718588</v>
      </c>
      <c r="BE17" s="133">
        <v>328236.31354317605</v>
      </c>
      <c r="BF17" s="133">
        <v>367318.31392277009</v>
      </c>
      <c r="BG17" s="133">
        <v>429530.87138850614</v>
      </c>
      <c r="BH17" s="133">
        <v>477484.25563491718</v>
      </c>
      <c r="BI17" s="133">
        <v>549097.61395362439</v>
      </c>
      <c r="BJ17" s="133">
        <v>607015.52464253781</v>
      </c>
      <c r="BK17" s="133">
        <v>791580.92782068183</v>
      </c>
      <c r="BL17" s="133">
        <v>876439.80009530112</v>
      </c>
      <c r="BM17" s="133">
        <v>969949.2627932434</v>
      </c>
      <c r="BN17" s="133">
        <v>1067928.8322788454</v>
      </c>
      <c r="BO17" s="133">
        <v>1175372.8622976118</v>
      </c>
      <c r="BP17" s="133">
        <v>1298670.1853216051</v>
      </c>
      <c r="BQ17" s="133">
        <v>1411212.3342804974</v>
      </c>
      <c r="BR17" s="133">
        <v>1542869.5832016505</v>
      </c>
      <c r="BS17" s="133">
        <v>1681244.5115963509</v>
      </c>
      <c r="BT17" s="133">
        <v>1831567.1106008152</v>
      </c>
      <c r="BU17" s="133">
        <v>2000296.5637325882</v>
      </c>
      <c r="BV17" s="133">
        <v>2161017.2907855632</v>
      </c>
    </row>
    <row r="18" spans="1:74" ht="15" customHeight="1" x14ac:dyDescent="0.2">
      <c r="A18" s="154" t="s">
        <v>356</v>
      </c>
      <c r="B18" s="154"/>
      <c r="C18" s="132">
        <v>0</v>
      </c>
      <c r="D18" s="132">
        <v>0</v>
      </c>
      <c r="E18" s="132">
        <v>0</v>
      </c>
      <c r="F18" s="132">
        <v>0</v>
      </c>
      <c r="G18" s="132">
        <v>0</v>
      </c>
      <c r="H18" s="132">
        <v>0</v>
      </c>
      <c r="I18" s="132">
        <v>0</v>
      </c>
      <c r="J18" s="132">
        <v>0</v>
      </c>
      <c r="K18" s="132">
        <v>0</v>
      </c>
      <c r="L18" s="132">
        <v>0</v>
      </c>
      <c r="M18" s="132">
        <v>0</v>
      </c>
      <c r="N18" s="132">
        <v>0</v>
      </c>
      <c r="O18" s="132">
        <v>-30.349476584022039</v>
      </c>
      <c r="P18" s="132">
        <v>-13.552250723310646</v>
      </c>
      <c r="Q18" s="132">
        <v>-8.0338938956941401</v>
      </c>
      <c r="R18" s="132">
        <v>-5.3147530115975208</v>
      </c>
      <c r="S18" s="132">
        <v>-3.7056270505999338</v>
      </c>
      <c r="T18" s="132">
        <v>-3.1950052687525918</v>
      </c>
      <c r="U18" s="132">
        <v>-2.343038698520107</v>
      </c>
      <c r="V18" s="132">
        <v>-1.7275707342230469</v>
      </c>
      <c r="W18" s="132">
        <v>-1.5606678339939981</v>
      </c>
      <c r="X18" s="132">
        <v>-1.1691923251509535</v>
      </c>
      <c r="Y18" s="132">
        <v>-1.0034719574447628</v>
      </c>
      <c r="Z18" s="132">
        <v>-0.89717861242560182</v>
      </c>
      <c r="AA18" s="132">
        <v>-1.367554749306146</v>
      </c>
      <c r="AB18" s="132">
        <v>-1.1659962779018784</v>
      </c>
      <c r="AC18" s="132">
        <v>-1.0614593904871521</v>
      </c>
      <c r="AD18" s="132">
        <v>-0.80843173822625325</v>
      </c>
      <c r="AE18" s="132">
        <v>-0.67145916859058608</v>
      </c>
      <c r="AF18" s="132">
        <v>-0.54917724553829295</v>
      </c>
      <c r="AG18" s="132">
        <v>-0.5748612767210235</v>
      </c>
      <c r="AH18" s="132">
        <v>-0.46016166718462581</v>
      </c>
      <c r="AI18" s="132">
        <v>-0.39003689117374307</v>
      </c>
      <c r="AJ18" s="132">
        <v>-0.29629004314613744</v>
      </c>
      <c r="AK18" s="132">
        <v>-0.22183276582133146</v>
      </c>
      <c r="AL18" s="132">
        <v>-0.20222600006778271</v>
      </c>
      <c r="AM18" s="132">
        <v>-0.14025845632811501</v>
      </c>
      <c r="AN18" s="132">
        <v>-0.11789533314779556</v>
      </c>
      <c r="AO18" s="132">
        <v>-8.0577914055128153E-2</v>
      </c>
      <c r="AP18" s="132">
        <v>-6.2401984301910518E-2</v>
      </c>
      <c r="AQ18" s="132">
        <v>-4.7593938280511713E-2</v>
      </c>
      <c r="AR18" s="132">
        <v>-2.8844468997868113E-2</v>
      </c>
      <c r="AS18" s="132">
        <v>3.5592207990772112E-3</v>
      </c>
      <c r="AT18" s="132">
        <v>6.8775752928112279E-3</v>
      </c>
      <c r="AU18" s="132">
        <v>3.5133876384323331E-2</v>
      </c>
      <c r="AV18" s="132">
        <v>5.1989234395757075E-2</v>
      </c>
      <c r="AW18" s="132">
        <v>6.6282549014846065E-2</v>
      </c>
      <c r="AX18" s="132">
        <v>8.253974263071584E-2</v>
      </c>
      <c r="AY18" s="132">
        <v>0.10672503808074711</v>
      </c>
      <c r="AZ18" s="132">
        <v>0.11298730247593371</v>
      </c>
      <c r="BA18" s="132">
        <v>0.12793069925413619</v>
      </c>
      <c r="BB18" s="132">
        <v>0.14089694708201131</v>
      </c>
      <c r="BC18" s="132">
        <v>0.15500008140065688</v>
      </c>
      <c r="BD18" s="132">
        <v>0.16731155808136947</v>
      </c>
      <c r="BE18" s="132">
        <v>0.181282878857395</v>
      </c>
      <c r="BF18" s="132">
        <v>0.18861484047035806</v>
      </c>
      <c r="BG18" s="132">
        <v>0.20523222022767951</v>
      </c>
      <c r="BH18" s="132">
        <v>0.21245186660121315</v>
      </c>
      <c r="BI18" s="132">
        <v>0.22767383690724316</v>
      </c>
      <c r="BJ18" s="132">
        <v>0.2347026194359251</v>
      </c>
      <c r="BK18" s="132">
        <v>0.28562789125836213</v>
      </c>
      <c r="BL18" s="132">
        <v>0.29533955719698823</v>
      </c>
      <c r="BM18" s="132">
        <v>0.30544056918331819</v>
      </c>
      <c r="BN18" s="132">
        <v>0.31445685868331547</v>
      </c>
      <c r="BO18" s="132">
        <v>0.32380172511344024</v>
      </c>
      <c r="BP18" s="132">
        <v>0.33489853494337452</v>
      </c>
      <c r="BQ18" s="132">
        <v>0.3408220605628447</v>
      </c>
      <c r="BR18" s="132">
        <v>0.34912492469216611</v>
      </c>
      <c r="BS18" s="132">
        <v>0.35659942072100181</v>
      </c>
      <c r="BT18" s="132">
        <v>0.36428397223594094</v>
      </c>
      <c r="BU18" s="132">
        <v>0.3731959902021354</v>
      </c>
      <c r="BV18" s="132">
        <v>0.37833233460536309</v>
      </c>
    </row>
    <row r="20" spans="1:74" ht="15" customHeight="1" x14ac:dyDescent="0.2">
      <c r="A20" s="155" t="s">
        <v>357</v>
      </c>
      <c r="B20" s="155"/>
      <c r="C20" s="134">
        <v>12227.716666666667</v>
      </c>
      <c r="D20" s="134">
        <v>12227.716666666667</v>
      </c>
      <c r="E20" s="134">
        <v>12227.716666666667</v>
      </c>
      <c r="F20" s="134">
        <v>12227.716666666667</v>
      </c>
      <c r="G20" s="134">
        <v>12227.716666666667</v>
      </c>
      <c r="H20" s="134">
        <v>12227.716666666667</v>
      </c>
      <c r="I20" s="134">
        <v>12227.716666666667</v>
      </c>
      <c r="J20" s="134">
        <v>12227.716666666667</v>
      </c>
      <c r="K20" s="134">
        <v>12227.716666666667</v>
      </c>
      <c r="L20" s="134">
        <v>12227.716666666667</v>
      </c>
      <c r="M20" s="134">
        <v>12227.716666666667</v>
      </c>
      <c r="N20" s="134">
        <v>12227.716666666667</v>
      </c>
      <c r="O20" s="134">
        <v>17410.211111111115</v>
      </c>
      <c r="P20" s="134">
        <v>17410.211111111115</v>
      </c>
      <c r="Q20" s="134">
        <v>17410.211111111115</v>
      </c>
      <c r="R20" s="134">
        <v>17410.211111111115</v>
      </c>
      <c r="S20" s="134">
        <v>17410.211111111115</v>
      </c>
      <c r="T20" s="134">
        <v>17410.211111111115</v>
      </c>
      <c r="U20" s="134">
        <v>17410.211111111115</v>
      </c>
      <c r="V20" s="134">
        <v>17410.211111111115</v>
      </c>
      <c r="W20" s="134">
        <v>17410.211111111115</v>
      </c>
      <c r="X20" s="134">
        <v>17410.211111111115</v>
      </c>
      <c r="Y20" s="134">
        <v>17410.211111111115</v>
      </c>
      <c r="Z20" s="134">
        <v>17410.211111111115</v>
      </c>
      <c r="AA20" s="134">
        <v>40288.002008240088</v>
      </c>
      <c r="AB20" s="134">
        <v>40288.002008240088</v>
      </c>
      <c r="AC20" s="134">
        <v>40288.002008240088</v>
      </c>
      <c r="AD20" s="134">
        <v>40288.002008240088</v>
      </c>
      <c r="AE20" s="134">
        <v>40288.002008240088</v>
      </c>
      <c r="AF20" s="134">
        <v>40288.002008240088</v>
      </c>
      <c r="AG20" s="134">
        <v>40288.002008240088</v>
      </c>
      <c r="AH20" s="134">
        <v>40288.002008240088</v>
      </c>
      <c r="AI20" s="134">
        <v>40288.002008240088</v>
      </c>
      <c r="AJ20" s="134">
        <v>40288.002008240088</v>
      </c>
      <c r="AK20" s="134">
        <v>40288.002008240088</v>
      </c>
      <c r="AL20" s="134">
        <v>40288.002008240088</v>
      </c>
      <c r="AM20" s="134">
        <v>29642.184712578728</v>
      </c>
      <c r="AN20" s="134">
        <v>29642.184712578728</v>
      </c>
      <c r="AO20" s="134">
        <v>29642.184712578728</v>
      </c>
      <c r="AP20" s="134">
        <v>29642.184712578728</v>
      </c>
      <c r="AQ20" s="134">
        <v>29642.184712578728</v>
      </c>
      <c r="AR20" s="134">
        <v>29642.184712578728</v>
      </c>
      <c r="AS20" s="134">
        <v>29642.184712578728</v>
      </c>
      <c r="AT20" s="134">
        <v>29642.184712578728</v>
      </c>
      <c r="AU20" s="134">
        <v>29642.184712578728</v>
      </c>
      <c r="AV20" s="134">
        <v>29642.184712578728</v>
      </c>
      <c r="AW20" s="134">
        <v>29642.184712578728</v>
      </c>
      <c r="AX20" s="134">
        <v>29642.184712578728</v>
      </c>
      <c r="AY20" s="134">
        <v>50499.123713185865</v>
      </c>
      <c r="AZ20" s="134">
        <v>50499.123713185865</v>
      </c>
      <c r="BA20" s="134">
        <v>50499.123713185865</v>
      </c>
      <c r="BB20" s="134">
        <v>50499.123713185865</v>
      </c>
      <c r="BC20" s="134">
        <v>50499.123713185865</v>
      </c>
      <c r="BD20" s="134">
        <v>50499.123713185865</v>
      </c>
      <c r="BE20" s="134">
        <v>50499.123713185865</v>
      </c>
      <c r="BF20" s="134">
        <v>50499.123713185865</v>
      </c>
      <c r="BG20" s="134">
        <v>50499.123713185865</v>
      </c>
      <c r="BH20" s="134">
        <v>50499.123713185865</v>
      </c>
      <c r="BI20" s="134">
        <v>50499.123713185865</v>
      </c>
      <c r="BJ20" s="134">
        <v>50499.123713185865</v>
      </c>
      <c r="BK20" s="134">
        <v>72603.392112731279</v>
      </c>
      <c r="BL20" s="134">
        <v>72603.392112731279</v>
      </c>
      <c r="BM20" s="134">
        <v>72603.392112731279</v>
      </c>
      <c r="BN20" s="134">
        <v>72603.392112731279</v>
      </c>
      <c r="BO20" s="134">
        <v>72603.392112731279</v>
      </c>
      <c r="BP20" s="134">
        <v>72603.392112731279</v>
      </c>
      <c r="BQ20" s="134">
        <v>72603.392112731279</v>
      </c>
      <c r="BR20" s="134">
        <v>72603.392112731279</v>
      </c>
      <c r="BS20" s="134">
        <v>72603.392112731279</v>
      </c>
      <c r="BT20" s="134">
        <v>72603.392112731279</v>
      </c>
      <c r="BU20" s="134">
        <v>72603.392112731279</v>
      </c>
      <c r="BV20" s="134">
        <v>72603.392112731279</v>
      </c>
    </row>
    <row r="21" spans="1:74" ht="15" customHeight="1" x14ac:dyDescent="0.2">
      <c r="A21" s="156" t="s">
        <v>358</v>
      </c>
      <c r="B21" s="156"/>
      <c r="C21" s="133">
        <v>-44838.950000000004</v>
      </c>
      <c r="D21" s="133">
        <v>-44838.950000000004</v>
      </c>
      <c r="E21" s="133">
        <v>-44838.950000000004</v>
      </c>
      <c r="F21" s="133">
        <v>-55572.283333333333</v>
      </c>
      <c r="G21" s="133">
        <v>-55572.283333333333</v>
      </c>
      <c r="H21" s="133">
        <v>-55572.283333333333</v>
      </c>
      <c r="I21" s="133">
        <v>-55572.283333333333</v>
      </c>
      <c r="J21" s="133">
        <v>-55572.283333333333</v>
      </c>
      <c r="K21" s="133">
        <v>-55572.283333333333</v>
      </c>
      <c r="L21" s="133">
        <v>-55572.283333333333</v>
      </c>
      <c r="M21" s="133">
        <v>-55572.283333333333</v>
      </c>
      <c r="N21" s="133">
        <v>-55572.283333333333</v>
      </c>
      <c r="O21" s="133">
        <v>-48690.948888888888</v>
      </c>
      <c r="P21" s="133">
        <v>-46699.928794968888</v>
      </c>
      <c r="Q21" s="133">
        <v>-44389.716659084137</v>
      </c>
      <c r="R21" s="133">
        <v>-41712.817090463475</v>
      </c>
      <c r="S21" s="133">
        <v>-38600.132860100894</v>
      </c>
      <c r="T21" s="133">
        <v>-45712.828182732075</v>
      </c>
      <c r="U21" s="133">
        <v>-41508.892008223607</v>
      </c>
      <c r="V21" s="133">
        <v>-36809.180938261154</v>
      </c>
      <c r="W21" s="133">
        <v>-42795.646363615502</v>
      </c>
      <c r="X21" s="133">
        <v>-37346.638570983392</v>
      </c>
      <c r="Y21" s="133">
        <v>-39053.004151685818</v>
      </c>
      <c r="Z21" s="133">
        <v>-42702.119281051942</v>
      </c>
      <c r="AA21" s="133">
        <v>-67967.355605882796</v>
      </c>
      <c r="AB21" s="133">
        <v>-68003.260597192246</v>
      </c>
      <c r="AC21" s="133">
        <v>-74650.72732596776</v>
      </c>
      <c r="AD21" s="133">
        <v>-61196.553306880218</v>
      </c>
      <c r="AE21" s="133">
        <v>-56921.727584206703</v>
      </c>
      <c r="AF21" s="133">
        <v>-50967.658618196554</v>
      </c>
      <c r="AG21" s="133">
        <v>-68869.036427226412</v>
      </c>
      <c r="AH21" s="133">
        <v>-59153.328963909909</v>
      </c>
      <c r="AI21" s="133">
        <v>-55273.579266040615</v>
      </c>
      <c r="AJ21" s="133">
        <v>-41582.734781338193</v>
      </c>
      <c r="AK21" s="133">
        <v>-28518.08918982232</v>
      </c>
      <c r="AL21" s="133">
        <v>-29823.609489746741</v>
      </c>
      <c r="AM21" s="133">
        <v>-24504.727938811517</v>
      </c>
      <c r="AN21" s="133">
        <v>-20861.95815493794</v>
      </c>
      <c r="AO21" s="133">
        <v>-8540.0147649456521</v>
      </c>
      <c r="AP21" s="133">
        <v>-2971.9004040033797</v>
      </c>
      <c r="AQ21" s="133">
        <v>2278.621507624408</v>
      </c>
      <c r="AR21" s="133">
        <v>11443.351366674655</v>
      </c>
      <c r="AS21" s="133">
        <v>32100.996715205092</v>
      </c>
      <c r="AT21" s="133">
        <v>34833.766202206796</v>
      </c>
      <c r="AU21" s="133">
        <v>58566.070126514955</v>
      </c>
      <c r="AV21" s="133">
        <v>76237.677094868573</v>
      </c>
      <c r="AW21" s="133">
        <v>94210.435068110426</v>
      </c>
      <c r="AX21" s="133">
        <v>116901.62883477921</v>
      </c>
      <c r="AY21" s="133">
        <v>146033.1193873843</v>
      </c>
      <c r="AZ21" s="133">
        <v>163860.42840935584</v>
      </c>
      <c r="BA21" s="133">
        <v>195233.77388681498</v>
      </c>
      <c r="BB21" s="133">
        <v>227671.31440780967</v>
      </c>
      <c r="BC21" s="133">
        <v>265709.73947537871</v>
      </c>
      <c r="BD21" s="133">
        <v>305170.14677816449</v>
      </c>
      <c r="BE21" s="133">
        <v>351996.11041415465</v>
      </c>
      <c r="BF21" s="133">
        <v>391078.1107937487</v>
      </c>
      <c r="BG21" s="133">
        <v>453290.66825948475</v>
      </c>
      <c r="BH21" s="133">
        <v>501244.05250589579</v>
      </c>
      <c r="BI21" s="133">
        <v>572857.41082460294</v>
      </c>
      <c r="BJ21" s="133">
        <v>630775.32151351636</v>
      </c>
      <c r="BK21" s="133">
        <v>544597.56253403332</v>
      </c>
      <c r="BL21" s="133">
        <v>629456.43480865262</v>
      </c>
      <c r="BM21" s="133">
        <v>722965.89750659489</v>
      </c>
      <c r="BN21" s="133">
        <v>820945.46699219686</v>
      </c>
      <c r="BO21" s="133">
        <v>928389.49701096327</v>
      </c>
      <c r="BP21" s="133">
        <v>1051686.8200349566</v>
      </c>
      <c r="BQ21" s="133">
        <v>1164228.9689938489</v>
      </c>
      <c r="BR21" s="133">
        <v>1295886.217915002</v>
      </c>
      <c r="BS21" s="133">
        <v>1434261.1463097024</v>
      </c>
      <c r="BT21" s="133">
        <v>1584583.7453141666</v>
      </c>
      <c r="BU21" s="133">
        <v>1753313.1984459397</v>
      </c>
      <c r="BV21" s="133">
        <v>1914033.9254989149</v>
      </c>
    </row>
    <row r="22" spans="1:74" ht="15" customHeight="1" x14ac:dyDescent="0.2">
      <c r="A22" s="157" t="s">
        <v>359</v>
      </c>
      <c r="B22" s="157"/>
      <c r="C22" s="135">
        <v>0</v>
      </c>
      <c r="D22" s="135">
        <v>0</v>
      </c>
      <c r="E22" s="135">
        <v>0</v>
      </c>
      <c r="F22" s="135">
        <v>0</v>
      </c>
      <c r="G22" s="135">
        <v>0</v>
      </c>
      <c r="H22" s="135">
        <v>0</v>
      </c>
      <c r="I22" s="135">
        <v>0</v>
      </c>
      <c r="J22" s="135">
        <v>0</v>
      </c>
      <c r="K22" s="135">
        <v>0</v>
      </c>
      <c r="L22" s="135">
        <v>0</v>
      </c>
      <c r="M22" s="135">
        <v>0</v>
      </c>
      <c r="N22" s="135">
        <v>0</v>
      </c>
      <c r="O22" s="135">
        <v>0</v>
      </c>
      <c r="P22" s="135">
        <v>0</v>
      </c>
      <c r="Q22" s="135">
        <v>0</v>
      </c>
      <c r="R22" s="135">
        <v>0</v>
      </c>
      <c r="S22" s="135">
        <v>0</v>
      </c>
      <c r="T22" s="135">
        <v>0</v>
      </c>
      <c r="U22" s="135">
        <v>0</v>
      </c>
      <c r="V22" s="135">
        <v>0</v>
      </c>
      <c r="W22" s="135">
        <v>0</v>
      </c>
      <c r="X22" s="135">
        <v>0</v>
      </c>
      <c r="Y22" s="135">
        <v>0</v>
      </c>
      <c r="Z22" s="135">
        <v>0</v>
      </c>
      <c r="AA22" s="135">
        <v>0</v>
      </c>
      <c r="AB22" s="135">
        <v>0</v>
      </c>
      <c r="AC22" s="135">
        <v>0</v>
      </c>
      <c r="AD22" s="135">
        <v>0</v>
      </c>
      <c r="AE22" s="135">
        <v>0</v>
      </c>
      <c r="AF22" s="135">
        <v>0</v>
      </c>
      <c r="AG22" s="135">
        <v>0</v>
      </c>
      <c r="AH22" s="135">
        <v>0</v>
      </c>
      <c r="AI22" s="135">
        <v>0</v>
      </c>
      <c r="AJ22" s="135">
        <v>0</v>
      </c>
      <c r="AK22" s="135">
        <v>0</v>
      </c>
      <c r="AL22" s="135">
        <v>0</v>
      </c>
      <c r="AM22" s="135">
        <v>0</v>
      </c>
      <c r="AN22" s="135">
        <v>0</v>
      </c>
      <c r="AO22" s="135">
        <v>0</v>
      </c>
      <c r="AP22" s="135">
        <v>0</v>
      </c>
      <c r="AQ22" s="135">
        <v>0</v>
      </c>
      <c r="AR22" s="135">
        <v>0</v>
      </c>
      <c r="AS22" s="135">
        <v>0</v>
      </c>
      <c r="AT22" s="135">
        <v>0</v>
      </c>
      <c r="AU22" s="135">
        <v>0</v>
      </c>
      <c r="AV22" s="135">
        <v>0</v>
      </c>
      <c r="AW22" s="135">
        <v>0</v>
      </c>
      <c r="AX22" s="135">
        <v>0</v>
      </c>
      <c r="AY22" s="135">
        <v>-26739.326842207298</v>
      </c>
      <c r="AZ22" s="135">
        <v>-26739.326842207298</v>
      </c>
      <c r="BA22" s="135">
        <v>-26739.326842207298</v>
      </c>
      <c r="BB22" s="135">
        <v>-26739.326842207298</v>
      </c>
      <c r="BC22" s="135">
        <v>-26739.326842207298</v>
      </c>
      <c r="BD22" s="135">
        <v>-26739.326842207298</v>
      </c>
      <c r="BE22" s="135">
        <v>-26739.326842207298</v>
      </c>
      <c r="BF22" s="135">
        <v>-26739.326842207298</v>
      </c>
      <c r="BG22" s="135">
        <v>-26739.326842207298</v>
      </c>
      <c r="BH22" s="135">
        <v>-26739.326842207298</v>
      </c>
      <c r="BI22" s="135">
        <v>-26739.326842207298</v>
      </c>
      <c r="BJ22" s="135">
        <v>-26739.326842207298</v>
      </c>
      <c r="BK22" s="135">
        <v>-319586.75739937968</v>
      </c>
      <c r="BL22" s="135">
        <v>-319586.75739937968</v>
      </c>
      <c r="BM22" s="135">
        <v>-319586.75739937968</v>
      </c>
      <c r="BN22" s="135">
        <v>-319586.75739937968</v>
      </c>
      <c r="BO22" s="135">
        <v>-319586.75739937968</v>
      </c>
      <c r="BP22" s="135">
        <v>-319586.75739937968</v>
      </c>
      <c r="BQ22" s="135">
        <v>-319586.75739937968</v>
      </c>
      <c r="BR22" s="135">
        <v>-319586.75739937968</v>
      </c>
      <c r="BS22" s="135">
        <v>-319586.75739937968</v>
      </c>
      <c r="BT22" s="135">
        <v>-319586.75739937968</v>
      </c>
      <c r="BU22" s="135">
        <v>-319586.75739937968</v>
      </c>
      <c r="BV22" s="135">
        <v>-319586.75739937968</v>
      </c>
    </row>
  </sheetData>
  <mergeCells count="18">
    <mergeCell ref="A20:B20"/>
    <mergeCell ref="A21:B21"/>
    <mergeCell ref="A22:B22"/>
    <mergeCell ref="A13:B13"/>
    <mergeCell ref="A14:B14"/>
    <mergeCell ref="A15:B15"/>
    <mergeCell ref="A17:B17"/>
    <mergeCell ref="A18:B18"/>
    <mergeCell ref="A7:B7"/>
    <mergeCell ref="A8:B8"/>
    <mergeCell ref="A9:B9"/>
    <mergeCell ref="A11:BV11"/>
    <mergeCell ref="A12:B12"/>
    <mergeCell ref="A1:BV1"/>
    <mergeCell ref="A2:BV2"/>
    <mergeCell ref="A3:BV3"/>
    <mergeCell ref="A5:B5"/>
    <mergeCell ref="A6:B6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5DECC"/>
    <pageSetUpPr fitToPage="1"/>
  </sheetPr>
  <dimension ref="A1:H47"/>
  <sheetViews>
    <sheetView showGridLines="0" zoomScaleNormal="100" workbookViewId="0">
      <selection activeCell="C12" sqref="C12"/>
    </sheetView>
  </sheetViews>
  <sheetFormatPr baseColWidth="10" defaultColWidth="8.6640625" defaultRowHeight="15" x14ac:dyDescent="0.2"/>
  <cols>
    <col min="1" max="1" width="4" customWidth="1"/>
    <col min="2" max="2" width="32" customWidth="1"/>
    <col min="3" max="8" width="15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360</v>
      </c>
      <c r="B3" s="12"/>
      <c r="C3" s="12"/>
      <c r="D3" s="12"/>
      <c r="E3" s="12"/>
      <c r="F3" s="12"/>
      <c r="G3" s="12"/>
      <c r="H3" s="12"/>
    </row>
    <row r="5" spans="1:8" ht="30" customHeight="1" x14ac:dyDescent="0.2">
      <c r="A5" s="152" t="s">
        <v>15</v>
      </c>
      <c r="B5" s="152"/>
      <c r="C5" s="129" t="s">
        <v>361</v>
      </c>
      <c r="D5" s="129" t="s">
        <v>362</v>
      </c>
      <c r="E5" s="129" t="s">
        <v>363</v>
      </c>
      <c r="F5" s="129" t="s">
        <v>364</v>
      </c>
      <c r="G5" s="129" t="s">
        <v>365</v>
      </c>
      <c r="H5" s="129" t="s">
        <v>366</v>
      </c>
    </row>
    <row r="6" spans="1:8" ht="15" customHeight="1" x14ac:dyDescent="0.2">
      <c r="A6" s="153" t="s">
        <v>346</v>
      </c>
      <c r="B6" s="153"/>
      <c r="C6" s="130">
        <v>0</v>
      </c>
      <c r="D6" s="130">
        <v>325807.66727898637</v>
      </c>
      <c r="E6" s="130">
        <v>2300973.7371513527</v>
      </c>
      <c r="F6" s="130">
        <v>8213302.3328009825</v>
      </c>
      <c r="G6" s="130">
        <v>21512747.354613878</v>
      </c>
      <c r="H6" s="130">
        <v>49192574.709675923</v>
      </c>
    </row>
    <row r="7" spans="1:8" ht="15" customHeight="1" x14ac:dyDescent="0.2">
      <c r="A7" s="154" t="s">
        <v>347</v>
      </c>
      <c r="B7" s="154"/>
      <c r="C7" s="131">
        <v>0</v>
      </c>
      <c r="D7" s="131">
        <v>-71677.686801376985</v>
      </c>
      <c r="E7" s="131">
        <v>-506214.22217329749</v>
      </c>
      <c r="F7" s="131">
        <v>-1806926.5132162157</v>
      </c>
      <c r="G7" s="131">
        <v>-4732804.4180150516</v>
      </c>
      <c r="H7" s="131">
        <v>-10822366.4361287</v>
      </c>
    </row>
    <row r="8" spans="1:8" ht="15" customHeight="1" x14ac:dyDescent="0.2">
      <c r="A8" s="153" t="s">
        <v>348</v>
      </c>
      <c r="B8" s="153"/>
      <c r="C8" s="130">
        <v>0</v>
      </c>
      <c r="D8" s="130">
        <v>254129.98047760938</v>
      </c>
      <c r="E8" s="130">
        <v>1794759.5149780551</v>
      </c>
      <c r="F8" s="130">
        <v>6406375.8195847664</v>
      </c>
      <c r="G8" s="130">
        <v>16779942.936598822</v>
      </c>
      <c r="H8" s="130">
        <v>38370208.273547217</v>
      </c>
    </row>
    <row r="9" spans="1:8" ht="15" customHeight="1" x14ac:dyDescent="0.2">
      <c r="C9" s="132">
        <v>0</v>
      </c>
      <c r="D9" s="132">
        <v>0.78</v>
      </c>
      <c r="E9" s="132">
        <v>0.78</v>
      </c>
      <c r="F9" s="132">
        <v>0.78</v>
      </c>
      <c r="G9" s="132">
        <v>0.77999999999999992</v>
      </c>
      <c r="H9" s="132">
        <v>0.77999999999999992</v>
      </c>
    </row>
    <row r="11" spans="1:8" ht="19.5" customHeight="1" x14ac:dyDescent="0.2">
      <c r="A11" s="10" t="s">
        <v>350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">
      <c r="A12" s="154" t="s">
        <v>351</v>
      </c>
      <c r="B12" s="154"/>
      <c r="C12" s="131">
        <v>43200</v>
      </c>
      <c r="D12" s="131">
        <v>54007.700934335757</v>
      </c>
      <c r="E12" s="131">
        <v>978841.16595010436</v>
      </c>
      <c r="F12" s="131">
        <v>2301034.0862158285</v>
      </c>
      <c r="G12" s="131">
        <v>6023569.2592918864</v>
      </c>
      <c r="H12" s="131">
        <v>11806217.930322221</v>
      </c>
    </row>
    <row r="13" spans="1:8" ht="15" customHeight="1" x14ac:dyDescent="0.2">
      <c r="A13" s="154" t="s">
        <v>352</v>
      </c>
      <c r="B13" s="154"/>
      <c r="C13" s="131">
        <v>360080</v>
      </c>
      <c r="D13" s="131">
        <v>512693.33333333343</v>
      </c>
      <c r="E13" s="131">
        <v>1274263.468450191</v>
      </c>
      <c r="F13" s="131">
        <v>2789852.6788309389</v>
      </c>
      <c r="G13" s="131">
        <v>4752858.7024174929</v>
      </c>
      <c r="H13" s="131">
        <v>6833260.4341394138</v>
      </c>
    </row>
    <row r="14" spans="1:8" ht="15" customHeight="1" x14ac:dyDescent="0.2">
      <c r="A14" s="154" t="s">
        <v>353</v>
      </c>
      <c r="B14" s="154"/>
      <c r="C14" s="131">
        <v>378120.00000000006</v>
      </c>
      <c r="D14" s="131">
        <v>402373.33333333337</v>
      </c>
      <c r="E14" s="131">
        <v>688038.56583305122</v>
      </c>
      <c r="F14" s="131">
        <v>1301501.325435658</v>
      </c>
      <c r="G14" s="131">
        <v>2083712.3406848768</v>
      </c>
      <c r="H14" s="131">
        <v>2922580.6442808313</v>
      </c>
    </row>
    <row r="15" spans="1:8" ht="15" customHeight="1" x14ac:dyDescent="0.2">
      <c r="A15" s="153" t="s">
        <v>354</v>
      </c>
      <c r="B15" s="153"/>
      <c r="C15" s="130">
        <v>781400</v>
      </c>
      <c r="D15" s="130">
        <v>969074.36760100233</v>
      </c>
      <c r="E15" s="130">
        <v>2941143.2002333468</v>
      </c>
      <c r="F15" s="130">
        <v>6392388.0904824249</v>
      </c>
      <c r="G15" s="130">
        <v>12860140.302394256</v>
      </c>
      <c r="H15" s="130">
        <v>21562059.008742459</v>
      </c>
    </row>
    <row r="17" spans="1:8" ht="15" customHeight="1" x14ac:dyDescent="0.2">
      <c r="A17" s="153" t="s">
        <v>355</v>
      </c>
      <c r="B17" s="153"/>
      <c r="C17" s="136">
        <v>-781400</v>
      </c>
      <c r="D17" s="136">
        <v>-714944.38712339313</v>
      </c>
      <c r="E17" s="136">
        <v>-1146383.6852552916</v>
      </c>
      <c r="F17" s="136">
        <v>13987.729102340876</v>
      </c>
      <c r="G17" s="136">
        <v>3919802.6342045683</v>
      </c>
      <c r="H17" s="136">
        <v>16808149.264804754</v>
      </c>
    </row>
    <row r="18" spans="1:8" ht="15" customHeight="1" x14ac:dyDescent="0.2">
      <c r="A18" s="154" t="s">
        <v>356</v>
      </c>
      <c r="B18" s="154"/>
      <c r="C18" s="132">
        <v>0</v>
      </c>
      <c r="D18" s="132">
        <v>-2.1943755746889537</v>
      </c>
      <c r="E18" s="132">
        <v>-0.49821676221065236</v>
      </c>
      <c r="F18" s="132">
        <v>1.7030578609628073E-3</v>
      </c>
      <c r="G18" s="132">
        <v>0.18220837020911143</v>
      </c>
      <c r="H18" s="132">
        <v>0.3416806167191464</v>
      </c>
    </row>
    <row r="25" spans="1:8" ht="19.5" customHeight="1" x14ac:dyDescent="0.2">
      <c r="A25" s="10" t="s">
        <v>367</v>
      </c>
      <c r="B25" s="10"/>
      <c r="C25" s="10"/>
      <c r="D25" s="10"/>
      <c r="E25" s="10"/>
      <c r="F25" s="10"/>
      <c r="G25" s="10"/>
      <c r="H25" s="10"/>
    </row>
    <row r="26" spans="1:8" ht="15" customHeight="1" x14ac:dyDescent="0.2">
      <c r="B26" s="18" t="s">
        <v>368</v>
      </c>
      <c r="C26" s="131">
        <v>306068</v>
      </c>
      <c r="D26" s="131">
        <v>435789.33333333343</v>
      </c>
      <c r="E26" s="131">
        <v>1083123.9481826623</v>
      </c>
      <c r="F26" s="131">
        <v>2371374.7770062978</v>
      </c>
      <c r="G26" s="131">
        <v>4039929.8970548688</v>
      </c>
      <c r="H26" s="131">
        <v>5808271.3690185016</v>
      </c>
    </row>
    <row r="27" spans="1:8" ht="15" customHeight="1" x14ac:dyDescent="0.2">
      <c r="B27" s="18" t="s">
        <v>369</v>
      </c>
      <c r="C27" s="134">
        <v>45910.200000000004</v>
      </c>
      <c r="D27" s="134">
        <v>65368.400000000016</v>
      </c>
      <c r="E27" s="134">
        <v>162468.59222739935</v>
      </c>
      <c r="F27" s="134">
        <v>355706.21655094472</v>
      </c>
      <c r="G27" s="134">
        <v>605989.48455823038</v>
      </c>
      <c r="H27" s="134">
        <v>871240.70535277529</v>
      </c>
    </row>
    <row r="28" spans="1:8" ht="15" customHeight="1" x14ac:dyDescent="0.2">
      <c r="B28" s="18" t="s">
        <v>370</v>
      </c>
      <c r="C28" s="131">
        <v>781400</v>
      </c>
      <c r="D28" s="131">
        <v>714944.38712339313</v>
      </c>
      <c r="E28" s="131">
        <v>1146383.6852552916</v>
      </c>
      <c r="F28" s="131">
        <v>0</v>
      </c>
      <c r="G28" s="131">
        <v>0</v>
      </c>
      <c r="H28" s="131">
        <v>0</v>
      </c>
    </row>
    <row r="29" spans="1:8" ht="15" customHeight="1" x14ac:dyDescent="0.2">
      <c r="B29" s="118" t="s">
        <v>371</v>
      </c>
      <c r="C29" s="131">
        <v>360080</v>
      </c>
      <c r="D29" s="131">
        <v>512693.33333333343</v>
      </c>
      <c r="E29" s="131">
        <v>1146383.6852552916</v>
      </c>
      <c r="F29" s="131">
        <v>0</v>
      </c>
      <c r="G29" s="131">
        <v>0</v>
      </c>
      <c r="H29" s="131">
        <v>0</v>
      </c>
    </row>
    <row r="30" spans="1:8" ht="15" customHeight="1" x14ac:dyDescent="0.2">
      <c r="B30" s="18" t="s">
        <v>372</v>
      </c>
      <c r="C30" s="134">
        <v>100822.40000000001</v>
      </c>
      <c r="D30" s="134">
        <v>143554.13333333336</v>
      </c>
      <c r="E30" s="134">
        <v>320987.43187148171</v>
      </c>
      <c r="F30" s="134">
        <v>0</v>
      </c>
      <c r="G30" s="134">
        <v>0</v>
      </c>
      <c r="H30" s="134">
        <v>0</v>
      </c>
    </row>
    <row r="31" spans="1:8" ht="15" customHeight="1" x14ac:dyDescent="0.2">
      <c r="B31" s="18" t="s">
        <v>373</v>
      </c>
      <c r="C31" s="131">
        <v>171908</v>
      </c>
      <c r="D31" s="131">
        <v>213196.36087222057</v>
      </c>
      <c r="E31" s="131">
        <v>647051.5040513362</v>
      </c>
      <c r="F31" s="131">
        <v>1406325.3799061337</v>
      </c>
      <c r="G31" s="131">
        <v>2829230.8665267364</v>
      </c>
      <c r="H31" s="131">
        <v>4743652.9819233427</v>
      </c>
    </row>
    <row r="32" spans="1:8" ht="15" customHeight="1" x14ac:dyDescent="0.2">
      <c r="B32" s="15" t="s">
        <v>374</v>
      </c>
      <c r="C32" s="137">
        <v>146732.6</v>
      </c>
      <c r="D32" s="137">
        <v>208922.53333333338</v>
      </c>
      <c r="E32" s="137">
        <v>483456.02409888105</v>
      </c>
      <c r="F32" s="137">
        <v>355706.21655094472</v>
      </c>
      <c r="G32" s="137">
        <v>605989.48455823038</v>
      </c>
      <c r="H32" s="137">
        <v>871240.70535277529</v>
      </c>
    </row>
    <row r="33" spans="1:8" ht="15" customHeight="1" x14ac:dyDescent="0.2">
      <c r="B33" s="15" t="s">
        <v>375</v>
      </c>
      <c r="C33" s="138">
        <v>0</v>
      </c>
      <c r="D33" s="138">
        <v>146732.6</v>
      </c>
      <c r="E33" s="138">
        <v>208922.53333333338</v>
      </c>
      <c r="F33" s="138">
        <v>483456.02409888105</v>
      </c>
      <c r="G33" s="138">
        <v>355706.21655094472</v>
      </c>
      <c r="H33" s="138">
        <v>605989.48455823038</v>
      </c>
    </row>
    <row r="34" spans="1:8" ht="30" customHeight="1" x14ac:dyDescent="0.2">
      <c r="B34" s="118" t="s">
        <v>376</v>
      </c>
    </row>
    <row r="36" spans="1:8" ht="19.5" customHeight="1" x14ac:dyDescent="0.2">
      <c r="A36" s="10" t="s">
        <v>377</v>
      </c>
      <c r="B36" s="10"/>
      <c r="C36" s="10"/>
      <c r="D36" s="10"/>
      <c r="E36" s="10"/>
      <c r="F36" s="10"/>
      <c r="G36" s="10"/>
      <c r="H36" s="10"/>
    </row>
    <row r="37" spans="1:8" ht="15" customHeight="1" x14ac:dyDescent="0.2">
      <c r="B37" s="18" t="s">
        <v>378</v>
      </c>
      <c r="C37" s="131">
        <v>-781400</v>
      </c>
      <c r="D37" s="131">
        <v>-714944.38712339313</v>
      </c>
      <c r="E37" s="131">
        <v>-1146383.6852552916</v>
      </c>
      <c r="F37" s="131">
        <v>13987.729102340876</v>
      </c>
      <c r="G37" s="131">
        <v>3919802.6342045683</v>
      </c>
      <c r="H37" s="131">
        <v>16808149.264804754</v>
      </c>
    </row>
    <row r="38" spans="1:8" ht="15" customHeight="1" x14ac:dyDescent="0.2">
      <c r="B38" s="118" t="s">
        <v>379</v>
      </c>
      <c r="C38" s="131">
        <v>421320</v>
      </c>
      <c r="D38" s="131">
        <v>202251.0537900597</v>
      </c>
      <c r="E38" s="131">
        <v>0</v>
      </c>
      <c r="F38" s="131">
        <v>0</v>
      </c>
      <c r="G38" s="131">
        <v>0</v>
      </c>
      <c r="H38" s="131">
        <v>0</v>
      </c>
    </row>
    <row r="39" spans="1:8" ht="15" customHeight="1" x14ac:dyDescent="0.2">
      <c r="B39" s="18" t="s">
        <v>380</v>
      </c>
      <c r="C39" s="131">
        <v>0</v>
      </c>
      <c r="D39" s="131">
        <v>421320</v>
      </c>
      <c r="E39" s="131">
        <v>623571.05379005964</v>
      </c>
      <c r="F39" s="131">
        <v>623571.05379005964</v>
      </c>
      <c r="G39" s="131">
        <v>609583.32468771876</v>
      </c>
      <c r="H39" s="131">
        <v>0</v>
      </c>
    </row>
    <row r="40" spans="1:8" ht="15" customHeight="1" x14ac:dyDescent="0.2">
      <c r="B40" s="18" t="s">
        <v>381</v>
      </c>
      <c r="C40" s="131">
        <v>0</v>
      </c>
      <c r="D40" s="131">
        <v>0</v>
      </c>
      <c r="E40" s="131">
        <v>0</v>
      </c>
      <c r="F40" s="131">
        <v>13987.729102340876</v>
      </c>
      <c r="G40" s="131">
        <v>609583.32468771876</v>
      </c>
      <c r="H40" s="131">
        <v>0</v>
      </c>
    </row>
    <row r="41" spans="1:8" ht="15" customHeight="1" x14ac:dyDescent="0.2">
      <c r="B41" s="18" t="s">
        <v>382</v>
      </c>
      <c r="C41" s="131">
        <v>421320</v>
      </c>
      <c r="D41" s="131">
        <v>623571.05379005964</v>
      </c>
      <c r="E41" s="131">
        <v>623571.05379005964</v>
      </c>
      <c r="F41" s="131">
        <v>609583.32468771876</v>
      </c>
      <c r="G41" s="131">
        <v>0</v>
      </c>
      <c r="H41" s="131">
        <v>0</v>
      </c>
    </row>
    <row r="42" spans="1:8" ht="15" customHeight="1" x14ac:dyDescent="0.2">
      <c r="B42" s="18" t="s">
        <v>383</v>
      </c>
      <c r="C42" s="131">
        <v>0</v>
      </c>
      <c r="D42" s="131">
        <v>0</v>
      </c>
      <c r="E42" s="131">
        <v>0</v>
      </c>
      <c r="F42" s="131">
        <v>0</v>
      </c>
      <c r="G42" s="131">
        <v>3310219.3095168495</v>
      </c>
      <c r="H42" s="131">
        <v>16808149.264804754</v>
      </c>
    </row>
    <row r="43" spans="1:8" ht="15" customHeight="1" x14ac:dyDescent="0.2">
      <c r="B43" s="18" t="s">
        <v>384</v>
      </c>
      <c r="C43" s="131">
        <v>0</v>
      </c>
      <c r="D43" s="131">
        <v>0</v>
      </c>
      <c r="E43" s="131">
        <v>0</v>
      </c>
      <c r="F43" s="131">
        <v>0</v>
      </c>
      <c r="G43" s="131">
        <v>-926861.40666471794</v>
      </c>
      <c r="H43" s="131">
        <v>-4706281.7941453317</v>
      </c>
    </row>
    <row r="44" spans="1:8" ht="15" customHeight="1" x14ac:dyDescent="0.2">
      <c r="B44" s="118" t="s">
        <v>385</v>
      </c>
      <c r="C44" s="134">
        <v>0</v>
      </c>
      <c r="D44" s="134">
        <v>0</v>
      </c>
      <c r="E44" s="134">
        <v>0</v>
      </c>
      <c r="F44" s="134">
        <v>0</v>
      </c>
      <c r="G44" s="134">
        <v>605989.48455823038</v>
      </c>
      <c r="H44" s="134">
        <v>871240.70535277529</v>
      </c>
    </row>
    <row r="45" spans="1:8" ht="15" customHeight="1" x14ac:dyDescent="0.2">
      <c r="B45" s="15" t="s">
        <v>386</v>
      </c>
      <c r="C45" s="137">
        <v>0</v>
      </c>
      <c r="D45" s="137">
        <v>0</v>
      </c>
      <c r="E45" s="137">
        <v>0</v>
      </c>
      <c r="F45" s="137">
        <v>0</v>
      </c>
      <c r="G45" s="137">
        <v>-320871.92210648756</v>
      </c>
      <c r="H45" s="137">
        <v>-3835041.0887925564</v>
      </c>
    </row>
    <row r="46" spans="1:8" ht="15" customHeight="1" x14ac:dyDescent="0.2">
      <c r="B46" s="15" t="s">
        <v>387</v>
      </c>
      <c r="C46" s="137">
        <v>-781400</v>
      </c>
      <c r="D46" s="137">
        <v>-714944.38712339313</v>
      </c>
      <c r="E46" s="137">
        <v>-1146383.6852552916</v>
      </c>
      <c r="F46" s="137">
        <v>13987.729102340876</v>
      </c>
      <c r="G46" s="137">
        <v>3598930.7120980807</v>
      </c>
      <c r="H46" s="137">
        <v>12973108.176012198</v>
      </c>
    </row>
    <row r="47" spans="1:8" ht="30" customHeight="1" x14ac:dyDescent="0.2">
      <c r="B47" s="118" t="s">
        <v>388</v>
      </c>
    </row>
  </sheetData>
  <mergeCells count="16">
    <mergeCell ref="A36:H36"/>
    <mergeCell ref="A14:B14"/>
    <mergeCell ref="A15:B15"/>
    <mergeCell ref="A17:B17"/>
    <mergeCell ref="A18:B18"/>
    <mergeCell ref="A25:H25"/>
    <mergeCell ref="A7:B7"/>
    <mergeCell ref="A8:B8"/>
    <mergeCell ref="A11:H11"/>
    <mergeCell ref="A12:B12"/>
    <mergeCell ref="A13:B13"/>
    <mergeCell ref="A1:H1"/>
    <mergeCell ref="A2:H2"/>
    <mergeCell ref="A3:H3"/>
    <mergeCell ref="A5:B5"/>
    <mergeCell ref="A6:B6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5DECC"/>
    <pageSetUpPr fitToPage="1"/>
  </sheetPr>
  <dimension ref="A1:BV22"/>
  <sheetViews>
    <sheetView showGridLines="0" zoomScaleNormal="100" workbookViewId="0">
      <pane xSplit="2" ySplit="5" topLeftCell="BF6" activePane="bottomRight" state="frozen"/>
      <selection pane="topRight" activeCell="C1" sqref="C1"/>
      <selection pane="bottomLeft" activeCell="A6" sqref="A6"/>
      <selection pane="bottomRight" activeCell="BP19" sqref="BP19"/>
    </sheetView>
  </sheetViews>
  <sheetFormatPr baseColWidth="10" defaultColWidth="8.6640625" defaultRowHeight="15" x14ac:dyDescent="0.2"/>
  <cols>
    <col min="1" max="1" width="4" customWidth="1"/>
    <col min="2" max="2" width="30" customWidth="1"/>
    <col min="3" max="74" width="12" customWidth="1"/>
  </cols>
  <sheetData>
    <row r="1" spans="1:74" ht="7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</row>
    <row r="2" spans="1:74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</row>
    <row r="3" spans="1:74" ht="24" customHeight="1" x14ac:dyDescent="0.2">
      <c r="A3" s="12" t="s">
        <v>389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</row>
    <row r="5" spans="1:74" ht="15" customHeight="1" x14ac:dyDescent="0.2">
      <c r="A5" s="152" t="s">
        <v>345</v>
      </c>
      <c r="B5" s="152"/>
      <c r="C5" s="129">
        <v>1</v>
      </c>
      <c r="D5" s="129">
        <v>2</v>
      </c>
      <c r="E5" s="129">
        <v>3</v>
      </c>
      <c r="F5" s="129">
        <v>4</v>
      </c>
      <c r="G5" s="129">
        <v>5</v>
      </c>
      <c r="H5" s="129">
        <v>6</v>
      </c>
      <c r="I5" s="129">
        <v>7</v>
      </c>
      <c r="J5" s="129">
        <v>8</v>
      </c>
      <c r="K5" s="129">
        <v>9</v>
      </c>
      <c r="L5" s="129">
        <v>10</v>
      </c>
      <c r="M5" s="129">
        <v>11</v>
      </c>
      <c r="N5" s="129">
        <v>12</v>
      </c>
      <c r="O5" s="129">
        <v>13</v>
      </c>
      <c r="P5" s="129">
        <v>14</v>
      </c>
      <c r="Q5" s="129">
        <v>15</v>
      </c>
      <c r="R5" s="129">
        <v>16</v>
      </c>
      <c r="S5" s="129">
        <v>17</v>
      </c>
      <c r="T5" s="129">
        <v>18</v>
      </c>
      <c r="U5" s="129">
        <v>19</v>
      </c>
      <c r="V5" s="129">
        <v>20</v>
      </c>
      <c r="W5" s="129">
        <v>21</v>
      </c>
      <c r="X5" s="129">
        <v>22</v>
      </c>
      <c r="Y5" s="129">
        <v>23</v>
      </c>
      <c r="Z5" s="129">
        <v>24</v>
      </c>
      <c r="AA5" s="129">
        <v>25</v>
      </c>
      <c r="AB5" s="129">
        <v>26</v>
      </c>
      <c r="AC5" s="129">
        <v>27</v>
      </c>
      <c r="AD5" s="129">
        <v>28</v>
      </c>
      <c r="AE5" s="129">
        <v>29</v>
      </c>
      <c r="AF5" s="129">
        <v>30</v>
      </c>
      <c r="AG5" s="129">
        <v>31</v>
      </c>
      <c r="AH5" s="129">
        <v>32</v>
      </c>
      <c r="AI5" s="129">
        <v>33</v>
      </c>
      <c r="AJ5" s="129">
        <v>34</v>
      </c>
      <c r="AK5" s="129">
        <v>35</v>
      </c>
      <c r="AL5" s="129">
        <v>36</v>
      </c>
      <c r="AM5" s="129">
        <v>37</v>
      </c>
      <c r="AN5" s="129">
        <v>38</v>
      </c>
      <c r="AO5" s="129">
        <v>39</v>
      </c>
      <c r="AP5" s="129">
        <v>40</v>
      </c>
      <c r="AQ5" s="129">
        <v>41</v>
      </c>
      <c r="AR5" s="129">
        <v>42</v>
      </c>
      <c r="AS5" s="129">
        <v>43</v>
      </c>
      <c r="AT5" s="129">
        <v>44</v>
      </c>
      <c r="AU5" s="129">
        <v>45</v>
      </c>
      <c r="AV5" s="129">
        <v>46</v>
      </c>
      <c r="AW5" s="129">
        <v>47</v>
      </c>
      <c r="AX5" s="129">
        <v>48</v>
      </c>
      <c r="AY5" s="129">
        <v>49</v>
      </c>
      <c r="AZ5" s="129">
        <v>50</v>
      </c>
      <c r="BA5" s="129">
        <v>51</v>
      </c>
      <c r="BB5" s="129">
        <v>52</v>
      </c>
      <c r="BC5" s="129">
        <v>53</v>
      </c>
      <c r="BD5" s="129">
        <v>54</v>
      </c>
      <c r="BE5" s="129">
        <v>55</v>
      </c>
      <c r="BF5" s="129">
        <v>56</v>
      </c>
      <c r="BG5" s="129">
        <v>57</v>
      </c>
      <c r="BH5" s="129">
        <v>58</v>
      </c>
      <c r="BI5" s="129">
        <v>59</v>
      </c>
      <c r="BJ5" s="129">
        <v>60</v>
      </c>
      <c r="BK5" s="129">
        <v>60</v>
      </c>
      <c r="BL5" s="129">
        <v>60</v>
      </c>
      <c r="BM5" s="129">
        <v>60</v>
      </c>
      <c r="BN5" s="129">
        <v>60</v>
      </c>
      <c r="BO5" s="129">
        <v>60</v>
      </c>
      <c r="BP5" s="129">
        <v>60</v>
      </c>
      <c r="BQ5" s="129">
        <v>60</v>
      </c>
      <c r="BR5" s="129">
        <v>60</v>
      </c>
      <c r="BS5" s="129">
        <v>60</v>
      </c>
      <c r="BT5" s="129">
        <v>60</v>
      </c>
      <c r="BU5" s="129">
        <v>60</v>
      </c>
      <c r="BV5" s="129">
        <v>60</v>
      </c>
    </row>
    <row r="6" spans="1:74" ht="19.5" customHeight="1" x14ac:dyDescent="0.2">
      <c r="A6" s="10" t="s">
        <v>390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</row>
    <row r="7" spans="1:74" ht="15" customHeight="1" x14ac:dyDescent="0.2">
      <c r="A7" s="154" t="s">
        <v>391</v>
      </c>
      <c r="B7" s="154"/>
      <c r="C7" s="131">
        <v>1192933.3333333335</v>
      </c>
      <c r="D7" s="131">
        <v>1135866.6666666667</v>
      </c>
      <c r="E7" s="131">
        <v>1078800</v>
      </c>
      <c r="F7" s="131">
        <v>1011000</v>
      </c>
      <c r="G7" s="131">
        <v>943200</v>
      </c>
      <c r="H7" s="131">
        <v>875400</v>
      </c>
      <c r="I7" s="131">
        <v>807600</v>
      </c>
      <c r="J7" s="131">
        <v>739800</v>
      </c>
      <c r="K7" s="131">
        <v>672000</v>
      </c>
      <c r="L7" s="131">
        <v>604200</v>
      </c>
      <c r="M7" s="131">
        <v>536400</v>
      </c>
      <c r="N7" s="131">
        <v>468600</v>
      </c>
      <c r="O7" s="131">
        <v>548142.43999999994</v>
      </c>
      <c r="P7" s="131">
        <v>482756.00516191992</v>
      </c>
      <c r="Q7" s="131">
        <v>419475.17217641394</v>
      </c>
      <c r="R7" s="131">
        <v>2358636.1827129032</v>
      </c>
      <c r="S7" s="131">
        <v>2300630.5283376127</v>
      </c>
      <c r="T7" s="131">
        <v>2235186.5672420375</v>
      </c>
      <c r="U7" s="131">
        <v>2173572.6332416078</v>
      </c>
      <c r="V7" s="131">
        <v>2116234.0859278119</v>
      </c>
      <c r="W7" s="131">
        <v>2052432.116401586</v>
      </c>
      <c r="X7" s="131">
        <v>1993547.230512952</v>
      </c>
      <c r="Y7" s="131">
        <v>1932366.6154375558</v>
      </c>
      <c r="Z7" s="131">
        <v>1866887.4530726904</v>
      </c>
      <c r="AA7" s="131">
        <v>1961475.489630512</v>
      </c>
      <c r="AB7" s="131">
        <v>1846326.9011648078</v>
      </c>
      <c r="AC7" s="131">
        <v>1723683.556485798</v>
      </c>
      <c r="AD7" s="131">
        <v>1613574.5306456215</v>
      </c>
      <c r="AE7" s="131">
        <v>1506744.1862736831</v>
      </c>
      <c r="AF7" s="131">
        <v>1404791.4728912571</v>
      </c>
      <c r="AG7" s="131">
        <v>1283776.3433077328</v>
      </c>
      <c r="AH7" s="131">
        <v>1171226.6528505508</v>
      </c>
      <c r="AI7" s="131">
        <v>1061212.2405733624</v>
      </c>
      <c r="AJ7" s="131">
        <v>963684.97954145365</v>
      </c>
      <c r="AK7" s="131">
        <v>877953.1715724814</v>
      </c>
      <c r="AL7" s="131">
        <v>789577.4138408096</v>
      </c>
      <c r="AM7" s="131">
        <v>1199210.689059014</v>
      </c>
      <c r="AN7" s="131">
        <v>1127541.4355600346</v>
      </c>
      <c r="AO7" s="131">
        <v>1066622.6278252213</v>
      </c>
      <c r="AP7" s="131">
        <v>1009613.244691245</v>
      </c>
      <c r="AQ7" s="131">
        <v>956103.18680098176</v>
      </c>
      <c r="AR7" s="131">
        <v>909908.47803185857</v>
      </c>
      <c r="AS7" s="131">
        <v>882417.79283410264</v>
      </c>
      <c r="AT7" s="131">
        <v>855595.55908509507</v>
      </c>
      <c r="AU7" s="131">
        <v>850323.74188191257</v>
      </c>
      <c r="AV7" s="131">
        <v>860416.7630983179</v>
      </c>
      <c r="AW7" s="131">
        <v>886043.11967813876</v>
      </c>
      <c r="AX7" s="131">
        <v>931780.33555091172</v>
      </c>
      <c r="AY7" s="131">
        <v>1365507.6317997118</v>
      </c>
      <c r="AZ7" s="131">
        <v>1458467.0198898879</v>
      </c>
      <c r="BA7" s="131">
        <v>1579741.8938525077</v>
      </c>
      <c r="BB7" s="131">
        <v>1730217.1186401802</v>
      </c>
      <c r="BC7" s="131">
        <v>1915303.1459809327</v>
      </c>
      <c r="BD7" s="131">
        <v>2136219.7552519999</v>
      </c>
      <c r="BE7" s="131">
        <v>2400117.8244574312</v>
      </c>
      <c r="BF7" s="131">
        <v>2699025.4904323192</v>
      </c>
      <c r="BG7" s="131">
        <v>3055831.399291798</v>
      </c>
      <c r="BH7" s="131">
        <v>3456019.6200778945</v>
      </c>
      <c r="BI7" s="131">
        <v>3922977.6374263326</v>
      </c>
      <c r="BJ7" s="131">
        <v>4442720.8452496883</v>
      </c>
      <c r="BK7" s="131">
        <v>5426892.5270518819</v>
      </c>
      <c r="BL7" s="131">
        <v>6205234.6645925762</v>
      </c>
      <c r="BM7" s="131">
        <v>7071180.000764125</v>
      </c>
      <c r="BN7" s="131">
        <v>8028843.038007237</v>
      </c>
      <c r="BO7" s="131">
        <v>9087311.222281605</v>
      </c>
      <c r="BP7" s="131">
        <v>10262038.132725542</v>
      </c>
      <c r="BQ7" s="131">
        <v>11541844.815434538</v>
      </c>
      <c r="BR7" s="131">
        <v>12945397.075594869</v>
      </c>
      <c r="BS7" s="131">
        <v>14478936.246764228</v>
      </c>
      <c r="BT7" s="131">
        <v>16153904.973801624</v>
      </c>
      <c r="BU7" s="131">
        <v>17988174.678493205</v>
      </c>
      <c r="BV7" s="131">
        <v>19973168.965108622</v>
      </c>
    </row>
    <row r="8" spans="1:74" ht="15" customHeight="1" x14ac:dyDescent="0.2">
      <c r="A8" s="154" t="s">
        <v>392</v>
      </c>
      <c r="B8" s="154"/>
      <c r="C8" s="131">
        <v>0</v>
      </c>
      <c r="D8" s="131">
        <v>0</v>
      </c>
      <c r="E8" s="131">
        <v>0</v>
      </c>
      <c r="F8" s="131">
        <v>0</v>
      </c>
      <c r="G8" s="131">
        <v>0</v>
      </c>
      <c r="H8" s="131">
        <v>0</v>
      </c>
      <c r="I8" s="131">
        <v>0</v>
      </c>
      <c r="J8" s="131">
        <v>0</v>
      </c>
      <c r="K8" s="131">
        <v>0</v>
      </c>
      <c r="L8" s="131">
        <v>0</v>
      </c>
      <c r="M8" s="131">
        <v>0</v>
      </c>
      <c r="N8" s="131">
        <v>0</v>
      </c>
      <c r="O8" s="131">
        <v>2178</v>
      </c>
      <c r="P8" s="131">
        <v>4730.5898639999996</v>
      </c>
      <c r="Q8" s="131">
        <v>7692.4002946214723</v>
      </c>
      <c r="R8" s="131">
        <v>11124.322818494109</v>
      </c>
      <c r="S8" s="131">
        <v>15114.943626651269</v>
      </c>
      <c r="T8" s="131">
        <v>19756.787230115577</v>
      </c>
      <c r="U8" s="131">
        <v>25146.448992305923</v>
      </c>
      <c r="V8" s="131">
        <v>31384.759521153126</v>
      </c>
      <c r="W8" s="131">
        <v>38576.983624151602</v>
      </c>
      <c r="X8" s="131">
        <v>46833.05603723057</v>
      </c>
      <c r="Y8" s="131">
        <v>56267.855662428919</v>
      </c>
      <c r="Z8" s="131">
        <v>67001.519607833776</v>
      </c>
      <c r="AA8" s="131">
        <v>79159.797930611719</v>
      </c>
      <c r="AB8" s="131">
        <v>92874.44965115517</v>
      </c>
      <c r="AC8" s="131">
        <v>108283.68034075917</v>
      </c>
      <c r="AD8" s="131">
        <v>125532.6213908714</v>
      </c>
      <c r="AE8" s="131">
        <v>144773.85094985459</v>
      </c>
      <c r="AF8" s="131">
        <v>166167.95646183338</v>
      </c>
      <c r="AG8" s="131">
        <v>189884.13875794894</v>
      </c>
      <c r="AH8" s="131">
        <v>216100.85772801281</v>
      </c>
      <c r="AI8" s="131">
        <v>245006.51973382826</v>
      </c>
      <c r="AJ8" s="131">
        <v>276319.56821848935</v>
      </c>
      <c r="AK8" s="131">
        <v>310171.00176030898</v>
      </c>
      <c r="AL8" s="131">
        <v>346699.29422767897</v>
      </c>
      <c r="AM8" s="131">
        <v>386050.96668625192</v>
      </c>
      <c r="AN8" s="131">
        <v>428381.18794917717</v>
      </c>
      <c r="AO8" s="131">
        <v>473854.40446375497</v>
      </c>
      <c r="AP8" s="131">
        <v>522645.0004985432</v>
      </c>
      <c r="AQ8" s="131">
        <v>574937.98986916104</v>
      </c>
      <c r="AR8" s="131">
        <v>630929.74071559939</v>
      </c>
      <c r="AS8" s="131">
        <v>690828.73511636397</v>
      </c>
      <c r="AT8" s="131">
        <v>754856.36559363513</v>
      </c>
      <c r="AU8" s="131">
        <v>823247.77082787268</v>
      </c>
      <c r="AV8" s="131">
        <v>896252.7131596416</v>
      </c>
      <c r="AW8" s="131">
        <v>974136.50071106339</v>
      </c>
      <c r="AX8" s="131">
        <v>1057180.9572099184</v>
      </c>
      <c r="AY8" s="131">
        <v>1145685.4428470191</v>
      </c>
      <c r="AZ8" s="131">
        <v>1239967.9297434213</v>
      </c>
      <c r="BA8" s="131">
        <v>1340366.1358498547</v>
      </c>
      <c r="BB8" s="131">
        <v>1447238.7213481721</v>
      </c>
      <c r="BC8" s="131">
        <v>1560966.5518754672</v>
      </c>
      <c r="BD8" s="131">
        <v>1681954.033147705</v>
      </c>
      <c r="BE8" s="131">
        <v>1810630.5218231943</v>
      </c>
      <c r="BF8" s="131">
        <v>1947451.817718958</v>
      </c>
      <c r="BG8" s="131">
        <v>2092901.7427770128</v>
      </c>
      <c r="BH8" s="131">
        <v>2247493.8124746541</v>
      </c>
      <c r="BI8" s="131">
        <v>2411773.0056850268</v>
      </c>
      <c r="BJ8" s="131">
        <v>2586317.6393233901</v>
      </c>
      <c r="BK8" s="131">
        <v>2771371.2562638517</v>
      </c>
      <c r="BL8" s="131">
        <v>2967566.5813730648</v>
      </c>
      <c r="BM8" s="131">
        <v>3175574.4346164535</v>
      </c>
      <c r="BN8" s="131">
        <v>3396106.0246879198</v>
      </c>
      <c r="BO8" s="131">
        <v>3629915.3807344087</v>
      </c>
      <c r="BP8" s="131">
        <v>3877801.930489745</v>
      </c>
      <c r="BQ8" s="131">
        <v>4140613.2336327503</v>
      </c>
      <c r="BR8" s="131">
        <v>4419247.8797153905</v>
      </c>
      <c r="BS8" s="131">
        <v>4714658.5605693739</v>
      </c>
      <c r="BT8" s="131">
        <v>5027855.3276962135</v>
      </c>
      <c r="BU8" s="131">
        <v>5359909.045778227</v>
      </c>
      <c r="BV8" s="131">
        <v>5711955.0541185215</v>
      </c>
    </row>
    <row r="9" spans="1:74" ht="15" customHeight="1" x14ac:dyDescent="0.2">
      <c r="A9" s="153" t="s">
        <v>393</v>
      </c>
      <c r="B9" s="153"/>
      <c r="C9" s="137">
        <v>1205161.05</v>
      </c>
      <c r="D9" s="137">
        <v>1160322.1000000001</v>
      </c>
      <c r="E9" s="137">
        <v>1115483.1499999999</v>
      </c>
      <c r="F9" s="137">
        <v>1059910.8666666667</v>
      </c>
      <c r="G9" s="137">
        <v>1004338.5833333334</v>
      </c>
      <c r="H9" s="137">
        <v>948766.3</v>
      </c>
      <c r="I9" s="137">
        <v>893194.0166666666</v>
      </c>
      <c r="J9" s="137">
        <v>837621.7333333334</v>
      </c>
      <c r="K9" s="137">
        <v>782049.45</v>
      </c>
      <c r="L9" s="137">
        <v>726477.16666666674</v>
      </c>
      <c r="M9" s="137">
        <v>670904.8833333333</v>
      </c>
      <c r="N9" s="137">
        <v>615332.60000000009</v>
      </c>
      <c r="O9" s="137">
        <v>567730.65111111104</v>
      </c>
      <c r="P9" s="137">
        <v>522307.01724814216</v>
      </c>
      <c r="Q9" s="137">
        <v>479398.20580436871</v>
      </c>
      <c r="R9" s="137">
        <v>2439401.3499758416</v>
      </c>
      <c r="S9" s="137">
        <v>2402796.5275198193</v>
      </c>
      <c r="T9" s="137">
        <v>2359404.6211388195</v>
      </c>
      <c r="U9" s="137">
        <v>2320590.5600116914</v>
      </c>
      <c r="V9" s="137">
        <v>2286900.534337854</v>
      </c>
      <c r="W9" s="137">
        <v>2247701.0000257376</v>
      </c>
      <c r="X9" s="137">
        <v>2214482.3976612939</v>
      </c>
      <c r="Y9" s="137">
        <v>2180146.7933222069</v>
      </c>
      <c r="Z9" s="137">
        <v>2142811.5060138577</v>
      </c>
      <c r="AA9" s="137">
        <v>2080923.2895693637</v>
      </c>
      <c r="AB9" s="137">
        <v>2019777.3548324429</v>
      </c>
      <c r="AC9" s="137">
        <v>1952831.2428512773</v>
      </c>
      <c r="AD9" s="137">
        <v>1900259.1600694531</v>
      </c>
      <c r="AE9" s="137">
        <v>1852958.047264738</v>
      </c>
      <c r="AF9" s="137">
        <v>1812687.4414025308</v>
      </c>
      <c r="AG9" s="137">
        <v>1755676.4961233623</v>
      </c>
      <c r="AH9" s="137">
        <v>1709631.5266444841</v>
      </c>
      <c r="AI9" s="137">
        <v>1668810.7783813514</v>
      </c>
      <c r="AJ9" s="137">
        <v>1642884.5678423436</v>
      </c>
      <c r="AK9" s="137">
        <v>1631292.1954234312</v>
      </c>
      <c r="AL9" s="137">
        <v>1619732.7321673695</v>
      </c>
      <c r="AM9" s="137">
        <v>1614903.8404578445</v>
      </c>
      <c r="AN9" s="137">
        <v>1615206.992934369</v>
      </c>
      <c r="AO9" s="137">
        <v>1629403.5864267123</v>
      </c>
      <c r="AP9" s="137">
        <v>1650826.9840401032</v>
      </c>
      <c r="AQ9" s="137">
        <v>1679252.1002330366</v>
      </c>
      <c r="AR9" s="137">
        <v>1718691.3270229304</v>
      </c>
      <c r="AS9" s="137">
        <v>1780741.8209385178</v>
      </c>
      <c r="AT9" s="137">
        <v>1847589.40237936</v>
      </c>
      <c r="AU9" s="137">
        <v>1940351.175122994</v>
      </c>
      <c r="AV9" s="137">
        <v>2053091.3233837467</v>
      </c>
      <c r="AW9" s="137">
        <v>2186243.6522275684</v>
      </c>
      <c r="AX9" s="137">
        <v>2344667.5093117752</v>
      </c>
      <c r="AY9" s="137">
        <v>2561692.1983599169</v>
      </c>
      <c r="AZ9" s="137">
        <v>2799433.1970596807</v>
      </c>
      <c r="BA9" s="137">
        <v>3071605.4008419202</v>
      </c>
      <c r="BB9" s="137">
        <v>3379452.3348410958</v>
      </c>
      <c r="BC9" s="137">
        <v>3728765.3164223293</v>
      </c>
      <c r="BD9" s="137">
        <v>4121168.5306788199</v>
      </c>
      <c r="BE9" s="137">
        <v>4564242.2122729253</v>
      </c>
      <c r="BF9" s="137">
        <v>5050470.297856763</v>
      </c>
      <c r="BG9" s="137">
        <v>5603225.255487483</v>
      </c>
      <c r="BH9" s="137">
        <v>6208504.6696844064</v>
      </c>
      <c r="BI9" s="137">
        <v>6890241.0039564036</v>
      </c>
      <c r="BJ9" s="137">
        <v>7635027.9691313077</v>
      </c>
      <c r="BK9" s="137">
        <v>8270867.1754284631</v>
      </c>
      <c r="BL9" s="137">
        <v>9318008.030191103</v>
      </c>
      <c r="BM9" s="137">
        <v>10464564.61171877</v>
      </c>
      <c r="BN9" s="137">
        <v>11715362.631146081</v>
      </c>
      <c r="BO9" s="137">
        <v>13080243.563579669</v>
      </c>
      <c r="BP9" s="137">
        <v>14575460.415891673</v>
      </c>
      <c r="BQ9" s="137">
        <v>16190681.793856407</v>
      </c>
      <c r="BR9" s="137">
        <v>17945472.092212111</v>
      </c>
      <c r="BS9" s="137">
        <v>19847025.336348183</v>
      </c>
      <c r="BT9" s="137">
        <v>21907794.222625151</v>
      </c>
      <c r="BU9" s="137">
        <v>24146721.037511475</v>
      </c>
      <c r="BV9" s="137">
        <v>26556364.724579919</v>
      </c>
    </row>
    <row r="11" spans="1:74" ht="19.5" customHeight="1" x14ac:dyDescent="0.2">
      <c r="A11" s="10" t="s">
        <v>394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5" customHeight="1" x14ac:dyDescent="0.2">
      <c r="A12" s="154" t="s">
        <v>395</v>
      </c>
      <c r="B12" s="154"/>
      <c r="C12" s="131">
        <v>0</v>
      </c>
      <c r="D12" s="131">
        <v>0</v>
      </c>
      <c r="E12" s="131">
        <v>0</v>
      </c>
      <c r="F12" s="131">
        <v>0</v>
      </c>
      <c r="G12" s="131">
        <v>0</v>
      </c>
      <c r="H12" s="131">
        <v>0</v>
      </c>
      <c r="I12" s="131">
        <v>0</v>
      </c>
      <c r="J12" s="131">
        <v>0</v>
      </c>
      <c r="K12" s="131">
        <v>0</v>
      </c>
      <c r="L12" s="131">
        <v>0</v>
      </c>
      <c r="M12" s="131">
        <v>0</v>
      </c>
      <c r="N12" s="131">
        <v>0</v>
      </c>
      <c r="O12" s="131">
        <v>1089</v>
      </c>
      <c r="P12" s="131">
        <v>2365.2949319999998</v>
      </c>
      <c r="Q12" s="131">
        <v>3846.2001473107362</v>
      </c>
      <c r="R12" s="131">
        <v>5562.1614092470545</v>
      </c>
      <c r="S12" s="131">
        <v>7557.4718133256347</v>
      </c>
      <c r="T12" s="131">
        <v>9878.3936150577883</v>
      </c>
      <c r="U12" s="131">
        <v>12573.224496152961</v>
      </c>
      <c r="V12" s="131">
        <v>15692.379760576563</v>
      </c>
      <c r="W12" s="131">
        <v>19288.491812075801</v>
      </c>
      <c r="X12" s="131">
        <v>23416.528018615285</v>
      </c>
      <c r="Y12" s="131">
        <v>28133.92783121446</v>
      </c>
      <c r="Z12" s="131">
        <v>33500.759803916888</v>
      </c>
      <c r="AA12" s="131">
        <v>39579.89896530586</v>
      </c>
      <c r="AB12" s="131">
        <v>46437.224825577585</v>
      </c>
      <c r="AC12" s="131">
        <v>54141.840170379583</v>
      </c>
      <c r="AD12" s="131">
        <v>62766.310695435699</v>
      </c>
      <c r="AE12" s="131">
        <v>72386.925474927295</v>
      </c>
      <c r="AF12" s="131">
        <v>83083.978230916691</v>
      </c>
      <c r="AG12" s="131">
        <v>94942.069378974469</v>
      </c>
      <c r="AH12" s="131">
        <v>108050.4288640064</v>
      </c>
      <c r="AI12" s="131">
        <v>122503.25986691413</v>
      </c>
      <c r="AJ12" s="131">
        <v>138159.78410924468</v>
      </c>
      <c r="AK12" s="131">
        <v>155085.50088015449</v>
      </c>
      <c r="AL12" s="131">
        <v>173349.64711383948</v>
      </c>
      <c r="AM12" s="131">
        <v>193025.48334312596</v>
      </c>
      <c r="AN12" s="131">
        <v>214190.59397458858</v>
      </c>
      <c r="AO12" s="131">
        <v>236927.20223187748</v>
      </c>
      <c r="AP12" s="131">
        <v>261322.5002492716</v>
      </c>
      <c r="AQ12" s="131">
        <v>287468.99493458052</v>
      </c>
      <c r="AR12" s="131">
        <v>315464.87035779969</v>
      </c>
      <c r="AS12" s="131">
        <v>345414.36755818198</v>
      </c>
      <c r="AT12" s="131">
        <v>377428.18279681756</v>
      </c>
      <c r="AU12" s="131">
        <v>411623.88541393634</v>
      </c>
      <c r="AV12" s="131">
        <v>448126.3565798208</v>
      </c>
      <c r="AW12" s="131">
        <v>487068.25035553169</v>
      </c>
      <c r="AX12" s="131">
        <v>528590.47860495921</v>
      </c>
      <c r="AY12" s="131">
        <v>572842.72142350953</v>
      </c>
      <c r="AZ12" s="131">
        <v>619983.96487171063</v>
      </c>
      <c r="BA12" s="131">
        <v>670183.06792492734</v>
      </c>
      <c r="BB12" s="131">
        <v>723619.36067408603</v>
      </c>
      <c r="BC12" s="131">
        <v>780483.27593773359</v>
      </c>
      <c r="BD12" s="131">
        <v>840977.01657385251</v>
      </c>
      <c r="BE12" s="131">
        <v>905315.26091159717</v>
      </c>
      <c r="BF12" s="131">
        <v>973725.90885947901</v>
      </c>
      <c r="BG12" s="131">
        <v>1046450.8713885064</v>
      </c>
      <c r="BH12" s="131">
        <v>1123746.906237327</v>
      </c>
      <c r="BI12" s="131">
        <v>1205886.5028425134</v>
      </c>
      <c r="BJ12" s="131">
        <v>1293158.819661695</v>
      </c>
      <c r="BK12" s="131">
        <v>1385685.6281319258</v>
      </c>
      <c r="BL12" s="131">
        <v>1483783.2906865324</v>
      </c>
      <c r="BM12" s="131">
        <v>1587787.2173082267</v>
      </c>
      <c r="BN12" s="131">
        <v>1698053.0123439599</v>
      </c>
      <c r="BO12" s="131">
        <v>1814957.6903672044</v>
      </c>
      <c r="BP12" s="131">
        <v>1938900.9652448725</v>
      </c>
      <c r="BQ12" s="131">
        <v>2070306.6168163752</v>
      </c>
      <c r="BR12" s="131">
        <v>2209623.9398576953</v>
      </c>
      <c r="BS12" s="131">
        <v>2357329.2802846869</v>
      </c>
      <c r="BT12" s="131">
        <v>2513927.6638481067</v>
      </c>
      <c r="BU12" s="131">
        <v>2679954.5228891135</v>
      </c>
      <c r="BV12" s="131">
        <v>2855977.5270592608</v>
      </c>
    </row>
    <row r="13" spans="1:74" ht="15" customHeight="1" x14ac:dyDescent="0.2">
      <c r="A13" s="153" t="s">
        <v>396</v>
      </c>
      <c r="B13" s="153"/>
      <c r="C13" s="137">
        <v>0</v>
      </c>
      <c r="D13" s="137">
        <v>0</v>
      </c>
      <c r="E13" s="137">
        <v>0</v>
      </c>
      <c r="F13" s="137">
        <v>0</v>
      </c>
      <c r="G13" s="137">
        <v>0</v>
      </c>
      <c r="H13" s="137">
        <v>0</v>
      </c>
      <c r="I13" s="137">
        <v>0</v>
      </c>
      <c r="J13" s="137">
        <v>0</v>
      </c>
      <c r="K13" s="137">
        <v>0</v>
      </c>
      <c r="L13" s="137">
        <v>0</v>
      </c>
      <c r="M13" s="137">
        <v>0</v>
      </c>
      <c r="N13" s="137">
        <v>0</v>
      </c>
      <c r="O13" s="137">
        <v>1089</v>
      </c>
      <c r="P13" s="137">
        <v>2365.2949319999998</v>
      </c>
      <c r="Q13" s="137">
        <v>3846.2001473107362</v>
      </c>
      <c r="R13" s="137">
        <v>5562.1614092470545</v>
      </c>
      <c r="S13" s="137">
        <v>7557.4718133256347</v>
      </c>
      <c r="T13" s="137">
        <v>9878.3936150577883</v>
      </c>
      <c r="U13" s="137">
        <v>12573.224496152961</v>
      </c>
      <c r="V13" s="137">
        <v>15692.379760576563</v>
      </c>
      <c r="W13" s="137">
        <v>19288.491812075801</v>
      </c>
      <c r="X13" s="137">
        <v>23416.528018615285</v>
      </c>
      <c r="Y13" s="137">
        <v>28133.92783121446</v>
      </c>
      <c r="Z13" s="137">
        <v>33500.759803916888</v>
      </c>
      <c r="AA13" s="137">
        <v>39579.89896530586</v>
      </c>
      <c r="AB13" s="137">
        <v>46437.224825577585</v>
      </c>
      <c r="AC13" s="137">
        <v>54141.840170379583</v>
      </c>
      <c r="AD13" s="137">
        <v>62766.310695435699</v>
      </c>
      <c r="AE13" s="137">
        <v>72386.925474927295</v>
      </c>
      <c r="AF13" s="137">
        <v>83083.978230916691</v>
      </c>
      <c r="AG13" s="137">
        <v>94942.069378974469</v>
      </c>
      <c r="AH13" s="137">
        <v>108050.4288640064</v>
      </c>
      <c r="AI13" s="137">
        <v>122503.25986691413</v>
      </c>
      <c r="AJ13" s="137">
        <v>138159.78410924468</v>
      </c>
      <c r="AK13" s="137">
        <v>155085.50088015449</v>
      </c>
      <c r="AL13" s="137">
        <v>173349.64711383948</v>
      </c>
      <c r="AM13" s="137">
        <v>193025.48334312596</v>
      </c>
      <c r="AN13" s="137">
        <v>214190.59397458858</v>
      </c>
      <c r="AO13" s="137">
        <v>236927.20223187748</v>
      </c>
      <c r="AP13" s="137">
        <v>261322.5002492716</v>
      </c>
      <c r="AQ13" s="137">
        <v>287468.99493458052</v>
      </c>
      <c r="AR13" s="137">
        <v>315464.87035779969</v>
      </c>
      <c r="AS13" s="137">
        <v>345414.36755818198</v>
      </c>
      <c r="AT13" s="137">
        <v>377428.18279681756</v>
      </c>
      <c r="AU13" s="137">
        <v>411623.88541393634</v>
      </c>
      <c r="AV13" s="137">
        <v>448126.3565798208</v>
      </c>
      <c r="AW13" s="137">
        <v>487068.25035553169</v>
      </c>
      <c r="AX13" s="137">
        <v>528590.47860495921</v>
      </c>
      <c r="AY13" s="137">
        <v>599582.04826571688</v>
      </c>
      <c r="AZ13" s="137">
        <v>673462.61855612521</v>
      </c>
      <c r="BA13" s="137">
        <v>750401.04845154926</v>
      </c>
      <c r="BB13" s="137">
        <v>830576.66804291517</v>
      </c>
      <c r="BC13" s="137">
        <v>914179.91014877008</v>
      </c>
      <c r="BD13" s="137">
        <v>1001412.9776270962</v>
      </c>
      <c r="BE13" s="137">
        <v>1092490.5488070482</v>
      </c>
      <c r="BF13" s="137">
        <v>1187640.5235971373</v>
      </c>
      <c r="BG13" s="137">
        <v>1287104.8129683719</v>
      </c>
      <c r="BH13" s="137">
        <v>1391140.1746594</v>
      </c>
      <c r="BI13" s="137">
        <v>1500019.0981067936</v>
      </c>
      <c r="BJ13" s="137">
        <v>1614030.7417681825</v>
      </c>
      <c r="BK13" s="137">
        <v>1705272.3855313053</v>
      </c>
      <c r="BL13" s="137">
        <v>2122956.8054852919</v>
      </c>
      <c r="BM13" s="137">
        <v>2546547.4895063657</v>
      </c>
      <c r="BN13" s="137">
        <v>2976400.0419414788</v>
      </c>
      <c r="BO13" s="137">
        <v>3412891.4773641033</v>
      </c>
      <c r="BP13" s="137">
        <v>3856421.5096411505</v>
      </c>
      <c r="BQ13" s="137">
        <v>4307413.9186120331</v>
      </c>
      <c r="BR13" s="137">
        <v>4766317.9990527332</v>
      </c>
      <c r="BS13" s="137">
        <v>5233610.0968791042</v>
      </c>
      <c r="BT13" s="137">
        <v>5709795.2378419042</v>
      </c>
      <c r="BU13" s="137">
        <v>6195408.8542822897</v>
      </c>
      <c r="BV13" s="137">
        <v>6691018.6158518177</v>
      </c>
    </row>
    <row r="14" spans="1:74" ht="15" customHeight="1" x14ac:dyDescent="0.2">
      <c r="A14" s="154" t="s">
        <v>397</v>
      </c>
      <c r="B14" s="154"/>
      <c r="C14" s="131">
        <v>1250000</v>
      </c>
      <c r="D14" s="131">
        <v>1250000</v>
      </c>
      <c r="E14" s="131">
        <v>1250000</v>
      </c>
      <c r="F14" s="131">
        <v>1250000</v>
      </c>
      <c r="G14" s="131">
        <v>1250000</v>
      </c>
      <c r="H14" s="131">
        <v>1250000</v>
      </c>
      <c r="I14" s="131">
        <v>1250000</v>
      </c>
      <c r="J14" s="131">
        <v>1250000</v>
      </c>
      <c r="K14" s="131">
        <v>1250000</v>
      </c>
      <c r="L14" s="131">
        <v>1250000</v>
      </c>
      <c r="M14" s="131">
        <v>1250000</v>
      </c>
      <c r="N14" s="131">
        <v>1250000</v>
      </c>
      <c r="O14" s="131">
        <v>1250000</v>
      </c>
      <c r="P14" s="131">
        <v>1250000</v>
      </c>
      <c r="Q14" s="131">
        <v>1250000</v>
      </c>
      <c r="R14" s="131">
        <v>3250000</v>
      </c>
      <c r="S14" s="131">
        <v>3250000</v>
      </c>
      <c r="T14" s="131">
        <v>3250000</v>
      </c>
      <c r="U14" s="131">
        <v>3250000</v>
      </c>
      <c r="V14" s="131">
        <v>3250000</v>
      </c>
      <c r="W14" s="131">
        <v>3250000</v>
      </c>
      <c r="X14" s="131">
        <v>3250000</v>
      </c>
      <c r="Y14" s="131">
        <v>3250000</v>
      </c>
      <c r="Z14" s="131">
        <v>3250000</v>
      </c>
      <c r="AA14" s="131">
        <v>3250000</v>
      </c>
      <c r="AB14" s="131">
        <v>3250000</v>
      </c>
      <c r="AC14" s="131">
        <v>3250000</v>
      </c>
      <c r="AD14" s="131">
        <v>3250000</v>
      </c>
      <c r="AE14" s="131">
        <v>3250000</v>
      </c>
      <c r="AF14" s="131">
        <v>3250000</v>
      </c>
      <c r="AG14" s="131">
        <v>3250000</v>
      </c>
      <c r="AH14" s="131">
        <v>3250000</v>
      </c>
      <c r="AI14" s="131">
        <v>3250000</v>
      </c>
      <c r="AJ14" s="131">
        <v>3250000</v>
      </c>
      <c r="AK14" s="131">
        <v>3250000</v>
      </c>
      <c r="AL14" s="131">
        <v>3250000</v>
      </c>
      <c r="AM14" s="131">
        <v>3250000</v>
      </c>
      <c r="AN14" s="131">
        <v>3250000</v>
      </c>
      <c r="AO14" s="131">
        <v>3250000</v>
      </c>
      <c r="AP14" s="131">
        <v>3250000</v>
      </c>
      <c r="AQ14" s="131">
        <v>3250000</v>
      </c>
      <c r="AR14" s="131">
        <v>3250000</v>
      </c>
      <c r="AS14" s="131">
        <v>3250000</v>
      </c>
      <c r="AT14" s="131">
        <v>3250000</v>
      </c>
      <c r="AU14" s="131">
        <v>3250000</v>
      </c>
      <c r="AV14" s="131">
        <v>3250000</v>
      </c>
      <c r="AW14" s="131">
        <v>3250000</v>
      </c>
      <c r="AX14" s="131">
        <v>3250000</v>
      </c>
      <c r="AY14" s="131">
        <v>3250000</v>
      </c>
      <c r="AZ14" s="131">
        <v>3250000</v>
      </c>
      <c r="BA14" s="131">
        <v>3250000</v>
      </c>
      <c r="BB14" s="131">
        <v>3250000</v>
      </c>
      <c r="BC14" s="131">
        <v>3250000</v>
      </c>
      <c r="BD14" s="131">
        <v>3250000</v>
      </c>
      <c r="BE14" s="131">
        <v>3250000</v>
      </c>
      <c r="BF14" s="131">
        <v>3250000</v>
      </c>
      <c r="BG14" s="131">
        <v>3250000</v>
      </c>
      <c r="BH14" s="131">
        <v>3250000</v>
      </c>
      <c r="BI14" s="131">
        <v>3250000</v>
      </c>
      <c r="BJ14" s="131">
        <v>3250000</v>
      </c>
      <c r="BK14" s="131">
        <v>3250000</v>
      </c>
      <c r="BL14" s="131">
        <v>3250000</v>
      </c>
      <c r="BM14" s="131">
        <v>3250000</v>
      </c>
      <c r="BN14" s="131">
        <v>3250000</v>
      </c>
      <c r="BO14" s="131">
        <v>3250000</v>
      </c>
      <c r="BP14" s="131">
        <v>3250000</v>
      </c>
      <c r="BQ14" s="131">
        <v>3250000</v>
      </c>
      <c r="BR14" s="131">
        <v>3250000</v>
      </c>
      <c r="BS14" s="131">
        <v>3250000</v>
      </c>
      <c r="BT14" s="131">
        <v>3250000</v>
      </c>
      <c r="BU14" s="131">
        <v>3250000</v>
      </c>
      <c r="BV14" s="131">
        <v>3250000</v>
      </c>
    </row>
    <row r="15" spans="1:74" ht="15" customHeight="1" x14ac:dyDescent="0.2">
      <c r="A15" s="154" t="s">
        <v>398</v>
      </c>
      <c r="B15" s="154"/>
      <c r="C15" s="131">
        <v>-44838.950000000004</v>
      </c>
      <c r="D15" s="131">
        <v>-89677.900000000009</v>
      </c>
      <c r="E15" s="131">
        <v>-134516.85</v>
      </c>
      <c r="F15" s="131">
        <v>-190089.13333333333</v>
      </c>
      <c r="G15" s="131">
        <v>-245661.41666666666</v>
      </c>
      <c r="H15" s="131">
        <v>-301233.7</v>
      </c>
      <c r="I15" s="131">
        <v>-356805.98333333334</v>
      </c>
      <c r="J15" s="131">
        <v>-412378.26666666666</v>
      </c>
      <c r="K15" s="131">
        <v>-467950.55</v>
      </c>
      <c r="L15" s="131">
        <v>-523522.83333333331</v>
      </c>
      <c r="M15" s="131">
        <v>-579095.1166666667</v>
      </c>
      <c r="N15" s="131">
        <v>-634667.4</v>
      </c>
      <c r="O15" s="131">
        <v>-683358.34888888896</v>
      </c>
      <c r="P15" s="131">
        <v>-730058.27768385783</v>
      </c>
      <c r="Q15" s="131">
        <v>-774447.99434294202</v>
      </c>
      <c r="R15" s="131">
        <v>-816160.8114334055</v>
      </c>
      <c r="S15" s="131">
        <v>-854760.94429350644</v>
      </c>
      <c r="T15" s="131">
        <v>-900473.77247623855</v>
      </c>
      <c r="U15" s="131">
        <v>-941982.66448446212</v>
      </c>
      <c r="V15" s="131">
        <v>-978791.84542272333</v>
      </c>
      <c r="W15" s="131">
        <v>-1021587.4917863389</v>
      </c>
      <c r="X15" s="131">
        <v>-1058934.1303573223</v>
      </c>
      <c r="Y15" s="131">
        <v>-1097987.1345090081</v>
      </c>
      <c r="Z15" s="131">
        <v>-1140689.2537900601</v>
      </c>
      <c r="AA15" s="131">
        <v>-1208656.6093959429</v>
      </c>
      <c r="AB15" s="131">
        <v>-1276659.8699931351</v>
      </c>
      <c r="AC15" s="131">
        <v>-1351310.5973191028</v>
      </c>
      <c r="AD15" s="131">
        <v>-1412507.150625983</v>
      </c>
      <c r="AE15" s="131">
        <v>-1469428.8782101898</v>
      </c>
      <c r="AF15" s="131">
        <v>-1520396.5368283864</v>
      </c>
      <c r="AG15" s="131">
        <v>-1589265.5732556127</v>
      </c>
      <c r="AH15" s="131">
        <v>-1648418.9022195227</v>
      </c>
      <c r="AI15" s="131">
        <v>-1703692.4814855633</v>
      </c>
      <c r="AJ15" s="131">
        <v>-1745275.2162669015</v>
      </c>
      <c r="AK15" s="131">
        <v>-1773793.3054567238</v>
      </c>
      <c r="AL15" s="131">
        <v>-1803616.9149464704</v>
      </c>
      <c r="AM15" s="131">
        <v>-1828121.6428852819</v>
      </c>
      <c r="AN15" s="131">
        <v>-1848983.6010402199</v>
      </c>
      <c r="AO15" s="131">
        <v>-1857523.6158051656</v>
      </c>
      <c r="AP15" s="131">
        <v>-1860495.5162091691</v>
      </c>
      <c r="AQ15" s="131">
        <v>-1858216.8947015447</v>
      </c>
      <c r="AR15" s="131">
        <v>-1846773.5433348699</v>
      </c>
      <c r="AS15" s="131">
        <v>-1814672.5466196649</v>
      </c>
      <c r="AT15" s="131">
        <v>-1779838.7804174582</v>
      </c>
      <c r="AU15" s="131">
        <v>-1721272.7102909433</v>
      </c>
      <c r="AV15" s="131">
        <v>-1645035.0331960747</v>
      </c>
      <c r="AW15" s="131">
        <v>-1550824.5981279642</v>
      </c>
      <c r="AX15" s="131">
        <v>-1433922.969293185</v>
      </c>
      <c r="AY15" s="131">
        <v>-1287889.8499058008</v>
      </c>
      <c r="AZ15" s="131">
        <v>-1124029.4214964448</v>
      </c>
      <c r="BA15" s="131">
        <v>-928795.6476096299</v>
      </c>
      <c r="BB15" s="131">
        <v>-701124.33320182026</v>
      </c>
      <c r="BC15" s="131">
        <v>-435414.59372644156</v>
      </c>
      <c r="BD15" s="131">
        <v>-130244.44694827707</v>
      </c>
      <c r="BE15" s="131">
        <v>221751.66346587759</v>
      </c>
      <c r="BF15" s="131">
        <v>612829.77425962628</v>
      </c>
      <c r="BG15" s="131">
        <v>1066120.4425191111</v>
      </c>
      <c r="BH15" s="131">
        <v>1567364.4950250068</v>
      </c>
      <c r="BI15" s="131">
        <v>2140221.9058496095</v>
      </c>
      <c r="BJ15" s="131">
        <v>2770997.2273631259</v>
      </c>
      <c r="BK15" s="131">
        <v>3315594.7898971592</v>
      </c>
      <c r="BL15" s="131">
        <v>3945051.2247058116</v>
      </c>
      <c r="BM15" s="131">
        <v>4668017.1222124062</v>
      </c>
      <c r="BN15" s="131">
        <v>5488962.5892046029</v>
      </c>
      <c r="BO15" s="131">
        <v>6417352.0862155659</v>
      </c>
      <c r="BP15" s="131">
        <v>7469038.9062505225</v>
      </c>
      <c r="BQ15" s="131">
        <v>8633267.8752443716</v>
      </c>
      <c r="BR15" s="131">
        <v>9929154.0931593738</v>
      </c>
      <c r="BS15" s="131">
        <v>11363415.239469076</v>
      </c>
      <c r="BT15" s="131">
        <v>12947998.984783242</v>
      </c>
      <c r="BU15" s="131">
        <v>14701312.183229182</v>
      </c>
      <c r="BV15" s="131">
        <v>16615346.108728096</v>
      </c>
    </row>
    <row r="16" spans="1:74" ht="15" customHeight="1" x14ac:dyDescent="0.2">
      <c r="A16" s="153" t="s">
        <v>399</v>
      </c>
      <c r="B16" s="153"/>
      <c r="C16" s="137">
        <v>1205161.05</v>
      </c>
      <c r="D16" s="137">
        <v>1160322.1000000001</v>
      </c>
      <c r="E16" s="137">
        <v>1115483.1499999999</v>
      </c>
      <c r="F16" s="137">
        <v>1059910.8666666667</v>
      </c>
      <c r="G16" s="137">
        <v>1004338.5833333334</v>
      </c>
      <c r="H16" s="137">
        <v>948766.3</v>
      </c>
      <c r="I16" s="137">
        <v>893194.0166666666</v>
      </c>
      <c r="J16" s="137">
        <v>837621.7333333334</v>
      </c>
      <c r="K16" s="137">
        <v>782049.45</v>
      </c>
      <c r="L16" s="137">
        <v>726477.16666666674</v>
      </c>
      <c r="M16" s="137">
        <v>670904.8833333333</v>
      </c>
      <c r="N16" s="137">
        <v>615332.6</v>
      </c>
      <c r="O16" s="137">
        <v>566641.65111111104</v>
      </c>
      <c r="P16" s="137">
        <v>519941.72231614217</v>
      </c>
      <c r="Q16" s="137">
        <v>475552.00565705798</v>
      </c>
      <c r="R16" s="137">
        <v>2433839.1885665944</v>
      </c>
      <c r="S16" s="137">
        <v>2395239.0557064936</v>
      </c>
      <c r="T16" s="137">
        <v>2349526.2275237613</v>
      </c>
      <c r="U16" s="137">
        <v>2308017.3355155378</v>
      </c>
      <c r="V16" s="137">
        <v>2271208.1545772767</v>
      </c>
      <c r="W16" s="137">
        <v>2228412.5082136611</v>
      </c>
      <c r="X16" s="137">
        <v>2191065.8696426777</v>
      </c>
      <c r="Y16" s="137">
        <v>2152012.8654909916</v>
      </c>
      <c r="Z16" s="137">
        <v>2109310.7462099399</v>
      </c>
      <c r="AA16" s="137">
        <v>2041343.3906040571</v>
      </c>
      <c r="AB16" s="137">
        <v>1973340.1300068649</v>
      </c>
      <c r="AC16" s="137">
        <v>1898689.4026808972</v>
      </c>
      <c r="AD16" s="137">
        <v>1837492.849374017</v>
      </c>
      <c r="AE16" s="137">
        <v>1780571.1217898102</v>
      </c>
      <c r="AF16" s="137">
        <v>1729603.4631716136</v>
      </c>
      <c r="AG16" s="137">
        <v>1660734.4267443873</v>
      </c>
      <c r="AH16" s="137">
        <v>1601581.0977804773</v>
      </c>
      <c r="AI16" s="137">
        <v>1546307.5185144367</v>
      </c>
      <c r="AJ16" s="137">
        <v>1504724.7837330985</v>
      </c>
      <c r="AK16" s="137">
        <v>1476206.6945432762</v>
      </c>
      <c r="AL16" s="137">
        <v>1446383.0850535296</v>
      </c>
      <c r="AM16" s="137">
        <v>1421878.3571147181</v>
      </c>
      <c r="AN16" s="137">
        <v>1401016.3989597801</v>
      </c>
      <c r="AO16" s="137">
        <v>1392476.3841948344</v>
      </c>
      <c r="AP16" s="137">
        <v>1389504.4837908309</v>
      </c>
      <c r="AQ16" s="137">
        <v>1391783.1052984553</v>
      </c>
      <c r="AR16" s="137">
        <v>1403226.4566651301</v>
      </c>
      <c r="AS16" s="137">
        <v>1435327.4533803351</v>
      </c>
      <c r="AT16" s="137">
        <v>1470161.2195825418</v>
      </c>
      <c r="AU16" s="137">
        <v>1528727.2897090567</v>
      </c>
      <c r="AV16" s="137">
        <v>1604964.9668039253</v>
      </c>
      <c r="AW16" s="137">
        <v>1699175.4018720358</v>
      </c>
      <c r="AX16" s="137">
        <v>1816077.030706815</v>
      </c>
      <c r="AY16" s="137">
        <v>1962110.1500941992</v>
      </c>
      <c r="AZ16" s="137">
        <v>2125970.5785035552</v>
      </c>
      <c r="BA16" s="137">
        <v>2321204.3523903703</v>
      </c>
      <c r="BB16" s="137">
        <v>2548875.66679818</v>
      </c>
      <c r="BC16" s="137">
        <v>2814585.4062735583</v>
      </c>
      <c r="BD16" s="137">
        <v>3119755.5530517232</v>
      </c>
      <c r="BE16" s="137">
        <v>3471751.6634658775</v>
      </c>
      <c r="BF16" s="137">
        <v>3862829.7742596264</v>
      </c>
      <c r="BG16" s="137">
        <v>4316120.4425191116</v>
      </c>
      <c r="BH16" s="137">
        <v>4817364.4950250071</v>
      </c>
      <c r="BI16" s="137">
        <v>5390221.9058496095</v>
      </c>
      <c r="BJ16" s="137">
        <v>6020997.2273631264</v>
      </c>
      <c r="BK16" s="137">
        <v>6565594.7898971587</v>
      </c>
      <c r="BL16" s="137">
        <v>7195051.2247058116</v>
      </c>
      <c r="BM16" s="137">
        <v>7918017.1222124062</v>
      </c>
      <c r="BN16" s="137">
        <v>8738962.5892046019</v>
      </c>
      <c r="BO16" s="137">
        <v>9667352.0862155668</v>
      </c>
      <c r="BP16" s="137">
        <v>10719038.906250522</v>
      </c>
      <c r="BQ16" s="137">
        <v>11883267.875244372</v>
      </c>
      <c r="BR16" s="137">
        <v>13179154.093159374</v>
      </c>
      <c r="BS16" s="137">
        <v>14613415.239469076</v>
      </c>
      <c r="BT16" s="137">
        <v>16197998.984783242</v>
      </c>
      <c r="BU16" s="137">
        <v>17951312.183229182</v>
      </c>
      <c r="BV16" s="137">
        <v>19865346.108728096</v>
      </c>
    </row>
    <row r="17" spans="1:74" ht="15" customHeight="1" x14ac:dyDescent="0.2">
      <c r="A17" s="153" t="s">
        <v>400</v>
      </c>
      <c r="B17" s="153"/>
      <c r="C17" s="137">
        <v>1205161.05</v>
      </c>
      <c r="D17" s="137">
        <v>1160322.1000000001</v>
      </c>
      <c r="E17" s="137">
        <v>1115483.1499999999</v>
      </c>
      <c r="F17" s="137">
        <v>1059910.8666666667</v>
      </c>
      <c r="G17" s="137">
        <v>1004338.5833333334</v>
      </c>
      <c r="H17" s="137">
        <v>948766.3</v>
      </c>
      <c r="I17" s="137">
        <v>893194.0166666666</v>
      </c>
      <c r="J17" s="137">
        <v>837621.7333333334</v>
      </c>
      <c r="K17" s="137">
        <v>782049.45</v>
      </c>
      <c r="L17" s="137">
        <v>726477.16666666674</v>
      </c>
      <c r="M17" s="137">
        <v>670904.8833333333</v>
      </c>
      <c r="N17" s="137">
        <v>615332.6</v>
      </c>
      <c r="O17" s="137">
        <v>567730.65111111104</v>
      </c>
      <c r="P17" s="137">
        <v>522307.01724814216</v>
      </c>
      <c r="Q17" s="137">
        <v>479398.20580436871</v>
      </c>
      <c r="R17" s="137">
        <v>2439401.3499758416</v>
      </c>
      <c r="S17" s="137">
        <v>2402796.5275198193</v>
      </c>
      <c r="T17" s="137">
        <v>2359404.621138819</v>
      </c>
      <c r="U17" s="137">
        <v>2320590.5600116909</v>
      </c>
      <c r="V17" s="137">
        <v>2286900.5343378531</v>
      </c>
      <c r="W17" s="137">
        <v>2247701.0000257371</v>
      </c>
      <c r="X17" s="137">
        <v>2214482.3976612929</v>
      </c>
      <c r="Y17" s="137">
        <v>2180146.793322206</v>
      </c>
      <c r="Z17" s="137">
        <v>2142811.5060138567</v>
      </c>
      <c r="AA17" s="137">
        <v>2080923.289569363</v>
      </c>
      <c r="AB17" s="137">
        <v>2019777.3548324425</v>
      </c>
      <c r="AC17" s="137">
        <v>1952831.2428512766</v>
      </c>
      <c r="AD17" s="137">
        <v>1900259.1600694526</v>
      </c>
      <c r="AE17" s="137">
        <v>1852958.0472647375</v>
      </c>
      <c r="AF17" s="137">
        <v>1812687.4414025303</v>
      </c>
      <c r="AG17" s="137">
        <v>1755676.4961233616</v>
      </c>
      <c r="AH17" s="137">
        <v>1709631.5266444837</v>
      </c>
      <c r="AI17" s="137">
        <v>1668810.7783813509</v>
      </c>
      <c r="AJ17" s="137">
        <v>1642884.5678423431</v>
      </c>
      <c r="AK17" s="137">
        <v>1631292.1954234308</v>
      </c>
      <c r="AL17" s="137">
        <v>1619732.732167369</v>
      </c>
      <c r="AM17" s="137">
        <v>1614903.8404578441</v>
      </c>
      <c r="AN17" s="137">
        <v>1615206.9929343688</v>
      </c>
      <c r="AO17" s="137">
        <v>1629403.5864267119</v>
      </c>
      <c r="AP17" s="137">
        <v>1650826.9840401025</v>
      </c>
      <c r="AQ17" s="137">
        <v>1679252.1002330359</v>
      </c>
      <c r="AR17" s="137">
        <v>1718691.3270229297</v>
      </c>
      <c r="AS17" s="137">
        <v>1780741.8209385171</v>
      </c>
      <c r="AT17" s="137">
        <v>1847589.4023793594</v>
      </c>
      <c r="AU17" s="137">
        <v>1940351.1751229931</v>
      </c>
      <c r="AV17" s="137">
        <v>2053091.3233837462</v>
      </c>
      <c r="AW17" s="137">
        <v>2186243.6522275675</v>
      </c>
      <c r="AX17" s="137">
        <v>2344667.5093117743</v>
      </c>
      <c r="AY17" s="137">
        <v>2561692.198359916</v>
      </c>
      <c r="AZ17" s="137">
        <v>2799433.1970596802</v>
      </c>
      <c r="BA17" s="137">
        <v>3071605.4008419197</v>
      </c>
      <c r="BB17" s="137">
        <v>3379452.3348410949</v>
      </c>
      <c r="BC17" s="137">
        <v>3728765.3164223284</v>
      </c>
      <c r="BD17" s="137">
        <v>4121168.5306788194</v>
      </c>
      <c r="BE17" s="137">
        <v>4564242.2122729253</v>
      </c>
      <c r="BF17" s="137">
        <v>5050470.2978567639</v>
      </c>
      <c r="BG17" s="137">
        <v>5603225.255487483</v>
      </c>
      <c r="BH17" s="137">
        <v>6208504.6696844073</v>
      </c>
      <c r="BI17" s="137">
        <v>6890241.0039564036</v>
      </c>
      <c r="BJ17" s="137">
        <v>7635027.9691313086</v>
      </c>
      <c r="BK17" s="137">
        <v>8270867.1754284641</v>
      </c>
      <c r="BL17" s="137">
        <v>9318008.030191103</v>
      </c>
      <c r="BM17" s="137">
        <v>10464564.611718772</v>
      </c>
      <c r="BN17" s="137">
        <v>11715362.631146081</v>
      </c>
      <c r="BO17" s="137">
        <v>13080243.563579671</v>
      </c>
      <c r="BP17" s="137">
        <v>14575460.415891672</v>
      </c>
      <c r="BQ17" s="137">
        <v>16190681.793856405</v>
      </c>
      <c r="BR17" s="137">
        <v>17945472.092212107</v>
      </c>
      <c r="BS17" s="137">
        <v>19847025.33634818</v>
      </c>
      <c r="BT17" s="137">
        <v>21907794.222625144</v>
      </c>
      <c r="BU17" s="137">
        <v>24146721.037511472</v>
      </c>
      <c r="BV17" s="137">
        <v>26556364.724579915</v>
      </c>
    </row>
    <row r="19" spans="1:74" ht="15" customHeight="1" x14ac:dyDescent="0.2">
      <c r="A19" s="153" t="s">
        <v>401</v>
      </c>
      <c r="B19" s="153"/>
      <c r="C19" s="137">
        <v>0</v>
      </c>
      <c r="D19" s="137">
        <v>0</v>
      </c>
      <c r="E19" s="137">
        <v>0</v>
      </c>
      <c r="F19" s="137">
        <v>0</v>
      </c>
      <c r="G19" s="137">
        <v>0</v>
      </c>
      <c r="H19" s="137">
        <v>0</v>
      </c>
      <c r="I19" s="137">
        <v>0</v>
      </c>
      <c r="J19" s="137">
        <v>0</v>
      </c>
      <c r="K19" s="137">
        <v>0</v>
      </c>
      <c r="L19" s="137">
        <v>0</v>
      </c>
      <c r="M19" s="137">
        <v>0</v>
      </c>
      <c r="N19" s="137">
        <v>0</v>
      </c>
      <c r="O19" s="137">
        <v>0</v>
      </c>
      <c r="P19" s="137">
        <v>0</v>
      </c>
      <c r="Q19" s="137">
        <v>0</v>
      </c>
      <c r="R19" s="137">
        <v>0</v>
      </c>
      <c r="S19" s="137">
        <v>0</v>
      </c>
      <c r="T19" s="137">
        <v>0</v>
      </c>
      <c r="U19" s="137">
        <v>0</v>
      </c>
      <c r="V19" s="137">
        <v>0</v>
      </c>
      <c r="W19" s="137">
        <v>0</v>
      </c>
      <c r="X19" s="137">
        <v>0</v>
      </c>
      <c r="Y19" s="137">
        <v>0</v>
      </c>
      <c r="Z19" s="137">
        <v>0</v>
      </c>
      <c r="AA19" s="137">
        <v>0</v>
      </c>
      <c r="AB19" s="137">
        <v>0</v>
      </c>
      <c r="AC19" s="137">
        <v>0</v>
      </c>
      <c r="AD19" s="137">
        <v>0</v>
      </c>
      <c r="AE19" s="137">
        <v>0</v>
      </c>
      <c r="AF19" s="137">
        <v>0</v>
      </c>
      <c r="AG19" s="137">
        <v>0</v>
      </c>
      <c r="AH19" s="137">
        <v>0</v>
      </c>
      <c r="AI19" s="137">
        <v>0</v>
      </c>
      <c r="AJ19" s="137">
        <v>0</v>
      </c>
      <c r="AK19" s="137">
        <v>0</v>
      </c>
      <c r="AL19" s="137">
        <v>0</v>
      </c>
      <c r="AM19" s="137">
        <v>0</v>
      </c>
      <c r="AN19" s="137">
        <v>0</v>
      </c>
      <c r="AO19" s="137">
        <v>0</v>
      </c>
      <c r="AP19" s="137">
        <v>0</v>
      </c>
      <c r="AQ19" s="137">
        <v>0</v>
      </c>
      <c r="AR19" s="137">
        <v>0</v>
      </c>
      <c r="AS19" s="137">
        <v>0</v>
      </c>
      <c r="AT19" s="137">
        <v>0</v>
      </c>
      <c r="AU19" s="137">
        <v>0</v>
      </c>
      <c r="AV19" s="137">
        <v>0</v>
      </c>
      <c r="AW19" s="137">
        <v>0</v>
      </c>
      <c r="AX19" s="137">
        <v>0</v>
      </c>
      <c r="AY19" s="137">
        <v>0</v>
      </c>
      <c r="AZ19" s="137">
        <v>0</v>
      </c>
      <c r="BA19" s="137">
        <v>0</v>
      </c>
      <c r="BB19" s="137">
        <v>0</v>
      </c>
      <c r="BC19" s="137">
        <v>0</v>
      </c>
      <c r="BD19" s="137">
        <v>0</v>
      </c>
      <c r="BE19" s="137">
        <v>0</v>
      </c>
      <c r="BF19" s="137">
        <v>0</v>
      </c>
      <c r="BG19" s="137">
        <v>0</v>
      </c>
      <c r="BH19" s="137">
        <v>0</v>
      </c>
      <c r="BI19" s="137">
        <v>0</v>
      </c>
      <c r="BJ19" s="137">
        <v>0</v>
      </c>
      <c r="BK19" s="137">
        <v>0</v>
      </c>
      <c r="BL19" s="137">
        <v>0</v>
      </c>
      <c r="BM19" s="137">
        <v>0</v>
      </c>
      <c r="BN19" s="137">
        <v>0</v>
      </c>
      <c r="BO19" s="137">
        <v>0</v>
      </c>
      <c r="BP19" s="137">
        <v>0</v>
      </c>
      <c r="BQ19" s="137">
        <v>0</v>
      </c>
      <c r="BR19" s="137">
        <v>0</v>
      </c>
      <c r="BS19" s="137">
        <v>0</v>
      </c>
      <c r="BT19" s="137">
        <v>0</v>
      </c>
      <c r="BU19" s="137">
        <v>0</v>
      </c>
      <c r="BV19" s="137">
        <v>0</v>
      </c>
    </row>
    <row r="21" spans="1:74" ht="15" customHeight="1" x14ac:dyDescent="0.2">
      <c r="A21" s="157" t="s">
        <v>402</v>
      </c>
      <c r="B21" s="157"/>
      <c r="C21" s="135">
        <v>12227.716666666667</v>
      </c>
      <c r="D21" s="135">
        <v>24455.433333333334</v>
      </c>
      <c r="E21" s="135">
        <v>36683.15</v>
      </c>
      <c r="F21" s="135">
        <v>48910.866666666669</v>
      </c>
      <c r="G21" s="135">
        <v>61138.583333333336</v>
      </c>
      <c r="H21" s="135">
        <v>73366.3</v>
      </c>
      <c r="I21" s="135">
        <v>85594.016666666663</v>
      </c>
      <c r="J21" s="135">
        <v>97821.733333333337</v>
      </c>
      <c r="K21" s="135">
        <v>110049.45000000001</v>
      </c>
      <c r="L21" s="135">
        <v>122277.16666666669</v>
      </c>
      <c r="M21" s="135">
        <v>134504.88333333336</v>
      </c>
      <c r="N21" s="135">
        <v>146732.60000000003</v>
      </c>
      <c r="O21" s="135">
        <v>17410.21111111113</v>
      </c>
      <c r="P21" s="135">
        <v>34820.422222222231</v>
      </c>
      <c r="Q21" s="135">
        <v>52230.633333333331</v>
      </c>
      <c r="R21" s="135">
        <v>69640.844444444432</v>
      </c>
      <c r="S21" s="135">
        <v>87051.055555555533</v>
      </c>
      <c r="T21" s="135">
        <v>104461.26666666663</v>
      </c>
      <c r="U21" s="135">
        <v>121871.47777777773</v>
      </c>
      <c r="V21" s="135">
        <v>139281.68888888884</v>
      </c>
      <c r="W21" s="135">
        <v>156691.89999999994</v>
      </c>
      <c r="X21" s="135">
        <v>174102.11111111104</v>
      </c>
      <c r="Y21" s="135">
        <v>191512.32222222214</v>
      </c>
      <c r="Z21" s="135">
        <v>208922.53333333324</v>
      </c>
      <c r="AA21" s="135">
        <v>40288.002008239913</v>
      </c>
      <c r="AB21" s="135">
        <v>80576.004016480001</v>
      </c>
      <c r="AC21" s="135">
        <v>120864.00602472009</v>
      </c>
      <c r="AD21" s="135">
        <v>161152.00803296018</v>
      </c>
      <c r="AE21" s="135">
        <v>201440.01004120021</v>
      </c>
      <c r="AF21" s="135">
        <v>241728.01204944029</v>
      </c>
      <c r="AG21" s="135">
        <v>282016.01405768038</v>
      </c>
      <c r="AH21" s="135">
        <v>322304.01606592047</v>
      </c>
      <c r="AI21" s="135">
        <v>362592.01807416056</v>
      </c>
      <c r="AJ21" s="135">
        <v>402880.02008240065</v>
      </c>
      <c r="AK21" s="135">
        <v>443168.02209064073</v>
      </c>
      <c r="AL21" s="135">
        <v>483456.02409888082</v>
      </c>
      <c r="AM21" s="135">
        <v>29642.184712578543</v>
      </c>
      <c r="AN21" s="135">
        <v>59284.369425157318</v>
      </c>
      <c r="AO21" s="135">
        <v>88926.554137736093</v>
      </c>
      <c r="AP21" s="135">
        <v>118568.73885031487</v>
      </c>
      <c r="AQ21" s="135">
        <v>148210.92356289364</v>
      </c>
      <c r="AR21" s="135">
        <v>177853.10827547242</v>
      </c>
      <c r="AS21" s="135">
        <v>207495.29298805119</v>
      </c>
      <c r="AT21" s="135">
        <v>237137.47770062985</v>
      </c>
      <c r="AU21" s="135">
        <v>266779.66241320863</v>
      </c>
      <c r="AV21" s="135">
        <v>296421.8471257874</v>
      </c>
      <c r="AW21" s="135">
        <v>326064.03183836618</v>
      </c>
      <c r="AX21" s="135">
        <v>355706.21655094496</v>
      </c>
      <c r="AY21" s="135">
        <v>50499.123713186011</v>
      </c>
      <c r="AZ21" s="135">
        <v>100998.24742637179</v>
      </c>
      <c r="BA21" s="135">
        <v>151497.37113955757</v>
      </c>
      <c r="BB21" s="135">
        <v>201996.49485274334</v>
      </c>
      <c r="BC21" s="135">
        <v>252495.61856592912</v>
      </c>
      <c r="BD21" s="135">
        <v>302994.7422791149</v>
      </c>
      <c r="BE21" s="135">
        <v>353493.86599230068</v>
      </c>
      <c r="BF21" s="135">
        <v>403992.98970548646</v>
      </c>
      <c r="BG21" s="135">
        <v>454492.11341867223</v>
      </c>
      <c r="BH21" s="135">
        <v>504991.23713185801</v>
      </c>
      <c r="BI21" s="135">
        <v>555490.36084504379</v>
      </c>
      <c r="BJ21" s="135">
        <v>605989.48455822957</v>
      </c>
      <c r="BK21" s="135">
        <v>72603.392112730537</v>
      </c>
      <c r="BL21" s="135">
        <v>145206.78422546177</v>
      </c>
      <c r="BM21" s="135">
        <v>217810.17633819301</v>
      </c>
      <c r="BN21" s="135">
        <v>290413.56845092424</v>
      </c>
      <c r="BO21" s="135">
        <v>363016.96056365548</v>
      </c>
      <c r="BP21" s="135">
        <v>435620.35267638694</v>
      </c>
      <c r="BQ21" s="135">
        <v>508223.74478911841</v>
      </c>
      <c r="BR21" s="135">
        <v>580827.13690184988</v>
      </c>
      <c r="BS21" s="135">
        <v>653430.52901458135</v>
      </c>
      <c r="BT21" s="135">
        <v>726033.92112731282</v>
      </c>
      <c r="BU21" s="135">
        <v>798637.31324004428</v>
      </c>
      <c r="BV21" s="135">
        <v>871240.70535277575</v>
      </c>
    </row>
    <row r="22" spans="1:74" ht="15" customHeight="1" x14ac:dyDescent="0.2">
      <c r="A22" s="157" t="s">
        <v>403</v>
      </c>
      <c r="B22" s="157"/>
      <c r="C22" s="135">
        <v>0</v>
      </c>
      <c r="D22" s="135">
        <v>0</v>
      </c>
      <c r="E22" s="135">
        <v>0</v>
      </c>
      <c r="F22" s="135">
        <v>0</v>
      </c>
      <c r="G22" s="135">
        <v>0</v>
      </c>
      <c r="H22" s="135">
        <v>0</v>
      </c>
      <c r="I22" s="135">
        <v>0</v>
      </c>
      <c r="J22" s="135">
        <v>0</v>
      </c>
      <c r="K22" s="135">
        <v>0</v>
      </c>
      <c r="L22" s="135">
        <v>0</v>
      </c>
      <c r="M22" s="135">
        <v>0</v>
      </c>
      <c r="N22" s="135">
        <v>0</v>
      </c>
      <c r="O22" s="135">
        <v>0</v>
      </c>
      <c r="P22" s="135">
        <v>0</v>
      </c>
      <c r="Q22" s="135">
        <v>0</v>
      </c>
      <c r="R22" s="135">
        <v>0</v>
      </c>
      <c r="S22" s="135">
        <v>0</v>
      </c>
      <c r="T22" s="135">
        <v>0</v>
      </c>
      <c r="U22" s="135">
        <v>0</v>
      </c>
      <c r="V22" s="135">
        <v>0</v>
      </c>
      <c r="W22" s="135">
        <v>0</v>
      </c>
      <c r="X22" s="135">
        <v>0</v>
      </c>
      <c r="Y22" s="135">
        <v>0</v>
      </c>
      <c r="Z22" s="135">
        <v>0</v>
      </c>
      <c r="AA22" s="135">
        <v>0</v>
      </c>
      <c r="AB22" s="135">
        <v>0</v>
      </c>
      <c r="AC22" s="135">
        <v>0</v>
      </c>
      <c r="AD22" s="135">
        <v>0</v>
      </c>
      <c r="AE22" s="135">
        <v>0</v>
      </c>
      <c r="AF22" s="135">
        <v>0</v>
      </c>
      <c r="AG22" s="135">
        <v>0</v>
      </c>
      <c r="AH22" s="135">
        <v>0</v>
      </c>
      <c r="AI22" s="135">
        <v>0</v>
      </c>
      <c r="AJ22" s="135">
        <v>0</v>
      </c>
      <c r="AK22" s="135">
        <v>0</v>
      </c>
      <c r="AL22" s="135">
        <v>0</v>
      </c>
      <c r="AM22" s="135">
        <v>0</v>
      </c>
      <c r="AN22" s="135">
        <v>0</v>
      </c>
      <c r="AO22" s="135">
        <v>0</v>
      </c>
      <c r="AP22" s="135">
        <v>0</v>
      </c>
      <c r="AQ22" s="135">
        <v>0</v>
      </c>
      <c r="AR22" s="135">
        <v>0</v>
      </c>
      <c r="AS22" s="135">
        <v>0</v>
      </c>
      <c r="AT22" s="135">
        <v>0</v>
      </c>
      <c r="AU22" s="135">
        <v>0</v>
      </c>
      <c r="AV22" s="135">
        <v>0</v>
      </c>
      <c r="AW22" s="135">
        <v>0</v>
      </c>
      <c r="AX22" s="135">
        <v>0</v>
      </c>
      <c r="AY22" s="135">
        <v>26739.326842207298</v>
      </c>
      <c r="AZ22" s="135">
        <v>53478.653684414596</v>
      </c>
      <c r="BA22" s="135">
        <v>80217.98052662189</v>
      </c>
      <c r="BB22" s="135">
        <v>106957.30736882919</v>
      </c>
      <c r="BC22" s="135">
        <v>133696.63421103649</v>
      </c>
      <c r="BD22" s="135">
        <v>160435.96105324378</v>
      </c>
      <c r="BE22" s="135">
        <v>187175.28789545107</v>
      </c>
      <c r="BF22" s="135">
        <v>213914.61473765835</v>
      </c>
      <c r="BG22" s="135">
        <v>240653.94157986564</v>
      </c>
      <c r="BH22" s="135">
        <v>267393.26842207293</v>
      </c>
      <c r="BI22" s="135">
        <v>294132.59526428021</v>
      </c>
      <c r="BJ22" s="135">
        <v>320871.9221064875</v>
      </c>
      <c r="BK22" s="135">
        <v>319586.75739937962</v>
      </c>
      <c r="BL22" s="135">
        <v>639173.51479875937</v>
      </c>
      <c r="BM22" s="135">
        <v>958760.27219813911</v>
      </c>
      <c r="BN22" s="135">
        <v>1278347.029597519</v>
      </c>
      <c r="BO22" s="135">
        <v>1597933.7869968987</v>
      </c>
      <c r="BP22" s="135">
        <v>1917520.544396278</v>
      </c>
      <c r="BQ22" s="135">
        <v>2237107.3017956577</v>
      </c>
      <c r="BR22" s="135">
        <v>2556694.0591950375</v>
      </c>
      <c r="BS22" s="135">
        <v>2876280.8165944172</v>
      </c>
      <c r="BT22" s="135">
        <v>3195867.5739937969</v>
      </c>
      <c r="BU22" s="135">
        <v>3515454.3313931767</v>
      </c>
      <c r="BV22" s="135">
        <v>3835041.0887925564</v>
      </c>
    </row>
  </sheetData>
  <mergeCells count="18">
    <mergeCell ref="A19:B19"/>
    <mergeCell ref="A21:B21"/>
    <mergeCell ref="A22:B22"/>
    <mergeCell ref="A13:B13"/>
    <mergeCell ref="A14:B14"/>
    <mergeCell ref="A15:B15"/>
    <mergeCell ref="A16:B16"/>
    <mergeCell ref="A17:B17"/>
    <mergeCell ref="A7:B7"/>
    <mergeCell ref="A8:B8"/>
    <mergeCell ref="A9:B9"/>
    <mergeCell ref="A11:BV11"/>
    <mergeCell ref="A12:B12"/>
    <mergeCell ref="A1:BV1"/>
    <mergeCell ref="A2:BV2"/>
    <mergeCell ref="A3:BV3"/>
    <mergeCell ref="A5:B5"/>
    <mergeCell ref="A6:BV6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5DECC"/>
    <pageSetUpPr fitToPage="1"/>
  </sheetPr>
  <dimension ref="A1:H14"/>
  <sheetViews>
    <sheetView showGridLines="0" zoomScaleNormal="100" workbookViewId="0">
      <selection activeCell="E22" sqref="E22"/>
    </sheetView>
  </sheetViews>
  <sheetFormatPr baseColWidth="10" defaultColWidth="8.6640625" defaultRowHeight="15" x14ac:dyDescent="0.2"/>
  <cols>
    <col min="1" max="1" width="4" customWidth="1"/>
    <col min="2" max="2" width="30" customWidth="1"/>
    <col min="3" max="8" width="15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404</v>
      </c>
      <c r="B3" s="12"/>
      <c r="C3" s="12"/>
      <c r="D3" s="12"/>
      <c r="E3" s="12"/>
      <c r="F3" s="12"/>
      <c r="G3" s="12"/>
      <c r="H3" s="12"/>
    </row>
    <row r="5" spans="1:8" ht="27.75" customHeight="1" x14ac:dyDescent="0.2">
      <c r="A5" s="152" t="s">
        <v>15</v>
      </c>
      <c r="B5" s="152"/>
      <c r="C5" s="129" t="s">
        <v>405</v>
      </c>
      <c r="D5" s="129" t="s">
        <v>362</v>
      </c>
      <c r="E5" s="129" t="s">
        <v>363</v>
      </c>
      <c r="F5" s="129" t="s">
        <v>364</v>
      </c>
      <c r="G5" s="129" t="s">
        <v>365</v>
      </c>
      <c r="H5" s="129" t="s">
        <v>366</v>
      </c>
    </row>
    <row r="6" spans="1:8" ht="15" customHeight="1" x14ac:dyDescent="0.2">
      <c r="A6" s="154" t="s">
        <v>406</v>
      </c>
      <c r="B6" s="154"/>
      <c r="C6" s="131">
        <v>468600</v>
      </c>
      <c r="D6" s="131">
        <v>1866887.4530726904</v>
      </c>
      <c r="E6" s="131">
        <v>789577.4138408096</v>
      </c>
      <c r="F6" s="131">
        <v>931780.33555091172</v>
      </c>
      <c r="G6" s="131">
        <v>4442720.8452496883</v>
      </c>
      <c r="H6" s="131">
        <v>19973168.965108622</v>
      </c>
    </row>
    <row r="7" spans="1:8" ht="15" customHeight="1" x14ac:dyDescent="0.2">
      <c r="A7" s="154" t="s">
        <v>407</v>
      </c>
      <c r="B7" s="154"/>
      <c r="C7" s="131">
        <v>0</v>
      </c>
      <c r="D7" s="131">
        <v>67001.519607833776</v>
      </c>
      <c r="E7" s="131">
        <v>346699.29422767897</v>
      </c>
      <c r="F7" s="131">
        <v>1057180.9572099184</v>
      </c>
      <c r="G7" s="131">
        <v>2586317.6393233901</v>
      </c>
      <c r="H7" s="131">
        <v>5711955.0541185215</v>
      </c>
    </row>
    <row r="8" spans="1:8" ht="15" customHeight="1" x14ac:dyDescent="0.2">
      <c r="A8" s="153" t="s">
        <v>393</v>
      </c>
      <c r="B8" s="153"/>
      <c r="C8" s="130">
        <v>615332.60000000009</v>
      </c>
      <c r="D8" s="130">
        <v>2142811.5060138577</v>
      </c>
      <c r="E8" s="130">
        <v>1619732.7321673695</v>
      </c>
      <c r="F8" s="130">
        <v>2344667.5093117752</v>
      </c>
      <c r="G8" s="130">
        <v>7635027.9691313077</v>
      </c>
      <c r="H8" s="130">
        <v>26556364.724579919</v>
      </c>
    </row>
    <row r="9" spans="1:8" ht="15" customHeight="1" x14ac:dyDescent="0.2">
      <c r="A9" s="154" t="s">
        <v>408</v>
      </c>
      <c r="B9" s="154"/>
      <c r="C9" s="131">
        <v>0</v>
      </c>
      <c r="D9" s="131">
        <v>33500.759803916888</v>
      </c>
      <c r="E9" s="131">
        <v>173349.64711383948</v>
      </c>
      <c r="F9" s="131">
        <v>528590.47860495921</v>
      </c>
      <c r="G9" s="131">
        <v>1293158.819661695</v>
      </c>
      <c r="H9" s="131">
        <v>2855977.5270592608</v>
      </c>
    </row>
    <row r="10" spans="1:8" ht="15" customHeight="1" x14ac:dyDescent="0.2">
      <c r="A10" s="153" t="s">
        <v>396</v>
      </c>
      <c r="B10" s="153"/>
      <c r="C10" s="130">
        <v>0</v>
      </c>
      <c r="D10" s="130">
        <v>33500.759803916888</v>
      </c>
      <c r="E10" s="130">
        <v>173349.64711383948</v>
      </c>
      <c r="F10" s="130">
        <v>528590.47860495921</v>
      </c>
      <c r="G10" s="130">
        <v>1614030.7417681825</v>
      </c>
      <c r="H10" s="130">
        <v>6691018.6158518177</v>
      </c>
    </row>
    <row r="11" spans="1:8" ht="15" customHeight="1" x14ac:dyDescent="0.2">
      <c r="A11" s="154" t="s">
        <v>409</v>
      </c>
      <c r="B11" s="154"/>
      <c r="C11" s="131">
        <v>1250000</v>
      </c>
      <c r="D11" s="131">
        <v>3250000</v>
      </c>
      <c r="E11" s="131">
        <v>3250000</v>
      </c>
      <c r="F11" s="131">
        <v>3250000</v>
      </c>
      <c r="G11" s="131">
        <v>3250000</v>
      </c>
      <c r="H11" s="131">
        <v>3250000</v>
      </c>
    </row>
    <row r="12" spans="1:8" ht="15" customHeight="1" x14ac:dyDescent="0.2">
      <c r="A12" s="154" t="s">
        <v>410</v>
      </c>
      <c r="B12" s="154"/>
      <c r="C12" s="131">
        <v>-634667.4</v>
      </c>
      <c r="D12" s="131">
        <v>-1140689.2537900601</v>
      </c>
      <c r="E12" s="131">
        <v>-1803616.9149464704</v>
      </c>
      <c r="F12" s="131">
        <v>-1433922.969293185</v>
      </c>
      <c r="G12" s="131">
        <v>2770997.2273631259</v>
      </c>
      <c r="H12" s="131">
        <v>16615346.108728096</v>
      </c>
    </row>
    <row r="13" spans="1:8" ht="15" customHeight="1" x14ac:dyDescent="0.2">
      <c r="A13" s="153" t="s">
        <v>399</v>
      </c>
      <c r="B13" s="153"/>
      <c r="C13" s="130">
        <v>615332.6</v>
      </c>
      <c r="D13" s="130">
        <v>2109310.7462099399</v>
      </c>
      <c r="E13" s="130">
        <v>1446383.0850535296</v>
      </c>
      <c r="F13" s="130">
        <v>1816077.030706815</v>
      </c>
      <c r="G13" s="130">
        <v>6020997.2273631264</v>
      </c>
      <c r="H13" s="130">
        <v>19865346.108728096</v>
      </c>
    </row>
    <row r="14" spans="1:8" ht="15" customHeight="1" x14ac:dyDescent="0.2">
      <c r="A14" s="153" t="s">
        <v>400</v>
      </c>
      <c r="B14" s="153"/>
      <c r="C14" s="130">
        <v>615332.6</v>
      </c>
      <c r="D14" s="130">
        <v>2142811.5060138567</v>
      </c>
      <c r="E14" s="130">
        <v>1619732.732167369</v>
      </c>
      <c r="F14" s="130">
        <v>2344667.5093117743</v>
      </c>
      <c r="G14" s="130">
        <v>7635027.9691313086</v>
      </c>
      <c r="H14" s="130">
        <v>26556364.724579915</v>
      </c>
    </row>
  </sheetData>
  <mergeCells count="13">
    <mergeCell ref="A12:B12"/>
    <mergeCell ref="A13:B13"/>
    <mergeCell ref="A14:B14"/>
    <mergeCell ref="A7:B7"/>
    <mergeCell ref="A8:B8"/>
    <mergeCell ref="A9:B9"/>
    <mergeCell ref="A10:B10"/>
    <mergeCell ref="A11:B11"/>
    <mergeCell ref="A1:H1"/>
    <mergeCell ref="A2:H2"/>
    <mergeCell ref="A3:H3"/>
    <mergeCell ref="A5:B5"/>
    <mergeCell ref="A6:B6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85DECC"/>
    <pageSetUpPr fitToPage="1"/>
  </sheetPr>
  <dimension ref="A1:BV21"/>
  <sheetViews>
    <sheetView showGridLines="0" zoomScaleNormal="100" workbookViewId="0">
      <pane xSplit="2" ySplit="5" topLeftCell="BF6" activePane="bottomRight" state="frozen"/>
      <selection pane="topRight" activeCell="C1" sqref="C1"/>
      <selection pane="bottomLeft" activeCell="A6" sqref="A6"/>
      <selection pane="bottomRight" activeCell="BF22" sqref="BF22"/>
    </sheetView>
  </sheetViews>
  <sheetFormatPr baseColWidth="10" defaultColWidth="8.6640625" defaultRowHeight="15" x14ac:dyDescent="0.2"/>
  <cols>
    <col min="1" max="1" width="4" customWidth="1"/>
    <col min="2" max="2" width="30" customWidth="1"/>
    <col min="3" max="74" width="12" customWidth="1"/>
  </cols>
  <sheetData>
    <row r="1" spans="1:74" ht="7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</row>
    <row r="2" spans="1:74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</row>
    <row r="3" spans="1:74" ht="24" customHeight="1" x14ac:dyDescent="0.2">
      <c r="A3" s="12" t="s">
        <v>411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</row>
    <row r="5" spans="1:74" ht="18" customHeight="1" x14ac:dyDescent="0.2">
      <c r="A5" s="152" t="s">
        <v>345</v>
      </c>
      <c r="B5" s="152"/>
      <c r="C5" s="129">
        <v>1</v>
      </c>
      <c r="D5" s="129">
        <v>2</v>
      </c>
      <c r="E5" s="129">
        <v>3</v>
      </c>
      <c r="F5" s="129">
        <v>4</v>
      </c>
      <c r="G5" s="129">
        <v>5</v>
      </c>
      <c r="H5" s="129">
        <v>6</v>
      </c>
      <c r="I5" s="129">
        <v>7</v>
      </c>
      <c r="J5" s="129">
        <v>8</v>
      </c>
      <c r="K5" s="129">
        <v>9</v>
      </c>
      <c r="L5" s="129">
        <v>10</v>
      </c>
      <c r="M5" s="129">
        <v>11</v>
      </c>
      <c r="N5" s="129">
        <v>12</v>
      </c>
      <c r="O5" s="129">
        <v>13</v>
      </c>
      <c r="P5" s="129">
        <v>14</v>
      </c>
      <c r="Q5" s="129">
        <v>15</v>
      </c>
      <c r="R5" s="129">
        <v>16</v>
      </c>
      <c r="S5" s="129">
        <v>17</v>
      </c>
      <c r="T5" s="129">
        <v>18</v>
      </c>
      <c r="U5" s="129">
        <v>19</v>
      </c>
      <c r="V5" s="129">
        <v>20</v>
      </c>
      <c r="W5" s="129">
        <v>21</v>
      </c>
      <c r="X5" s="129">
        <v>22</v>
      </c>
      <c r="Y5" s="129">
        <v>23</v>
      </c>
      <c r="Z5" s="129">
        <v>24</v>
      </c>
      <c r="AA5" s="129">
        <v>25</v>
      </c>
      <c r="AB5" s="129">
        <v>26</v>
      </c>
      <c r="AC5" s="129">
        <v>27</v>
      </c>
      <c r="AD5" s="129">
        <v>28</v>
      </c>
      <c r="AE5" s="129">
        <v>29</v>
      </c>
      <c r="AF5" s="129">
        <v>30</v>
      </c>
      <c r="AG5" s="129">
        <v>31</v>
      </c>
      <c r="AH5" s="129">
        <v>32</v>
      </c>
      <c r="AI5" s="129">
        <v>33</v>
      </c>
      <c r="AJ5" s="129">
        <v>34</v>
      </c>
      <c r="AK5" s="129">
        <v>35</v>
      </c>
      <c r="AL5" s="129">
        <v>36</v>
      </c>
      <c r="AM5" s="129">
        <v>37</v>
      </c>
      <c r="AN5" s="129">
        <v>38</v>
      </c>
      <c r="AO5" s="129">
        <v>39</v>
      </c>
      <c r="AP5" s="129">
        <v>40</v>
      </c>
      <c r="AQ5" s="129">
        <v>41</v>
      </c>
      <c r="AR5" s="129">
        <v>42</v>
      </c>
      <c r="AS5" s="129">
        <v>43</v>
      </c>
      <c r="AT5" s="129">
        <v>44</v>
      </c>
      <c r="AU5" s="129">
        <v>45</v>
      </c>
      <c r="AV5" s="129">
        <v>46</v>
      </c>
      <c r="AW5" s="129">
        <v>47</v>
      </c>
      <c r="AX5" s="129">
        <v>48</v>
      </c>
      <c r="AY5" s="129">
        <v>49</v>
      </c>
      <c r="AZ5" s="129">
        <v>50</v>
      </c>
      <c r="BA5" s="129">
        <v>51</v>
      </c>
      <c r="BB5" s="129">
        <v>52</v>
      </c>
      <c r="BC5" s="129">
        <v>53</v>
      </c>
      <c r="BD5" s="129">
        <v>54</v>
      </c>
      <c r="BE5" s="129">
        <v>55</v>
      </c>
      <c r="BF5" s="129">
        <v>56</v>
      </c>
      <c r="BG5" s="129">
        <v>57</v>
      </c>
      <c r="BH5" s="129">
        <v>58</v>
      </c>
      <c r="BI5" s="129">
        <v>59</v>
      </c>
      <c r="BJ5" s="129">
        <v>60</v>
      </c>
      <c r="BK5" s="129">
        <v>60</v>
      </c>
      <c r="BL5" s="129">
        <v>60</v>
      </c>
      <c r="BM5" s="129">
        <v>60</v>
      </c>
      <c r="BN5" s="129">
        <v>60</v>
      </c>
      <c r="BO5" s="129">
        <v>60</v>
      </c>
      <c r="BP5" s="129">
        <v>60</v>
      </c>
      <c r="BQ5" s="129">
        <v>60</v>
      </c>
      <c r="BR5" s="129">
        <v>60</v>
      </c>
      <c r="BS5" s="129">
        <v>60</v>
      </c>
      <c r="BT5" s="129">
        <v>60</v>
      </c>
      <c r="BU5" s="129">
        <v>60</v>
      </c>
      <c r="BV5" s="129">
        <v>60</v>
      </c>
    </row>
    <row r="6" spans="1:74" ht="15" customHeight="1" x14ac:dyDescent="0.2">
      <c r="A6" s="153" t="s">
        <v>412</v>
      </c>
      <c r="B6" s="153"/>
      <c r="C6" s="137">
        <v>250000</v>
      </c>
      <c r="D6" s="137">
        <v>1192933.3333333335</v>
      </c>
      <c r="E6" s="137">
        <v>1135866.6666666667</v>
      </c>
      <c r="F6" s="137">
        <v>1078800</v>
      </c>
      <c r="G6" s="137">
        <v>1011000</v>
      </c>
      <c r="H6" s="137">
        <v>943200</v>
      </c>
      <c r="I6" s="137">
        <v>875400</v>
      </c>
      <c r="J6" s="137">
        <v>807600</v>
      </c>
      <c r="K6" s="137">
        <v>739800</v>
      </c>
      <c r="L6" s="137">
        <v>672000</v>
      </c>
      <c r="M6" s="137">
        <v>604200</v>
      </c>
      <c r="N6" s="137">
        <v>536400</v>
      </c>
      <c r="O6" s="137">
        <v>468600</v>
      </c>
      <c r="P6" s="137">
        <v>548142.43999999994</v>
      </c>
      <c r="Q6" s="137">
        <v>482756.00516191992</v>
      </c>
      <c r="R6" s="137">
        <v>419475.17217641394</v>
      </c>
      <c r="S6" s="137">
        <v>2358636.1827129032</v>
      </c>
      <c r="T6" s="137">
        <v>2300630.5283376127</v>
      </c>
      <c r="U6" s="137">
        <v>2235186.5672420375</v>
      </c>
      <c r="V6" s="137">
        <v>2173572.6332416078</v>
      </c>
      <c r="W6" s="137">
        <v>2116234.0859278119</v>
      </c>
      <c r="X6" s="137">
        <v>2052432.116401586</v>
      </c>
      <c r="Y6" s="137">
        <v>1993547.230512952</v>
      </c>
      <c r="Z6" s="137">
        <v>1932366.6154375558</v>
      </c>
      <c r="AA6" s="137">
        <v>1866887.4530726904</v>
      </c>
      <c r="AB6" s="137">
        <v>1961475.489630512</v>
      </c>
      <c r="AC6" s="137">
        <v>1846326.9011648078</v>
      </c>
      <c r="AD6" s="137">
        <v>1723683.556485798</v>
      </c>
      <c r="AE6" s="137">
        <v>1613574.5306456215</v>
      </c>
      <c r="AF6" s="137">
        <v>1506744.1862736831</v>
      </c>
      <c r="AG6" s="137">
        <v>1404791.4728912571</v>
      </c>
      <c r="AH6" s="137">
        <v>1283776.3433077328</v>
      </c>
      <c r="AI6" s="137">
        <v>1171226.6528505508</v>
      </c>
      <c r="AJ6" s="137">
        <v>1061212.2405733624</v>
      </c>
      <c r="AK6" s="137">
        <v>963684.97954145365</v>
      </c>
      <c r="AL6" s="137">
        <v>877953.1715724814</v>
      </c>
      <c r="AM6" s="137">
        <v>789577.4138408096</v>
      </c>
      <c r="AN6" s="137">
        <v>1199210.689059014</v>
      </c>
      <c r="AO6" s="137">
        <v>1127541.4355600346</v>
      </c>
      <c r="AP6" s="137">
        <v>1066622.6278252213</v>
      </c>
      <c r="AQ6" s="137">
        <v>1009613.244691245</v>
      </c>
      <c r="AR6" s="137">
        <v>956103.18680098176</v>
      </c>
      <c r="AS6" s="137">
        <v>909908.47803185857</v>
      </c>
      <c r="AT6" s="137">
        <v>882417.79283410264</v>
      </c>
      <c r="AU6" s="137">
        <v>855595.55908509507</v>
      </c>
      <c r="AV6" s="137">
        <v>850323.74188191257</v>
      </c>
      <c r="AW6" s="137">
        <v>860416.7630983179</v>
      </c>
      <c r="AX6" s="137">
        <v>886043.11967813876</v>
      </c>
      <c r="AY6" s="137">
        <v>931780.33555091172</v>
      </c>
      <c r="AZ6" s="137">
        <v>1365507.6317997118</v>
      </c>
      <c r="BA6" s="137">
        <v>1458467.0198898879</v>
      </c>
      <c r="BB6" s="137">
        <v>1579741.8938525077</v>
      </c>
      <c r="BC6" s="137">
        <v>1730217.1186401802</v>
      </c>
      <c r="BD6" s="137">
        <v>1915303.1459809327</v>
      </c>
      <c r="BE6" s="137">
        <v>2136219.7552519999</v>
      </c>
      <c r="BF6" s="137">
        <v>2400117.8244574312</v>
      </c>
      <c r="BG6" s="137">
        <v>2699025.4904323192</v>
      </c>
      <c r="BH6" s="137">
        <v>3055831.399291798</v>
      </c>
      <c r="BI6" s="137">
        <v>3456019.6200778945</v>
      </c>
      <c r="BJ6" s="137">
        <v>3922977.6374263326</v>
      </c>
      <c r="BK6" s="137">
        <v>4442720.8452496883</v>
      </c>
      <c r="BL6" s="137">
        <v>5426892.5270518819</v>
      </c>
      <c r="BM6" s="137">
        <v>6205234.6645925762</v>
      </c>
      <c r="BN6" s="137">
        <v>7071180.000764125</v>
      </c>
      <c r="BO6" s="137">
        <v>8028843.038007237</v>
      </c>
      <c r="BP6" s="137">
        <v>9087311.222281605</v>
      </c>
      <c r="BQ6" s="137">
        <v>10262038.132725542</v>
      </c>
      <c r="BR6" s="137">
        <v>11541844.815434538</v>
      </c>
      <c r="BS6" s="137">
        <v>12945397.075594869</v>
      </c>
      <c r="BT6" s="137">
        <v>14478936.246764228</v>
      </c>
      <c r="BU6" s="137">
        <v>16153904.973801624</v>
      </c>
      <c r="BV6" s="137">
        <v>17988174.678493205</v>
      </c>
    </row>
    <row r="7" spans="1:74" ht="19.5" customHeight="1" x14ac:dyDescent="0.2">
      <c r="A7" s="10" t="s">
        <v>413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</row>
    <row r="8" spans="1:74" ht="15" customHeight="1" x14ac:dyDescent="0.2">
      <c r="A8" s="154" t="s">
        <v>414</v>
      </c>
      <c r="B8" s="154"/>
      <c r="C8" s="131">
        <v>-57066.666666666672</v>
      </c>
      <c r="D8" s="131">
        <v>-57066.666666666672</v>
      </c>
      <c r="E8" s="131">
        <v>-57066.666666666672</v>
      </c>
      <c r="F8" s="131">
        <v>-67800</v>
      </c>
      <c r="G8" s="131">
        <v>-67800</v>
      </c>
      <c r="H8" s="131">
        <v>-67800</v>
      </c>
      <c r="I8" s="131">
        <v>-67800</v>
      </c>
      <c r="J8" s="131">
        <v>-67800</v>
      </c>
      <c r="K8" s="131">
        <v>-67800</v>
      </c>
      <c r="L8" s="131">
        <v>-67800</v>
      </c>
      <c r="M8" s="131">
        <v>-67800</v>
      </c>
      <c r="N8" s="131">
        <v>-67800</v>
      </c>
      <c r="O8" s="131">
        <v>-66101.16</v>
      </c>
      <c r="P8" s="131">
        <v>-64110.139906080003</v>
      </c>
      <c r="Q8" s="131">
        <v>-61799.927770195252</v>
      </c>
      <c r="R8" s="131">
        <v>-59123.028201574591</v>
      </c>
      <c r="S8" s="131">
        <v>-56010.343971212009</v>
      </c>
      <c r="T8" s="131">
        <v>-63123.039293843191</v>
      </c>
      <c r="U8" s="131">
        <v>-58919.103119334723</v>
      </c>
      <c r="V8" s="131">
        <v>-54219.392049372269</v>
      </c>
      <c r="W8" s="131">
        <v>-60205.857474726618</v>
      </c>
      <c r="X8" s="131">
        <v>-54756.849682094507</v>
      </c>
      <c r="Y8" s="131">
        <v>-56463.215262796934</v>
      </c>
      <c r="Z8" s="131">
        <v>-60112.330392163058</v>
      </c>
      <c r="AA8" s="131">
        <v>-108255.35761412288</v>
      </c>
      <c r="AB8" s="131">
        <v>-108291.26260543233</v>
      </c>
      <c r="AC8" s="131">
        <v>-114938.72933420785</v>
      </c>
      <c r="AD8" s="131">
        <v>-101484.55531512031</v>
      </c>
      <c r="AE8" s="131">
        <v>-97209.729592446791</v>
      </c>
      <c r="AF8" s="131">
        <v>-91255.660626436642</v>
      </c>
      <c r="AG8" s="131">
        <v>-109157.0384354665</v>
      </c>
      <c r="AH8" s="131">
        <v>-99441.330972149997</v>
      </c>
      <c r="AI8" s="131">
        <v>-95561.581274280703</v>
      </c>
      <c r="AJ8" s="131">
        <v>-81870.736789578281</v>
      </c>
      <c r="AK8" s="131">
        <v>-68806.091198062408</v>
      </c>
      <c r="AL8" s="131">
        <v>-70111.611497986829</v>
      </c>
      <c r="AM8" s="131">
        <v>-54146.912651390245</v>
      </c>
      <c r="AN8" s="131">
        <v>-50504.142867516668</v>
      </c>
      <c r="AO8" s="131">
        <v>-38182.19947752438</v>
      </c>
      <c r="AP8" s="131">
        <v>-32614.085116582108</v>
      </c>
      <c r="AQ8" s="131">
        <v>-27363.56320495432</v>
      </c>
      <c r="AR8" s="131">
        <v>-18198.833345904073</v>
      </c>
      <c r="AS8" s="131">
        <v>2458.8120026263641</v>
      </c>
      <c r="AT8" s="131">
        <v>5191.5814896280644</v>
      </c>
      <c r="AU8" s="131">
        <v>28923.885413936223</v>
      </c>
      <c r="AV8" s="131">
        <v>46595.492382289842</v>
      </c>
      <c r="AW8" s="131">
        <v>64568.250355531694</v>
      </c>
      <c r="AX8" s="131">
        <v>87259.444122200483</v>
      </c>
      <c r="AY8" s="131">
        <v>122273.32251640572</v>
      </c>
      <c r="AZ8" s="131">
        <v>140100.63153837726</v>
      </c>
      <c r="BA8" s="131">
        <v>171473.9770158364</v>
      </c>
      <c r="BB8" s="131">
        <v>203911.51753683109</v>
      </c>
      <c r="BC8" s="131">
        <v>241949.9426044001</v>
      </c>
      <c r="BD8" s="131">
        <v>281410.34990718588</v>
      </c>
      <c r="BE8" s="131">
        <v>328236.31354317605</v>
      </c>
      <c r="BF8" s="131">
        <v>367318.31392277009</v>
      </c>
      <c r="BG8" s="131">
        <v>429530.87138850614</v>
      </c>
      <c r="BH8" s="131">
        <v>477484.25563491718</v>
      </c>
      <c r="BI8" s="131">
        <v>549097.61395362439</v>
      </c>
      <c r="BJ8" s="131">
        <v>607015.52464253781</v>
      </c>
      <c r="BK8" s="131">
        <v>791580.92782068183</v>
      </c>
      <c r="BL8" s="131">
        <v>876439.80009530112</v>
      </c>
      <c r="BM8" s="131">
        <v>969949.2627932434</v>
      </c>
      <c r="BN8" s="131">
        <v>1067928.8322788454</v>
      </c>
      <c r="BO8" s="131">
        <v>1175372.8622976118</v>
      </c>
      <c r="BP8" s="131">
        <v>1298670.1853216051</v>
      </c>
      <c r="BQ8" s="131">
        <v>1411212.3342804974</v>
      </c>
      <c r="BR8" s="131">
        <v>1542869.5832016505</v>
      </c>
      <c r="BS8" s="131">
        <v>1681244.5115963509</v>
      </c>
      <c r="BT8" s="131">
        <v>1831567.1106008152</v>
      </c>
      <c r="BU8" s="131">
        <v>2000296.5637325882</v>
      </c>
      <c r="BV8" s="131">
        <v>2161017.2907855632</v>
      </c>
    </row>
    <row r="9" spans="1:74" ht="15" customHeight="1" x14ac:dyDescent="0.2">
      <c r="A9" s="154" t="s">
        <v>415</v>
      </c>
      <c r="B9" s="154"/>
      <c r="C9" s="131">
        <v>0</v>
      </c>
      <c r="D9" s="131">
        <v>0</v>
      </c>
      <c r="E9" s="131">
        <v>0</v>
      </c>
      <c r="F9" s="131">
        <v>0</v>
      </c>
      <c r="G9" s="131">
        <v>0</v>
      </c>
      <c r="H9" s="131">
        <v>0</v>
      </c>
      <c r="I9" s="131">
        <v>0</v>
      </c>
      <c r="J9" s="131">
        <v>0</v>
      </c>
      <c r="K9" s="131">
        <v>0</v>
      </c>
      <c r="L9" s="131">
        <v>0</v>
      </c>
      <c r="M9" s="131">
        <v>0</v>
      </c>
      <c r="N9" s="131">
        <v>0</v>
      </c>
      <c r="O9" s="131">
        <v>-1089</v>
      </c>
      <c r="P9" s="131">
        <v>-1276.2949319999998</v>
      </c>
      <c r="Q9" s="131">
        <v>-1480.9052153107364</v>
      </c>
      <c r="R9" s="131">
        <v>-1715.9612619363184</v>
      </c>
      <c r="S9" s="131">
        <v>-1995.3104040785802</v>
      </c>
      <c r="T9" s="131">
        <v>-2320.9218017321537</v>
      </c>
      <c r="U9" s="131">
        <v>-2694.830881095173</v>
      </c>
      <c r="V9" s="131">
        <v>-3119.1552644236017</v>
      </c>
      <c r="W9" s="131">
        <v>-3596.1120514992381</v>
      </c>
      <c r="X9" s="131">
        <v>-4128.0362065394838</v>
      </c>
      <c r="Y9" s="131">
        <v>-4717.3998125991748</v>
      </c>
      <c r="Z9" s="131">
        <v>-5366.8319727024282</v>
      </c>
      <c r="AA9" s="131">
        <v>-6079.1391613889718</v>
      </c>
      <c r="AB9" s="131">
        <v>-6857.3258602717251</v>
      </c>
      <c r="AC9" s="131">
        <v>-7704.6153448019977</v>
      </c>
      <c r="AD9" s="131">
        <v>-8624.4705250561165</v>
      </c>
      <c r="AE9" s="131">
        <v>-9620.614779491596</v>
      </c>
      <c r="AF9" s="131">
        <v>-10697.052755989396</v>
      </c>
      <c r="AG9" s="131">
        <v>-11858.091148057778</v>
      </c>
      <c r="AH9" s="131">
        <v>-13108.359485031935</v>
      </c>
      <c r="AI9" s="131">
        <v>-14452.831002907726</v>
      </c>
      <c r="AJ9" s="131">
        <v>-15656.524242330546</v>
      </c>
      <c r="AK9" s="131">
        <v>-16925.716770909814</v>
      </c>
      <c r="AL9" s="131">
        <v>-18264.146233684995</v>
      </c>
      <c r="AM9" s="131">
        <v>-19675.836229286477</v>
      </c>
      <c r="AN9" s="131">
        <v>-21165.110631462623</v>
      </c>
      <c r="AO9" s="131">
        <v>-22736.608257288899</v>
      </c>
      <c r="AP9" s="131">
        <v>-24395.298017394118</v>
      </c>
      <c r="AQ9" s="131">
        <v>-26146.49468530892</v>
      </c>
      <c r="AR9" s="131">
        <v>-27995.875423219171</v>
      </c>
      <c r="AS9" s="131">
        <v>-29949.497200382291</v>
      </c>
      <c r="AT9" s="131">
        <v>-32013.81523863558</v>
      </c>
      <c r="AU9" s="131">
        <v>-34195.702617118775</v>
      </c>
      <c r="AV9" s="131">
        <v>-36502.471165884461</v>
      </c>
      <c r="AW9" s="131">
        <v>-38941.893775710894</v>
      </c>
      <c r="AX9" s="131">
        <v>-41522.228249427513</v>
      </c>
      <c r="AY9" s="131">
        <v>-44252.242818550323</v>
      </c>
      <c r="AZ9" s="131">
        <v>-47141.243448201101</v>
      </c>
      <c r="BA9" s="131">
        <v>-50199.103053216706</v>
      </c>
      <c r="BB9" s="131">
        <v>-53436.292749158689</v>
      </c>
      <c r="BC9" s="131">
        <v>-56863.915263647563</v>
      </c>
      <c r="BD9" s="131">
        <v>-60493.740636118921</v>
      </c>
      <c r="BE9" s="131">
        <v>-64338.244337744662</v>
      </c>
      <c r="BF9" s="131">
        <v>-68410.647947881836</v>
      </c>
      <c r="BG9" s="131">
        <v>-72724.962529027369</v>
      </c>
      <c r="BH9" s="131">
        <v>-77296.034848820651</v>
      </c>
      <c r="BI9" s="131">
        <v>-82139.596605186351</v>
      </c>
      <c r="BJ9" s="131">
        <v>-87272.316819181666</v>
      </c>
      <c r="BK9" s="131">
        <v>-92526.808470230782</v>
      </c>
      <c r="BL9" s="131">
        <v>-98097.662554606562</v>
      </c>
      <c r="BM9" s="131">
        <v>-104003.92662169435</v>
      </c>
      <c r="BN9" s="131">
        <v>-110265.79503573314</v>
      </c>
      <c r="BO9" s="131">
        <v>-116904.67802324449</v>
      </c>
      <c r="BP9" s="131">
        <v>-123943.27487766813</v>
      </c>
      <c r="BQ9" s="131">
        <v>-131405.65157150268</v>
      </c>
      <c r="BR9" s="131">
        <v>-139317.32304132008</v>
      </c>
      <c r="BS9" s="131">
        <v>-147705.34042699169</v>
      </c>
      <c r="BT9" s="131">
        <v>-156598.3835634198</v>
      </c>
      <c r="BU9" s="131">
        <v>-166026.85904100677</v>
      </c>
      <c r="BV9" s="131">
        <v>-176023.00417014724</v>
      </c>
    </row>
    <row r="10" spans="1:74" ht="15" customHeight="1" x14ac:dyDescent="0.2">
      <c r="A10" s="153" t="s">
        <v>416</v>
      </c>
      <c r="B10" s="153"/>
      <c r="C10" s="137">
        <v>-57066.666666666672</v>
      </c>
      <c r="D10" s="137">
        <v>-57066.666666666672</v>
      </c>
      <c r="E10" s="137">
        <v>-57066.666666666672</v>
      </c>
      <c r="F10" s="137">
        <v>-67800</v>
      </c>
      <c r="G10" s="137">
        <v>-67800</v>
      </c>
      <c r="H10" s="137">
        <v>-67800</v>
      </c>
      <c r="I10" s="137">
        <v>-67800</v>
      </c>
      <c r="J10" s="137">
        <v>-67800</v>
      </c>
      <c r="K10" s="137">
        <v>-67800</v>
      </c>
      <c r="L10" s="137">
        <v>-67800</v>
      </c>
      <c r="M10" s="137">
        <v>-67800</v>
      </c>
      <c r="N10" s="137">
        <v>-67800</v>
      </c>
      <c r="O10" s="137">
        <v>-67190.16</v>
      </c>
      <c r="P10" s="137">
        <v>-65386.43483808</v>
      </c>
      <c r="Q10" s="137">
        <v>-63280.832985505986</v>
      </c>
      <c r="R10" s="137">
        <v>-60838.989463510909</v>
      </c>
      <c r="S10" s="137">
        <v>-58005.654375290585</v>
      </c>
      <c r="T10" s="137">
        <v>-65443.961095575345</v>
      </c>
      <c r="U10" s="137">
        <v>-61613.934000429894</v>
      </c>
      <c r="V10" s="137">
        <v>-57338.547313795869</v>
      </c>
      <c r="W10" s="137">
        <v>-63801.969526225854</v>
      </c>
      <c r="X10" s="137">
        <v>-58884.885888633988</v>
      </c>
      <c r="Y10" s="137">
        <v>-61180.615075396112</v>
      </c>
      <c r="Z10" s="137">
        <v>-65479.162364865486</v>
      </c>
      <c r="AA10" s="137">
        <v>-114334.49677551186</v>
      </c>
      <c r="AB10" s="137">
        <v>-115148.58846570406</v>
      </c>
      <c r="AC10" s="137">
        <v>-122643.34467900984</v>
      </c>
      <c r="AD10" s="137">
        <v>-110109.02584017641</v>
      </c>
      <c r="AE10" s="137">
        <v>-106830.34437193838</v>
      </c>
      <c r="AF10" s="137">
        <v>-101952.71338242604</v>
      </c>
      <c r="AG10" s="137">
        <v>-121015.12958352428</v>
      </c>
      <c r="AH10" s="137">
        <v>-112549.69045718193</v>
      </c>
      <c r="AI10" s="137">
        <v>-110014.41227718843</v>
      </c>
      <c r="AJ10" s="137">
        <v>-97527.261031908827</v>
      </c>
      <c r="AK10" s="137">
        <v>-85731.807968972222</v>
      </c>
      <c r="AL10" s="137">
        <v>-88375.757731671823</v>
      </c>
      <c r="AM10" s="137">
        <v>-73822.748880676721</v>
      </c>
      <c r="AN10" s="137">
        <v>-71669.253498979291</v>
      </c>
      <c r="AO10" s="137">
        <v>-60918.807734813279</v>
      </c>
      <c r="AP10" s="137">
        <v>-57009.383133976226</v>
      </c>
      <c r="AQ10" s="137">
        <v>-53510.057890263241</v>
      </c>
      <c r="AR10" s="137">
        <v>-46194.708769123245</v>
      </c>
      <c r="AS10" s="137">
        <v>-27490.685197755927</v>
      </c>
      <c r="AT10" s="137">
        <v>-26822.233749007515</v>
      </c>
      <c r="AU10" s="137">
        <v>-5271.8172031825525</v>
      </c>
      <c r="AV10" s="137">
        <v>10093.021216405381</v>
      </c>
      <c r="AW10" s="137">
        <v>25626.3565798208</v>
      </c>
      <c r="AX10" s="137">
        <v>45737.215872772969</v>
      </c>
      <c r="AY10" s="137">
        <v>78021.079697855399</v>
      </c>
      <c r="AZ10" s="137">
        <v>92959.388090176159</v>
      </c>
      <c r="BA10" s="137">
        <v>121274.87396261969</v>
      </c>
      <c r="BB10" s="137">
        <v>150475.2247876724</v>
      </c>
      <c r="BC10" s="137">
        <v>185086.02734075254</v>
      </c>
      <c r="BD10" s="137">
        <v>220916.60927106696</v>
      </c>
      <c r="BE10" s="137">
        <v>263898.06920543138</v>
      </c>
      <c r="BF10" s="137">
        <v>298907.66597488825</v>
      </c>
      <c r="BG10" s="137">
        <v>356805.90885947878</v>
      </c>
      <c r="BH10" s="137">
        <v>400188.22078609653</v>
      </c>
      <c r="BI10" s="137">
        <v>466958.01734843804</v>
      </c>
      <c r="BJ10" s="137">
        <v>519743.20782335615</v>
      </c>
      <c r="BK10" s="137">
        <v>699054.11935045104</v>
      </c>
      <c r="BL10" s="137">
        <v>778342.13754069456</v>
      </c>
      <c r="BM10" s="137">
        <v>865945.33617154905</v>
      </c>
      <c r="BN10" s="137">
        <v>957663.03724311222</v>
      </c>
      <c r="BO10" s="137">
        <v>1058468.1842743673</v>
      </c>
      <c r="BP10" s="137">
        <v>1174726.9104439369</v>
      </c>
      <c r="BQ10" s="137">
        <v>1279806.6827089947</v>
      </c>
      <c r="BR10" s="137">
        <v>1403552.2601603305</v>
      </c>
      <c r="BS10" s="137">
        <v>1533539.1711693592</v>
      </c>
      <c r="BT10" s="137">
        <v>1674968.7270373954</v>
      </c>
      <c r="BU10" s="137">
        <v>1834269.7046915814</v>
      </c>
      <c r="BV10" s="137">
        <v>1984994.2866154159</v>
      </c>
    </row>
    <row r="11" spans="1:74" ht="19.5" customHeight="1" x14ac:dyDescent="0.2">
      <c r="A11" s="10" t="s">
        <v>417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ht="15" customHeight="1" x14ac:dyDescent="0.2">
      <c r="A12" s="154" t="s">
        <v>418</v>
      </c>
      <c r="B12" s="154"/>
      <c r="C12" s="131">
        <v>0</v>
      </c>
      <c r="D12" s="131">
        <v>0</v>
      </c>
      <c r="E12" s="131">
        <v>0</v>
      </c>
      <c r="F12" s="131">
        <v>0</v>
      </c>
      <c r="G12" s="131">
        <v>0</v>
      </c>
      <c r="H12" s="131">
        <v>0</v>
      </c>
      <c r="I12" s="131">
        <v>0</v>
      </c>
      <c r="J12" s="131">
        <v>0</v>
      </c>
      <c r="K12" s="131">
        <v>0</v>
      </c>
      <c r="L12" s="131">
        <v>0</v>
      </c>
      <c r="M12" s="131">
        <v>0</v>
      </c>
      <c r="N12" s="131">
        <v>0</v>
      </c>
      <c r="O12" s="131">
        <v>0</v>
      </c>
      <c r="P12" s="131">
        <v>0</v>
      </c>
      <c r="Q12" s="131">
        <v>0</v>
      </c>
      <c r="R12" s="131">
        <v>0</v>
      </c>
      <c r="S12" s="131">
        <v>0</v>
      </c>
      <c r="T12" s="131">
        <v>0</v>
      </c>
      <c r="U12" s="131">
        <v>0</v>
      </c>
      <c r="V12" s="131">
        <v>0</v>
      </c>
      <c r="W12" s="131">
        <v>0</v>
      </c>
      <c r="X12" s="131">
        <v>0</v>
      </c>
      <c r="Y12" s="131">
        <v>0</v>
      </c>
      <c r="Z12" s="131">
        <v>0</v>
      </c>
      <c r="AA12" s="131">
        <v>0</v>
      </c>
      <c r="AB12" s="131">
        <v>0</v>
      </c>
      <c r="AC12" s="131">
        <v>0</v>
      </c>
      <c r="AD12" s="131">
        <v>0</v>
      </c>
      <c r="AE12" s="131">
        <v>0</v>
      </c>
      <c r="AF12" s="131">
        <v>0</v>
      </c>
      <c r="AG12" s="131">
        <v>0</v>
      </c>
      <c r="AH12" s="131">
        <v>0</v>
      </c>
      <c r="AI12" s="131">
        <v>0</v>
      </c>
      <c r="AJ12" s="131">
        <v>0</v>
      </c>
      <c r="AK12" s="131">
        <v>0</v>
      </c>
      <c r="AL12" s="131">
        <v>0</v>
      </c>
      <c r="AM12" s="131">
        <v>0</v>
      </c>
      <c r="AN12" s="131">
        <v>0</v>
      </c>
      <c r="AO12" s="131">
        <v>0</v>
      </c>
      <c r="AP12" s="131">
        <v>0</v>
      </c>
      <c r="AQ12" s="131">
        <v>0</v>
      </c>
      <c r="AR12" s="131">
        <v>0</v>
      </c>
      <c r="AS12" s="131">
        <v>0</v>
      </c>
      <c r="AT12" s="131">
        <v>0</v>
      </c>
      <c r="AU12" s="131">
        <v>0</v>
      </c>
      <c r="AV12" s="131">
        <v>0</v>
      </c>
      <c r="AW12" s="131">
        <v>0</v>
      </c>
      <c r="AX12" s="131">
        <v>0</v>
      </c>
      <c r="AY12" s="131">
        <v>0</v>
      </c>
      <c r="AZ12" s="131">
        <v>0</v>
      </c>
      <c r="BA12" s="131">
        <v>0</v>
      </c>
      <c r="BB12" s="131">
        <v>0</v>
      </c>
      <c r="BC12" s="131">
        <v>0</v>
      </c>
      <c r="BD12" s="131">
        <v>0</v>
      </c>
      <c r="BE12" s="131">
        <v>0</v>
      </c>
      <c r="BF12" s="131">
        <v>0</v>
      </c>
      <c r="BG12" s="131">
        <v>0</v>
      </c>
      <c r="BH12" s="131">
        <v>0</v>
      </c>
      <c r="BI12" s="131">
        <v>0</v>
      </c>
      <c r="BJ12" s="131">
        <v>0</v>
      </c>
      <c r="BK12" s="131">
        <v>0</v>
      </c>
      <c r="BL12" s="131">
        <v>0</v>
      </c>
      <c r="BM12" s="131">
        <v>0</v>
      </c>
      <c r="BN12" s="131">
        <v>0</v>
      </c>
      <c r="BO12" s="131">
        <v>0</v>
      </c>
      <c r="BP12" s="131">
        <v>0</v>
      </c>
      <c r="BQ12" s="131">
        <v>0</v>
      </c>
      <c r="BR12" s="131">
        <v>0</v>
      </c>
      <c r="BS12" s="131">
        <v>0</v>
      </c>
      <c r="BT12" s="131">
        <v>0</v>
      </c>
      <c r="BU12" s="131">
        <v>0</v>
      </c>
      <c r="BV12" s="131">
        <v>0</v>
      </c>
    </row>
    <row r="13" spans="1:74" ht="15" customHeight="1" x14ac:dyDescent="0.2">
      <c r="A13" s="153" t="s">
        <v>419</v>
      </c>
      <c r="B13" s="153"/>
      <c r="C13" s="137">
        <v>0</v>
      </c>
      <c r="D13" s="137">
        <v>0</v>
      </c>
      <c r="E13" s="137">
        <v>0</v>
      </c>
      <c r="F13" s="137">
        <v>0</v>
      </c>
      <c r="G13" s="137">
        <v>0</v>
      </c>
      <c r="H13" s="137">
        <v>0</v>
      </c>
      <c r="I13" s="137">
        <v>0</v>
      </c>
      <c r="J13" s="137">
        <v>0</v>
      </c>
      <c r="K13" s="137">
        <v>0</v>
      </c>
      <c r="L13" s="137">
        <v>0</v>
      </c>
      <c r="M13" s="137">
        <v>0</v>
      </c>
      <c r="N13" s="137">
        <v>0</v>
      </c>
      <c r="O13" s="137">
        <v>0</v>
      </c>
      <c r="P13" s="137">
        <v>0</v>
      </c>
      <c r="Q13" s="137">
        <v>0</v>
      </c>
      <c r="R13" s="137">
        <v>0</v>
      </c>
      <c r="S13" s="137">
        <v>0</v>
      </c>
      <c r="T13" s="137">
        <v>0</v>
      </c>
      <c r="U13" s="137">
        <v>0</v>
      </c>
      <c r="V13" s="137">
        <v>0</v>
      </c>
      <c r="W13" s="137">
        <v>0</v>
      </c>
      <c r="X13" s="137">
        <v>0</v>
      </c>
      <c r="Y13" s="137">
        <v>0</v>
      </c>
      <c r="Z13" s="137">
        <v>0</v>
      </c>
      <c r="AA13" s="137">
        <v>0</v>
      </c>
      <c r="AB13" s="137">
        <v>0</v>
      </c>
      <c r="AC13" s="137">
        <v>0</v>
      </c>
      <c r="AD13" s="137">
        <v>0</v>
      </c>
      <c r="AE13" s="137">
        <v>0</v>
      </c>
      <c r="AF13" s="137">
        <v>0</v>
      </c>
      <c r="AG13" s="137">
        <v>0</v>
      </c>
      <c r="AH13" s="137">
        <v>0</v>
      </c>
      <c r="AI13" s="137">
        <v>0</v>
      </c>
      <c r="AJ13" s="137">
        <v>0</v>
      </c>
      <c r="AK13" s="137">
        <v>0</v>
      </c>
      <c r="AL13" s="137">
        <v>0</v>
      </c>
      <c r="AM13" s="137">
        <v>0</v>
      </c>
      <c r="AN13" s="137">
        <v>0</v>
      </c>
      <c r="AO13" s="137">
        <v>0</v>
      </c>
      <c r="AP13" s="137">
        <v>0</v>
      </c>
      <c r="AQ13" s="137">
        <v>0</v>
      </c>
      <c r="AR13" s="137">
        <v>0</v>
      </c>
      <c r="AS13" s="137">
        <v>0</v>
      </c>
      <c r="AT13" s="137">
        <v>0</v>
      </c>
      <c r="AU13" s="137">
        <v>0</v>
      </c>
      <c r="AV13" s="137">
        <v>0</v>
      </c>
      <c r="AW13" s="137">
        <v>0</v>
      </c>
      <c r="AX13" s="137">
        <v>0</v>
      </c>
      <c r="AY13" s="137">
        <v>0</v>
      </c>
      <c r="AZ13" s="137">
        <v>0</v>
      </c>
      <c r="BA13" s="137">
        <v>0</v>
      </c>
      <c r="BB13" s="137">
        <v>0</v>
      </c>
      <c r="BC13" s="137">
        <v>0</v>
      </c>
      <c r="BD13" s="137">
        <v>0</v>
      </c>
      <c r="BE13" s="137">
        <v>0</v>
      </c>
      <c r="BF13" s="137">
        <v>0</v>
      </c>
      <c r="BG13" s="137">
        <v>0</v>
      </c>
      <c r="BH13" s="137">
        <v>0</v>
      </c>
      <c r="BI13" s="137">
        <v>0</v>
      </c>
      <c r="BJ13" s="137">
        <v>0</v>
      </c>
      <c r="BK13" s="137">
        <v>0</v>
      </c>
      <c r="BL13" s="137">
        <v>0</v>
      </c>
      <c r="BM13" s="137">
        <v>0</v>
      </c>
      <c r="BN13" s="137">
        <v>0</v>
      </c>
      <c r="BO13" s="137">
        <v>0</v>
      </c>
      <c r="BP13" s="137">
        <v>0</v>
      </c>
      <c r="BQ13" s="137">
        <v>0</v>
      </c>
      <c r="BR13" s="137">
        <v>0</v>
      </c>
      <c r="BS13" s="137">
        <v>0</v>
      </c>
      <c r="BT13" s="137">
        <v>0</v>
      </c>
      <c r="BU13" s="137">
        <v>0</v>
      </c>
      <c r="BV13" s="137">
        <v>0</v>
      </c>
    </row>
    <row r="14" spans="1:74" ht="19.5" customHeight="1" x14ac:dyDescent="0.2">
      <c r="A14" s="10" t="s">
        <v>420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</row>
    <row r="15" spans="1:74" ht="15" customHeight="1" x14ac:dyDescent="0.2">
      <c r="A15" s="154" t="s">
        <v>421</v>
      </c>
      <c r="B15" s="154"/>
      <c r="C15" s="131">
        <v>1000000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131">
        <v>0</v>
      </c>
      <c r="M15" s="131">
        <v>0</v>
      </c>
      <c r="N15" s="131">
        <v>0</v>
      </c>
      <c r="O15" s="131">
        <v>0</v>
      </c>
      <c r="P15" s="131">
        <v>0</v>
      </c>
      <c r="Q15" s="131">
        <v>0</v>
      </c>
      <c r="R15" s="131">
        <v>2000000</v>
      </c>
      <c r="S15" s="131">
        <v>0</v>
      </c>
      <c r="T15" s="131">
        <v>0</v>
      </c>
      <c r="U15" s="131">
        <v>0</v>
      </c>
      <c r="V15" s="131">
        <v>0</v>
      </c>
      <c r="W15" s="131">
        <v>0</v>
      </c>
      <c r="X15" s="131">
        <v>0</v>
      </c>
      <c r="Y15" s="131">
        <v>0</v>
      </c>
      <c r="Z15" s="131">
        <v>0</v>
      </c>
      <c r="AA15" s="131">
        <v>0</v>
      </c>
      <c r="AB15" s="131">
        <v>0</v>
      </c>
      <c r="AC15" s="131">
        <v>0</v>
      </c>
      <c r="AD15" s="131">
        <v>0</v>
      </c>
      <c r="AE15" s="131">
        <v>0</v>
      </c>
      <c r="AF15" s="131">
        <v>0</v>
      </c>
      <c r="AG15" s="131">
        <v>0</v>
      </c>
      <c r="AH15" s="131">
        <v>0</v>
      </c>
      <c r="AI15" s="131">
        <v>0</v>
      </c>
      <c r="AJ15" s="131">
        <v>0</v>
      </c>
      <c r="AK15" s="131">
        <v>0</v>
      </c>
      <c r="AL15" s="131">
        <v>0</v>
      </c>
      <c r="AM15" s="131">
        <v>0</v>
      </c>
      <c r="AN15" s="131">
        <v>0</v>
      </c>
      <c r="AO15" s="131">
        <v>0</v>
      </c>
      <c r="AP15" s="131">
        <v>0</v>
      </c>
      <c r="AQ15" s="131">
        <v>0</v>
      </c>
      <c r="AR15" s="131">
        <v>0</v>
      </c>
      <c r="AS15" s="131">
        <v>0</v>
      </c>
      <c r="AT15" s="131">
        <v>0</v>
      </c>
      <c r="AU15" s="131">
        <v>0</v>
      </c>
      <c r="AV15" s="131">
        <v>0</v>
      </c>
      <c r="AW15" s="131">
        <v>0</v>
      </c>
      <c r="AX15" s="131">
        <v>0</v>
      </c>
      <c r="AY15" s="131">
        <v>0</v>
      </c>
      <c r="AZ15" s="131">
        <v>0</v>
      </c>
      <c r="BA15" s="131">
        <v>0</v>
      </c>
      <c r="BB15" s="131">
        <v>0</v>
      </c>
      <c r="BC15" s="131">
        <v>0</v>
      </c>
      <c r="BD15" s="131">
        <v>0</v>
      </c>
      <c r="BE15" s="131">
        <v>0</v>
      </c>
      <c r="BF15" s="131">
        <v>0</v>
      </c>
      <c r="BG15" s="131">
        <v>0</v>
      </c>
      <c r="BH15" s="131">
        <v>0</v>
      </c>
      <c r="BI15" s="131">
        <v>0</v>
      </c>
      <c r="BJ15" s="131">
        <v>0</v>
      </c>
      <c r="BK15" s="131">
        <v>0</v>
      </c>
      <c r="BL15" s="131">
        <v>0</v>
      </c>
      <c r="BM15" s="131">
        <v>0</v>
      </c>
      <c r="BN15" s="131">
        <v>0</v>
      </c>
      <c r="BO15" s="131">
        <v>0</v>
      </c>
      <c r="BP15" s="131">
        <v>0</v>
      </c>
      <c r="BQ15" s="131">
        <v>0</v>
      </c>
      <c r="BR15" s="131">
        <v>0</v>
      </c>
      <c r="BS15" s="131">
        <v>0</v>
      </c>
      <c r="BT15" s="131">
        <v>0</v>
      </c>
      <c r="BU15" s="131">
        <v>0</v>
      </c>
      <c r="BV15" s="131">
        <v>0</v>
      </c>
    </row>
    <row r="16" spans="1:74" ht="15" customHeight="1" x14ac:dyDescent="0.2">
      <c r="A16" s="153" t="s">
        <v>422</v>
      </c>
      <c r="B16" s="153"/>
      <c r="C16" s="137">
        <v>1000000</v>
      </c>
      <c r="D16" s="137">
        <v>0</v>
      </c>
      <c r="E16" s="137">
        <v>0</v>
      </c>
      <c r="F16" s="137">
        <v>0</v>
      </c>
      <c r="G16" s="137">
        <v>0</v>
      </c>
      <c r="H16" s="137">
        <v>0</v>
      </c>
      <c r="I16" s="137">
        <v>0</v>
      </c>
      <c r="J16" s="137">
        <v>0</v>
      </c>
      <c r="K16" s="137">
        <v>0</v>
      </c>
      <c r="L16" s="137">
        <v>0</v>
      </c>
      <c r="M16" s="137">
        <v>0</v>
      </c>
      <c r="N16" s="137">
        <v>0</v>
      </c>
      <c r="O16" s="137">
        <v>0</v>
      </c>
      <c r="P16" s="137">
        <v>0</v>
      </c>
      <c r="Q16" s="137">
        <v>0</v>
      </c>
      <c r="R16" s="137">
        <v>2000000</v>
      </c>
      <c r="S16" s="137">
        <v>0</v>
      </c>
      <c r="T16" s="137">
        <v>0</v>
      </c>
      <c r="U16" s="137">
        <v>0</v>
      </c>
      <c r="V16" s="137">
        <v>0</v>
      </c>
      <c r="W16" s="137">
        <v>0</v>
      </c>
      <c r="X16" s="137">
        <v>0</v>
      </c>
      <c r="Y16" s="137">
        <v>0</v>
      </c>
      <c r="Z16" s="137">
        <v>0</v>
      </c>
      <c r="AA16" s="137">
        <v>0</v>
      </c>
      <c r="AB16" s="137">
        <v>0</v>
      </c>
      <c r="AC16" s="137">
        <v>0</v>
      </c>
      <c r="AD16" s="137">
        <v>0</v>
      </c>
      <c r="AE16" s="137">
        <v>0</v>
      </c>
      <c r="AF16" s="137">
        <v>0</v>
      </c>
      <c r="AG16" s="137">
        <v>0</v>
      </c>
      <c r="AH16" s="137">
        <v>0</v>
      </c>
      <c r="AI16" s="137">
        <v>0</v>
      </c>
      <c r="AJ16" s="137">
        <v>0</v>
      </c>
      <c r="AK16" s="137">
        <v>0</v>
      </c>
      <c r="AL16" s="137">
        <v>0</v>
      </c>
      <c r="AM16" s="137">
        <v>0</v>
      </c>
      <c r="AN16" s="137">
        <v>0</v>
      </c>
      <c r="AO16" s="137">
        <v>0</v>
      </c>
      <c r="AP16" s="137">
        <v>0</v>
      </c>
      <c r="AQ16" s="137">
        <v>0</v>
      </c>
      <c r="AR16" s="137">
        <v>0</v>
      </c>
      <c r="AS16" s="137">
        <v>0</v>
      </c>
      <c r="AT16" s="137">
        <v>0</v>
      </c>
      <c r="AU16" s="137">
        <v>0</v>
      </c>
      <c r="AV16" s="137">
        <v>0</v>
      </c>
      <c r="AW16" s="137">
        <v>0</v>
      </c>
      <c r="AX16" s="137">
        <v>0</v>
      </c>
      <c r="AY16" s="137">
        <v>0</v>
      </c>
      <c r="AZ16" s="137">
        <v>0</v>
      </c>
      <c r="BA16" s="137">
        <v>0</v>
      </c>
      <c r="BB16" s="137">
        <v>0</v>
      </c>
      <c r="BC16" s="137">
        <v>0</v>
      </c>
      <c r="BD16" s="137">
        <v>0</v>
      </c>
      <c r="BE16" s="137">
        <v>0</v>
      </c>
      <c r="BF16" s="137">
        <v>0</v>
      </c>
      <c r="BG16" s="137">
        <v>0</v>
      </c>
      <c r="BH16" s="137">
        <v>0</v>
      </c>
      <c r="BI16" s="137">
        <v>0</v>
      </c>
      <c r="BJ16" s="137">
        <v>0</v>
      </c>
      <c r="BK16" s="137">
        <v>0</v>
      </c>
      <c r="BL16" s="137">
        <v>0</v>
      </c>
      <c r="BM16" s="137">
        <v>0</v>
      </c>
      <c r="BN16" s="137">
        <v>0</v>
      </c>
      <c r="BO16" s="137">
        <v>0</v>
      </c>
      <c r="BP16" s="137">
        <v>0</v>
      </c>
      <c r="BQ16" s="137">
        <v>0</v>
      </c>
      <c r="BR16" s="137">
        <v>0</v>
      </c>
      <c r="BS16" s="137">
        <v>0</v>
      </c>
      <c r="BT16" s="137">
        <v>0</v>
      </c>
      <c r="BU16" s="137">
        <v>0</v>
      </c>
      <c r="BV16" s="137">
        <v>0</v>
      </c>
    </row>
    <row r="17" spans="1:74" ht="15" customHeight="1" x14ac:dyDescent="0.2">
      <c r="A17" s="153" t="s">
        <v>423</v>
      </c>
      <c r="B17" s="153"/>
      <c r="C17" s="137">
        <v>942933.33333333337</v>
      </c>
      <c r="D17" s="137">
        <v>-57066.666666666672</v>
      </c>
      <c r="E17" s="137">
        <v>-57066.666666666672</v>
      </c>
      <c r="F17" s="137">
        <v>-67800</v>
      </c>
      <c r="G17" s="137">
        <v>-67800</v>
      </c>
      <c r="H17" s="137">
        <v>-67800</v>
      </c>
      <c r="I17" s="137">
        <v>-67800</v>
      </c>
      <c r="J17" s="137">
        <v>-67800</v>
      </c>
      <c r="K17" s="137">
        <v>-67800</v>
      </c>
      <c r="L17" s="137">
        <v>-67800</v>
      </c>
      <c r="M17" s="137">
        <v>-67800</v>
      </c>
      <c r="N17" s="137">
        <v>-67800</v>
      </c>
      <c r="O17" s="137">
        <v>-67190.16</v>
      </c>
      <c r="P17" s="137">
        <v>-65386.43483808</v>
      </c>
      <c r="Q17" s="137">
        <v>-63280.832985505986</v>
      </c>
      <c r="R17" s="137">
        <v>1939161.0105364891</v>
      </c>
      <c r="S17" s="137">
        <v>-58005.654375290585</v>
      </c>
      <c r="T17" s="137">
        <v>-65443.961095575345</v>
      </c>
      <c r="U17" s="137">
        <v>-61613.934000429894</v>
      </c>
      <c r="V17" s="137">
        <v>-57338.547313795869</v>
      </c>
      <c r="W17" s="137">
        <v>-63801.969526225854</v>
      </c>
      <c r="X17" s="137">
        <v>-58884.885888633988</v>
      </c>
      <c r="Y17" s="137">
        <v>-61180.615075396112</v>
      </c>
      <c r="Z17" s="137">
        <v>-65479.162364865486</v>
      </c>
      <c r="AA17" s="137">
        <v>-114334.49677551186</v>
      </c>
      <c r="AB17" s="137">
        <v>-115148.58846570406</v>
      </c>
      <c r="AC17" s="137">
        <v>-122643.34467900984</v>
      </c>
      <c r="AD17" s="137">
        <v>-110109.02584017641</v>
      </c>
      <c r="AE17" s="137">
        <v>-106830.34437193838</v>
      </c>
      <c r="AF17" s="137">
        <v>-101952.71338242604</v>
      </c>
      <c r="AG17" s="137">
        <v>-121015.12958352428</v>
      </c>
      <c r="AH17" s="137">
        <v>-112549.69045718193</v>
      </c>
      <c r="AI17" s="137">
        <v>-110014.41227718843</v>
      </c>
      <c r="AJ17" s="137">
        <v>-97527.261031908827</v>
      </c>
      <c r="AK17" s="137">
        <v>-85731.807968972222</v>
      </c>
      <c r="AL17" s="137">
        <v>-88375.757731671823</v>
      </c>
      <c r="AM17" s="137">
        <v>-73822.748880676721</v>
      </c>
      <c r="AN17" s="137">
        <v>-71669.253498979291</v>
      </c>
      <c r="AO17" s="137">
        <v>-60918.807734813279</v>
      </c>
      <c r="AP17" s="137">
        <v>-57009.383133976226</v>
      </c>
      <c r="AQ17" s="137">
        <v>-53510.057890263241</v>
      </c>
      <c r="AR17" s="137">
        <v>-46194.708769123245</v>
      </c>
      <c r="AS17" s="137">
        <v>-27490.685197755927</v>
      </c>
      <c r="AT17" s="137">
        <v>-26822.233749007515</v>
      </c>
      <c r="AU17" s="137">
        <v>-5271.8172031825525</v>
      </c>
      <c r="AV17" s="137">
        <v>10093.021216405381</v>
      </c>
      <c r="AW17" s="137">
        <v>25626.3565798208</v>
      </c>
      <c r="AX17" s="137">
        <v>45737.215872772969</v>
      </c>
      <c r="AY17" s="137">
        <v>78021.079697855399</v>
      </c>
      <c r="AZ17" s="137">
        <v>92959.388090176159</v>
      </c>
      <c r="BA17" s="137">
        <v>121274.87396261969</v>
      </c>
      <c r="BB17" s="137">
        <v>150475.2247876724</v>
      </c>
      <c r="BC17" s="137">
        <v>185086.02734075254</v>
      </c>
      <c r="BD17" s="137">
        <v>220916.60927106696</v>
      </c>
      <c r="BE17" s="137">
        <v>263898.06920543138</v>
      </c>
      <c r="BF17" s="137">
        <v>298907.66597488825</v>
      </c>
      <c r="BG17" s="137">
        <v>356805.90885947878</v>
      </c>
      <c r="BH17" s="137">
        <v>400188.22078609653</v>
      </c>
      <c r="BI17" s="137">
        <v>466958.01734843804</v>
      </c>
      <c r="BJ17" s="137">
        <v>519743.20782335615</v>
      </c>
      <c r="BK17" s="137">
        <v>699054.11935045104</v>
      </c>
      <c r="BL17" s="137">
        <v>778342.13754069456</v>
      </c>
      <c r="BM17" s="137">
        <v>865945.33617154905</v>
      </c>
      <c r="BN17" s="137">
        <v>957663.03724311222</v>
      </c>
      <c r="BO17" s="137">
        <v>1058468.1842743673</v>
      </c>
      <c r="BP17" s="137">
        <v>1174726.9104439369</v>
      </c>
      <c r="BQ17" s="137">
        <v>1279806.6827089947</v>
      </c>
      <c r="BR17" s="137">
        <v>1403552.2601603305</v>
      </c>
      <c r="BS17" s="137">
        <v>1533539.1711693592</v>
      </c>
      <c r="BT17" s="137">
        <v>1674968.7270373954</v>
      </c>
      <c r="BU17" s="137">
        <v>1834269.7046915814</v>
      </c>
      <c r="BV17" s="137">
        <v>1984994.2866154159</v>
      </c>
    </row>
    <row r="18" spans="1:74" ht="15" customHeight="1" x14ac:dyDescent="0.2">
      <c r="A18" s="153" t="s">
        <v>424</v>
      </c>
      <c r="B18" s="153"/>
      <c r="C18" s="139">
        <v>1192933.3333333335</v>
      </c>
      <c r="D18" s="139">
        <v>1135866.6666666667</v>
      </c>
      <c r="E18" s="139">
        <v>1078800</v>
      </c>
      <c r="F18" s="139">
        <v>1011000</v>
      </c>
      <c r="G18" s="139">
        <v>943200</v>
      </c>
      <c r="H18" s="139">
        <v>875400</v>
      </c>
      <c r="I18" s="139">
        <v>807600</v>
      </c>
      <c r="J18" s="139">
        <v>739800</v>
      </c>
      <c r="K18" s="139">
        <v>672000</v>
      </c>
      <c r="L18" s="139">
        <v>604200</v>
      </c>
      <c r="M18" s="139">
        <v>536400</v>
      </c>
      <c r="N18" s="139">
        <v>468600</v>
      </c>
      <c r="O18" s="139">
        <v>548142.43999999994</v>
      </c>
      <c r="P18" s="139">
        <v>482756.00516191992</v>
      </c>
      <c r="Q18" s="139">
        <v>419475.17217641394</v>
      </c>
      <c r="R18" s="139">
        <v>2358636.1827129032</v>
      </c>
      <c r="S18" s="139">
        <v>2300630.5283376127</v>
      </c>
      <c r="T18" s="139">
        <v>2235186.5672420375</v>
      </c>
      <c r="U18" s="139">
        <v>2173572.6332416078</v>
      </c>
      <c r="V18" s="139">
        <v>2116234.0859278119</v>
      </c>
      <c r="W18" s="139">
        <v>2052432.116401586</v>
      </c>
      <c r="X18" s="139">
        <v>1993547.230512952</v>
      </c>
      <c r="Y18" s="139">
        <v>1932366.6154375558</v>
      </c>
      <c r="Z18" s="139">
        <v>1866887.4530726904</v>
      </c>
      <c r="AA18" s="139">
        <v>1961475.489630512</v>
      </c>
      <c r="AB18" s="139">
        <v>1846326.9011648078</v>
      </c>
      <c r="AC18" s="139">
        <v>1723683.556485798</v>
      </c>
      <c r="AD18" s="139">
        <v>1613574.5306456215</v>
      </c>
      <c r="AE18" s="139">
        <v>1506744.1862736831</v>
      </c>
      <c r="AF18" s="139">
        <v>1404791.4728912571</v>
      </c>
      <c r="AG18" s="139">
        <v>1283776.3433077328</v>
      </c>
      <c r="AH18" s="139">
        <v>1171226.6528505508</v>
      </c>
      <c r="AI18" s="139">
        <v>1061212.2405733624</v>
      </c>
      <c r="AJ18" s="139">
        <v>963684.97954145365</v>
      </c>
      <c r="AK18" s="139">
        <v>877953.1715724814</v>
      </c>
      <c r="AL18" s="139">
        <v>789577.4138408096</v>
      </c>
      <c r="AM18" s="139">
        <v>1199210.689059014</v>
      </c>
      <c r="AN18" s="139">
        <v>1127541.4355600346</v>
      </c>
      <c r="AO18" s="139">
        <v>1066622.6278252213</v>
      </c>
      <c r="AP18" s="139">
        <v>1009613.244691245</v>
      </c>
      <c r="AQ18" s="139">
        <v>956103.18680098176</v>
      </c>
      <c r="AR18" s="139">
        <v>909908.47803185857</v>
      </c>
      <c r="AS18" s="139">
        <v>882417.79283410264</v>
      </c>
      <c r="AT18" s="139">
        <v>855595.55908509507</v>
      </c>
      <c r="AU18" s="139">
        <v>850323.74188191257</v>
      </c>
      <c r="AV18" s="139">
        <v>860416.7630983179</v>
      </c>
      <c r="AW18" s="139">
        <v>886043.11967813876</v>
      </c>
      <c r="AX18" s="139">
        <v>931780.33555091172</v>
      </c>
      <c r="AY18" s="139">
        <v>1365507.6317997118</v>
      </c>
      <c r="AZ18" s="139">
        <v>1458467.0198898879</v>
      </c>
      <c r="BA18" s="139">
        <v>1579741.8938525077</v>
      </c>
      <c r="BB18" s="139">
        <v>1730217.1186401802</v>
      </c>
      <c r="BC18" s="139">
        <v>1915303.1459809327</v>
      </c>
      <c r="BD18" s="139">
        <v>2136219.7552519999</v>
      </c>
      <c r="BE18" s="139">
        <v>2400117.8244574312</v>
      </c>
      <c r="BF18" s="139">
        <v>2699025.4904323192</v>
      </c>
      <c r="BG18" s="139">
        <v>3055831.399291798</v>
      </c>
      <c r="BH18" s="139">
        <v>3456019.6200778945</v>
      </c>
      <c r="BI18" s="139">
        <v>3922977.6374263326</v>
      </c>
      <c r="BJ18" s="139">
        <v>4442720.8452496883</v>
      </c>
      <c r="BK18" s="139">
        <v>5426892.5270518819</v>
      </c>
      <c r="BL18" s="139">
        <v>6205234.6645925762</v>
      </c>
      <c r="BM18" s="139">
        <v>7071180.000764125</v>
      </c>
      <c r="BN18" s="139">
        <v>8028843.038007237</v>
      </c>
      <c r="BO18" s="139">
        <v>9087311.222281605</v>
      </c>
      <c r="BP18" s="139">
        <v>10262038.132725542</v>
      </c>
      <c r="BQ18" s="139">
        <v>11541844.815434538</v>
      </c>
      <c r="BR18" s="139">
        <v>12945397.075594869</v>
      </c>
      <c r="BS18" s="139">
        <v>14478936.246764228</v>
      </c>
      <c r="BT18" s="139">
        <v>16153904.973801624</v>
      </c>
      <c r="BU18" s="139">
        <v>17988174.678493205</v>
      </c>
      <c r="BV18" s="139">
        <v>19973168.965108622</v>
      </c>
    </row>
    <row r="20" spans="1:74" ht="15" customHeight="1" x14ac:dyDescent="0.2">
      <c r="A20" s="158" t="s">
        <v>425</v>
      </c>
      <c r="B20" s="158"/>
      <c r="C20" s="134">
        <v>0</v>
      </c>
      <c r="D20" s="134">
        <v>0</v>
      </c>
      <c r="E20" s="134">
        <v>0</v>
      </c>
      <c r="F20" s="134">
        <v>0</v>
      </c>
      <c r="G20" s="134">
        <v>0</v>
      </c>
      <c r="H20" s="134">
        <v>0</v>
      </c>
      <c r="I20" s="134">
        <v>0</v>
      </c>
      <c r="J20" s="134">
        <v>0</v>
      </c>
      <c r="K20" s="134">
        <v>0</v>
      </c>
      <c r="L20" s="134">
        <v>0</v>
      </c>
      <c r="M20" s="134">
        <v>0</v>
      </c>
      <c r="N20" s="134">
        <v>0</v>
      </c>
      <c r="O20" s="134">
        <v>146732.6</v>
      </c>
      <c r="P20" s="134">
        <v>0</v>
      </c>
      <c r="Q20" s="134">
        <v>0</v>
      </c>
      <c r="R20" s="134">
        <v>0</v>
      </c>
      <c r="S20" s="134">
        <v>0</v>
      </c>
      <c r="T20" s="134">
        <v>0</v>
      </c>
      <c r="U20" s="134">
        <v>0</v>
      </c>
      <c r="V20" s="134">
        <v>0</v>
      </c>
      <c r="W20" s="134">
        <v>0</v>
      </c>
      <c r="X20" s="134">
        <v>0</v>
      </c>
      <c r="Y20" s="134">
        <v>0</v>
      </c>
      <c r="Z20" s="134">
        <v>0</v>
      </c>
      <c r="AA20" s="134">
        <v>208922.53333333338</v>
      </c>
      <c r="AB20" s="134">
        <v>0</v>
      </c>
      <c r="AC20" s="134">
        <v>0</v>
      </c>
      <c r="AD20" s="134">
        <v>0</v>
      </c>
      <c r="AE20" s="134">
        <v>0</v>
      </c>
      <c r="AF20" s="134">
        <v>0</v>
      </c>
      <c r="AG20" s="134">
        <v>0</v>
      </c>
      <c r="AH20" s="134">
        <v>0</v>
      </c>
      <c r="AI20" s="134">
        <v>0</v>
      </c>
      <c r="AJ20" s="134">
        <v>0</v>
      </c>
      <c r="AK20" s="134">
        <v>0</v>
      </c>
      <c r="AL20" s="134">
        <v>0</v>
      </c>
      <c r="AM20" s="134">
        <v>483456.02409888105</v>
      </c>
      <c r="AN20" s="134">
        <v>0</v>
      </c>
      <c r="AO20" s="134">
        <v>0</v>
      </c>
      <c r="AP20" s="134">
        <v>0</v>
      </c>
      <c r="AQ20" s="134">
        <v>0</v>
      </c>
      <c r="AR20" s="134">
        <v>0</v>
      </c>
      <c r="AS20" s="134">
        <v>0</v>
      </c>
      <c r="AT20" s="134">
        <v>0</v>
      </c>
      <c r="AU20" s="134">
        <v>0</v>
      </c>
      <c r="AV20" s="134">
        <v>0</v>
      </c>
      <c r="AW20" s="134">
        <v>0</v>
      </c>
      <c r="AX20" s="134">
        <v>0</v>
      </c>
      <c r="AY20" s="134">
        <v>355706.21655094472</v>
      </c>
      <c r="AZ20" s="134">
        <v>0</v>
      </c>
      <c r="BA20" s="134">
        <v>0</v>
      </c>
      <c r="BB20" s="134">
        <v>0</v>
      </c>
      <c r="BC20" s="134">
        <v>0</v>
      </c>
      <c r="BD20" s="134">
        <v>0</v>
      </c>
      <c r="BE20" s="134">
        <v>0</v>
      </c>
      <c r="BF20" s="134">
        <v>0</v>
      </c>
      <c r="BG20" s="134">
        <v>0</v>
      </c>
      <c r="BH20" s="134">
        <v>0</v>
      </c>
      <c r="BI20" s="134">
        <v>0</v>
      </c>
      <c r="BJ20" s="134">
        <v>0</v>
      </c>
      <c r="BK20" s="134">
        <v>605989.48455823038</v>
      </c>
      <c r="BL20" s="134">
        <v>0</v>
      </c>
      <c r="BM20" s="134">
        <v>0</v>
      </c>
      <c r="BN20" s="134">
        <v>0</v>
      </c>
      <c r="BO20" s="134">
        <v>0</v>
      </c>
      <c r="BP20" s="134">
        <v>0</v>
      </c>
      <c r="BQ20" s="134">
        <v>0</v>
      </c>
      <c r="BR20" s="134">
        <v>0</v>
      </c>
      <c r="BS20" s="134">
        <v>0</v>
      </c>
      <c r="BT20" s="134">
        <v>0</v>
      </c>
      <c r="BU20" s="134">
        <v>0</v>
      </c>
      <c r="BV20" s="134">
        <v>0</v>
      </c>
    </row>
    <row r="21" spans="1:74" ht="15" customHeight="1" x14ac:dyDescent="0.2">
      <c r="A21" s="159" t="s">
        <v>426</v>
      </c>
      <c r="B21" s="159"/>
      <c r="C21" s="140">
        <v>0</v>
      </c>
      <c r="D21" s="140">
        <v>0</v>
      </c>
      <c r="E21" s="140">
        <v>0</v>
      </c>
      <c r="F21" s="140">
        <v>0</v>
      </c>
      <c r="G21" s="140">
        <v>0</v>
      </c>
      <c r="H21" s="140">
        <v>0</v>
      </c>
      <c r="I21" s="140">
        <v>0</v>
      </c>
      <c r="J21" s="140">
        <v>0</v>
      </c>
      <c r="K21" s="140">
        <v>0</v>
      </c>
      <c r="L21" s="140">
        <v>0</v>
      </c>
      <c r="M21" s="140">
        <v>0</v>
      </c>
      <c r="N21" s="140">
        <v>0</v>
      </c>
      <c r="O21" s="140">
        <v>0</v>
      </c>
      <c r="P21" s="140">
        <v>0</v>
      </c>
      <c r="Q21" s="140">
        <v>0</v>
      </c>
      <c r="R21" s="140">
        <v>0</v>
      </c>
      <c r="S21" s="140">
        <v>0</v>
      </c>
      <c r="T21" s="140">
        <v>0</v>
      </c>
      <c r="U21" s="140">
        <v>0</v>
      </c>
      <c r="V21" s="140">
        <v>0</v>
      </c>
      <c r="W21" s="140">
        <v>0</v>
      </c>
      <c r="X21" s="140">
        <v>0</v>
      </c>
      <c r="Y21" s="140">
        <v>0</v>
      </c>
      <c r="Z21" s="140">
        <v>0</v>
      </c>
      <c r="AA21" s="140">
        <v>0</v>
      </c>
      <c r="AB21" s="140">
        <v>0</v>
      </c>
      <c r="AC21" s="140">
        <v>0</v>
      </c>
      <c r="AD21" s="140">
        <v>0</v>
      </c>
      <c r="AE21" s="140">
        <v>0</v>
      </c>
      <c r="AF21" s="140">
        <v>0</v>
      </c>
      <c r="AG21" s="140">
        <v>0</v>
      </c>
      <c r="AH21" s="140">
        <v>0</v>
      </c>
      <c r="AI21" s="140">
        <v>0</v>
      </c>
      <c r="AJ21" s="140">
        <v>0</v>
      </c>
      <c r="AK21" s="140">
        <v>0</v>
      </c>
      <c r="AL21" s="140">
        <v>0</v>
      </c>
      <c r="AM21" s="140">
        <v>0</v>
      </c>
      <c r="AN21" s="140">
        <v>0</v>
      </c>
      <c r="AO21" s="140">
        <v>0</v>
      </c>
      <c r="AP21" s="140">
        <v>0</v>
      </c>
      <c r="AQ21" s="140">
        <v>0</v>
      </c>
      <c r="AR21" s="140">
        <v>0</v>
      </c>
      <c r="AS21" s="140">
        <v>0</v>
      </c>
      <c r="AT21" s="140">
        <v>0</v>
      </c>
      <c r="AU21" s="140">
        <v>0</v>
      </c>
      <c r="AV21" s="140">
        <v>0</v>
      </c>
      <c r="AW21" s="140">
        <v>0</v>
      </c>
      <c r="AX21" s="140">
        <v>0</v>
      </c>
      <c r="AY21" s="140">
        <v>0</v>
      </c>
      <c r="AZ21" s="140">
        <v>0</v>
      </c>
      <c r="BA21" s="140">
        <v>0</v>
      </c>
      <c r="BB21" s="140">
        <v>0</v>
      </c>
      <c r="BC21" s="140">
        <v>0</v>
      </c>
      <c r="BD21" s="140">
        <v>0</v>
      </c>
      <c r="BE21" s="140">
        <v>0</v>
      </c>
      <c r="BF21" s="140">
        <v>0</v>
      </c>
      <c r="BG21" s="140">
        <v>0</v>
      </c>
      <c r="BH21" s="140">
        <v>0</v>
      </c>
      <c r="BI21" s="140">
        <v>0</v>
      </c>
      <c r="BJ21" s="140">
        <v>0</v>
      </c>
      <c r="BK21" s="140">
        <v>-320871.92210648756</v>
      </c>
      <c r="BL21" s="140">
        <v>0</v>
      </c>
      <c r="BM21" s="140">
        <v>0</v>
      </c>
      <c r="BN21" s="140">
        <v>0</v>
      </c>
      <c r="BO21" s="140">
        <v>0</v>
      </c>
      <c r="BP21" s="140">
        <v>0</v>
      </c>
      <c r="BQ21" s="140">
        <v>0</v>
      </c>
      <c r="BR21" s="140">
        <v>0</v>
      </c>
      <c r="BS21" s="140">
        <v>0</v>
      </c>
      <c r="BT21" s="140">
        <v>0</v>
      </c>
      <c r="BU21" s="140">
        <v>0</v>
      </c>
      <c r="BV21" s="140">
        <v>0</v>
      </c>
    </row>
  </sheetData>
  <mergeCells count="19">
    <mergeCell ref="A17:B17"/>
    <mergeCell ref="A18:B18"/>
    <mergeCell ref="A20:B20"/>
    <mergeCell ref="A21:B21"/>
    <mergeCell ref="A12:B12"/>
    <mergeCell ref="A13:B13"/>
    <mergeCell ref="A14:BV14"/>
    <mergeCell ref="A15:B15"/>
    <mergeCell ref="A16:B16"/>
    <mergeCell ref="A7:BV7"/>
    <mergeCell ref="A8:B8"/>
    <mergeCell ref="A9:B9"/>
    <mergeCell ref="A10:B10"/>
    <mergeCell ref="A11:BV11"/>
    <mergeCell ref="A1:BV1"/>
    <mergeCell ref="A2:BV2"/>
    <mergeCell ref="A3:BV3"/>
    <mergeCell ref="A5:B5"/>
    <mergeCell ref="A6:B6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85DECC"/>
    <pageSetUpPr fitToPage="1"/>
  </sheetPr>
  <dimension ref="A1:H10"/>
  <sheetViews>
    <sheetView showGridLines="0" zoomScaleNormal="100" workbookViewId="0">
      <selection sqref="A1:XFD1048576"/>
    </sheetView>
  </sheetViews>
  <sheetFormatPr baseColWidth="10" defaultColWidth="8.6640625" defaultRowHeight="15" x14ac:dyDescent="0.2"/>
  <cols>
    <col min="1" max="1" width="4" customWidth="1"/>
    <col min="2" max="2" width="30" customWidth="1"/>
    <col min="3" max="8" width="15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427</v>
      </c>
      <c r="B3" s="12"/>
      <c r="C3" s="12"/>
      <c r="D3" s="12"/>
      <c r="E3" s="12"/>
      <c r="F3" s="12"/>
      <c r="G3" s="12"/>
      <c r="H3" s="12"/>
    </row>
    <row r="5" spans="1:8" ht="27.75" customHeight="1" x14ac:dyDescent="0.2">
      <c r="A5" s="152" t="s">
        <v>15</v>
      </c>
      <c r="B5" s="152"/>
      <c r="C5" s="129" t="s">
        <v>405</v>
      </c>
      <c r="D5" s="129" t="s">
        <v>362</v>
      </c>
      <c r="E5" s="129" t="s">
        <v>363</v>
      </c>
      <c r="F5" s="129" t="s">
        <v>364</v>
      </c>
      <c r="G5" s="129" t="s">
        <v>365</v>
      </c>
      <c r="H5" s="129" t="s">
        <v>366</v>
      </c>
    </row>
    <row r="6" spans="1:8" ht="15" customHeight="1" x14ac:dyDescent="0.2">
      <c r="A6" s="153" t="s">
        <v>416</v>
      </c>
      <c r="B6" s="153"/>
      <c r="C6" s="130">
        <v>-781400</v>
      </c>
      <c r="D6" s="130">
        <v>-748445.14692731015</v>
      </c>
      <c r="E6" s="130">
        <v>-1286232.5725652142</v>
      </c>
      <c r="F6" s="130">
        <v>-341253.10238877888</v>
      </c>
      <c r="G6" s="130">
        <v>3155234.2931478322</v>
      </c>
      <c r="H6" s="130">
        <v>15245330.557407189</v>
      </c>
    </row>
    <row r="7" spans="1:8" ht="15" customHeight="1" x14ac:dyDescent="0.2">
      <c r="A7" s="154" t="s">
        <v>419</v>
      </c>
      <c r="B7" s="154"/>
      <c r="C7" s="131">
        <v>0</v>
      </c>
      <c r="D7" s="131">
        <v>0</v>
      </c>
      <c r="E7" s="131">
        <v>0</v>
      </c>
      <c r="F7" s="131">
        <v>0</v>
      </c>
      <c r="G7" s="131">
        <v>0</v>
      </c>
      <c r="H7" s="131">
        <v>0</v>
      </c>
    </row>
    <row r="8" spans="1:8" ht="15" customHeight="1" x14ac:dyDescent="0.2">
      <c r="A8" s="154" t="s">
        <v>422</v>
      </c>
      <c r="B8" s="154"/>
      <c r="C8" s="131">
        <v>1000000</v>
      </c>
      <c r="D8" s="131">
        <v>2000000</v>
      </c>
      <c r="E8" s="131">
        <v>0</v>
      </c>
      <c r="F8" s="131">
        <v>0</v>
      </c>
      <c r="G8" s="131">
        <v>0</v>
      </c>
      <c r="H8" s="131">
        <v>0</v>
      </c>
    </row>
    <row r="9" spans="1:8" ht="15" customHeight="1" x14ac:dyDescent="0.2">
      <c r="A9" s="153" t="s">
        <v>423</v>
      </c>
      <c r="B9" s="153"/>
      <c r="C9" s="130">
        <v>218600.00000000012</v>
      </c>
      <c r="D9" s="130">
        <v>1251554.8530726901</v>
      </c>
      <c r="E9" s="130">
        <v>-1286232.5725652142</v>
      </c>
      <c r="F9" s="130">
        <v>-341253.10238877888</v>
      </c>
      <c r="G9" s="130">
        <v>3155234.2931478322</v>
      </c>
      <c r="H9" s="130">
        <v>15245330.557407189</v>
      </c>
    </row>
    <row r="10" spans="1:8" ht="15" customHeight="1" x14ac:dyDescent="0.2">
      <c r="A10" s="153" t="s">
        <v>424</v>
      </c>
      <c r="B10" s="153"/>
      <c r="C10" s="130">
        <v>468600</v>
      </c>
      <c r="D10" s="130">
        <v>1866887.4530726904</v>
      </c>
      <c r="E10" s="130">
        <v>789577.4138408096</v>
      </c>
      <c r="F10" s="130">
        <v>931780.33555091172</v>
      </c>
      <c r="G10" s="130">
        <v>4442720.8452496883</v>
      </c>
      <c r="H10" s="130">
        <v>19973168.965108622</v>
      </c>
    </row>
  </sheetData>
  <mergeCells count="9">
    <mergeCell ref="A7:B7"/>
    <mergeCell ref="A8:B8"/>
    <mergeCell ref="A9:B9"/>
    <mergeCell ref="A10:B10"/>
    <mergeCell ref="A1:H1"/>
    <mergeCell ref="A2:H2"/>
    <mergeCell ref="A3:H3"/>
    <mergeCell ref="A5:B5"/>
    <mergeCell ref="A6:B6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2B705"/>
    <pageSetUpPr fitToPage="1"/>
  </sheetPr>
  <dimension ref="A1:H10"/>
  <sheetViews>
    <sheetView showGridLines="0" zoomScaleNormal="100" workbookViewId="0">
      <selection activeCell="C18" sqref="C18"/>
    </sheetView>
  </sheetViews>
  <sheetFormatPr baseColWidth="10" defaultColWidth="8.6640625" defaultRowHeight="15" x14ac:dyDescent="0.2"/>
  <cols>
    <col min="1" max="1" width="4" customWidth="1"/>
    <col min="2" max="2" width="34" customWidth="1"/>
    <col min="3" max="14" width="12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428</v>
      </c>
      <c r="B3" s="12"/>
      <c r="C3" s="12"/>
      <c r="D3" s="12"/>
      <c r="E3" s="12"/>
      <c r="F3" s="12"/>
      <c r="G3" s="12"/>
      <c r="H3" s="12"/>
    </row>
    <row r="5" spans="1:8" ht="19.5" customHeight="1" x14ac:dyDescent="0.2">
      <c r="A5" s="10" t="s">
        <v>429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B6" s="17" t="s">
        <v>15</v>
      </c>
      <c r="C6" s="17" t="s">
        <v>430</v>
      </c>
      <c r="D6" s="17" t="s">
        <v>431</v>
      </c>
      <c r="E6" s="17" t="s">
        <v>432</v>
      </c>
    </row>
    <row r="7" spans="1:8" ht="15" customHeight="1" x14ac:dyDescent="0.2">
      <c r="B7" s="59" t="s">
        <v>346</v>
      </c>
      <c r="C7" s="131">
        <v>325807.66727898637</v>
      </c>
      <c r="D7" s="141"/>
      <c r="E7" s="131">
        <v>-325807.66727898637</v>
      </c>
    </row>
    <row r="8" spans="1:8" ht="15" customHeight="1" x14ac:dyDescent="0.2">
      <c r="B8" s="59" t="s">
        <v>355</v>
      </c>
      <c r="C8" s="131">
        <v>-714944.38712339313</v>
      </c>
      <c r="D8" s="141"/>
      <c r="E8" s="131">
        <v>714944.38712339313</v>
      </c>
    </row>
    <row r="10" spans="1:8" ht="15" customHeight="1" x14ac:dyDescent="0.2">
      <c r="B10" s="160" t="s">
        <v>433</v>
      </c>
      <c r="C10" s="160"/>
      <c r="D10" s="160"/>
      <c r="E10" s="160"/>
      <c r="F10" s="160"/>
      <c r="G10" s="160"/>
      <c r="H10" s="160"/>
    </row>
  </sheetData>
  <mergeCells count="5">
    <mergeCell ref="A1:H1"/>
    <mergeCell ref="A2:H2"/>
    <mergeCell ref="A3:H3"/>
    <mergeCell ref="A5:H5"/>
    <mergeCell ref="B10:H10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777C9"/>
    <pageSetUpPr fitToPage="1"/>
  </sheetPr>
  <dimension ref="A1:H10"/>
  <sheetViews>
    <sheetView showGridLines="0" zoomScaleNormal="100" workbookViewId="0">
      <selection sqref="A1:H1"/>
    </sheetView>
  </sheetViews>
  <sheetFormatPr baseColWidth="10" defaultColWidth="8.6640625" defaultRowHeight="15" x14ac:dyDescent="0.2"/>
  <cols>
    <col min="1" max="1" width="4" customWidth="1"/>
    <col min="2" max="2" width="34" customWidth="1"/>
    <col min="3" max="8" width="13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434</v>
      </c>
      <c r="B3" s="12"/>
      <c r="C3" s="12"/>
      <c r="D3" s="12"/>
      <c r="E3" s="12"/>
      <c r="F3" s="12"/>
      <c r="G3" s="12"/>
      <c r="H3" s="12"/>
    </row>
    <row r="5" spans="1:8" ht="15" customHeight="1" x14ac:dyDescent="0.2">
      <c r="B5" s="128" t="s">
        <v>15</v>
      </c>
      <c r="C5" s="129" t="s">
        <v>435</v>
      </c>
      <c r="D5" s="129" t="s">
        <v>436</v>
      </c>
      <c r="E5" s="129" t="s">
        <v>437</v>
      </c>
      <c r="F5" s="129" t="s">
        <v>438</v>
      </c>
      <c r="G5" s="129" t="s">
        <v>439</v>
      </c>
      <c r="H5" s="129" t="s">
        <v>440</v>
      </c>
    </row>
    <row r="6" spans="1:8" ht="15" customHeight="1" x14ac:dyDescent="0.2">
      <c r="B6" s="59" t="s">
        <v>441</v>
      </c>
      <c r="C6" s="127">
        <f>'Revenue Cohorts'!N200</f>
        <v>0</v>
      </c>
      <c r="D6" s="127">
        <f>'Revenue Cohorts'!Z200</f>
        <v>5</v>
      </c>
      <c r="E6" s="127">
        <f>'Revenue Cohorts'!AL200</f>
        <v>9</v>
      </c>
      <c r="F6" s="127">
        <f>'Revenue Cohorts'!AX200</f>
        <v>13</v>
      </c>
      <c r="G6" s="127">
        <f>'Revenue Cohorts'!BJ200</f>
        <v>17</v>
      </c>
      <c r="H6" s="127">
        <f>'Revenue Cohorts'!BV200</f>
        <v>17</v>
      </c>
    </row>
    <row r="7" spans="1:8" ht="15" customHeight="1" x14ac:dyDescent="0.2">
      <c r="B7" s="59" t="s">
        <v>442</v>
      </c>
      <c r="C7" s="20">
        <f>'Revenue Cohorts'!N201*12</f>
        <v>0</v>
      </c>
      <c r="D7" s="20">
        <f>'Revenue Cohorts'!Z201*12</f>
        <v>114</v>
      </c>
      <c r="E7" s="20">
        <f>'Revenue Cohorts'!AL201*12</f>
        <v>205.2</v>
      </c>
      <c r="F7" s="20">
        <f>'Revenue Cohorts'!AX201*12</f>
        <v>296.39999999999998</v>
      </c>
      <c r="G7" s="20">
        <f>'Revenue Cohorts'!BJ201*12</f>
        <v>387.59999999999997</v>
      </c>
      <c r="H7" s="20">
        <f>'Revenue Cohorts'!BV201*12</f>
        <v>387.59999999999997</v>
      </c>
    </row>
    <row r="8" spans="1:8" ht="15" customHeight="1" x14ac:dyDescent="0.2">
      <c r="B8" s="60" t="s">
        <v>443</v>
      </c>
      <c r="C8" s="142">
        <f>SUM('Revenue Cohorts'!C8:N8)</f>
        <v>0</v>
      </c>
      <c r="D8" s="142">
        <f>SUM('Revenue Cohorts'!O8:Z8)</f>
        <v>70.82550835929618</v>
      </c>
      <c r="E8" s="142">
        <f>SUM('Revenue Cohorts'!AA8:AL8)</f>
        <v>217.63194417045202</v>
      </c>
      <c r="F8" s="142">
        <f>SUM('Revenue Cohorts'!AM8:AX8)</f>
        <v>356.40748773249629</v>
      </c>
      <c r="G8" s="142">
        <f>SUM('Revenue Cohorts'!AY8:BJ8)</f>
        <v>448.98546934375599</v>
      </c>
      <c r="H8" s="142">
        <f>SUM('Revenue Cohorts'!BK8:BV8)</f>
        <v>484.90255391866043</v>
      </c>
    </row>
    <row r="9" spans="1:8" ht="15" customHeight="1" x14ac:dyDescent="0.2">
      <c r="B9" s="60" t="s">
        <v>444</v>
      </c>
      <c r="C9" s="20">
        <f>'Revenue Cohorts'!N77</f>
        <v>0</v>
      </c>
      <c r="D9" s="20">
        <f>'Revenue Cohorts'!Z77</f>
        <v>67.655706927415551</v>
      </c>
      <c r="E9" s="20">
        <f>'Revenue Cohorts'!AL77</f>
        <v>266.08031677931513</v>
      </c>
      <c r="F9" s="20">
        <f>'Revenue Cohorts'!AX77</f>
        <v>569.7241251743859</v>
      </c>
      <c r="G9" s="20">
        <f>'Revenue Cohorts'!BJ77</f>
        <v>922.53485489372076</v>
      </c>
      <c r="H9" s="20">
        <f>'Revenue Cohorts'!BV77</f>
        <v>1264.4795149934891</v>
      </c>
    </row>
    <row r="10" spans="1:8" ht="15" customHeight="1" x14ac:dyDescent="0.2">
      <c r="B10" s="59" t="s">
        <v>445</v>
      </c>
      <c r="C10" s="20">
        <f>SUM('Revenue Cohorts'!C208:N208)</f>
        <v>0</v>
      </c>
      <c r="D10" s="20">
        <f>SUM('Revenue Cohorts'!O208:Z208)</f>
        <v>9.9305555555555554</v>
      </c>
      <c r="E10" s="20">
        <f>SUM('Revenue Cohorts'!AA208:AL208)</f>
        <v>101.18713450292397</v>
      </c>
      <c r="F10" s="20">
        <f>SUM('Revenue Cohorts'!AM208:AX208)</f>
        <v>206.97368421052633</v>
      </c>
      <c r="G10" s="20">
        <f>SUM('Revenue Cohorts'!AY208:BJ208)</f>
        <v>297.28947368421052</v>
      </c>
      <c r="H10" s="20">
        <f>SUM('Revenue Cohorts'!BK208:BV208)</f>
        <v>338.68421052631567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2B705"/>
    <pageSetUpPr fitToPage="1"/>
  </sheetPr>
  <dimension ref="A1:H18"/>
  <sheetViews>
    <sheetView showGridLines="0" zoomScaleNormal="100" workbookViewId="0">
      <selection sqref="A1:H1"/>
    </sheetView>
  </sheetViews>
  <sheetFormatPr baseColWidth="10" defaultColWidth="8.6640625" defaultRowHeight="15" x14ac:dyDescent="0.2"/>
  <cols>
    <col min="1" max="1" width="4" customWidth="1"/>
    <col min="2" max="2" width="36" customWidth="1"/>
    <col min="3" max="8" width="16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446</v>
      </c>
      <c r="B3" s="12"/>
      <c r="C3" s="12"/>
      <c r="D3" s="12"/>
      <c r="E3" s="12"/>
      <c r="F3" s="12"/>
      <c r="G3" s="12"/>
      <c r="H3" s="12"/>
    </row>
    <row r="5" spans="1:8" ht="19.5" customHeight="1" x14ac:dyDescent="0.2">
      <c r="A5" s="10" t="s">
        <v>447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B6" s="18" t="s">
        <v>448</v>
      </c>
      <c r="C6" s="117">
        <f>'Revenue Cohorts'!BV76*CHOOSE(Control!$C$7,Assumptions!C24,Assumptions!D24,Assumptions!E24)</f>
        <v>68543460.649422273</v>
      </c>
    </row>
    <row r="7" spans="1:8" ht="15" customHeight="1" x14ac:dyDescent="0.2">
      <c r="B7" s="18" t="s">
        <v>449</v>
      </c>
      <c r="C7" s="117">
        <f>'P&amp;L Annual'!H17</f>
        <v>16808149.264804754</v>
      </c>
    </row>
    <row r="9" spans="1:8" ht="19.5" customHeight="1" x14ac:dyDescent="0.2">
      <c r="A9" s="10" t="s">
        <v>450</v>
      </c>
      <c r="B9" s="10"/>
      <c r="C9" s="10"/>
      <c r="D9" s="10"/>
      <c r="E9" s="10"/>
      <c r="F9" s="10"/>
      <c r="G9" s="10"/>
      <c r="H9" s="10"/>
    </row>
    <row r="10" spans="1:8" ht="15" customHeight="1" x14ac:dyDescent="0.2">
      <c r="B10" s="18" t="s">
        <v>451</v>
      </c>
      <c r="C10" s="143">
        <f>CHOOSE(Control!$C$7,Assumptions!C55,Assumptions!D55,Assumptions!E55)</f>
        <v>8</v>
      </c>
    </row>
    <row r="11" spans="1:8" ht="15" customHeight="1" x14ac:dyDescent="0.2">
      <c r="B11" s="15" t="s">
        <v>452</v>
      </c>
      <c r="C11" s="122">
        <f>C6*C10</f>
        <v>548347685.19537818</v>
      </c>
    </row>
    <row r="12" spans="1:8" ht="15" customHeight="1" x14ac:dyDescent="0.2">
      <c r="B12" s="18" t="s">
        <v>453</v>
      </c>
      <c r="C12" s="143">
        <f>CHOOSE(Control!$C$7,Assumptions!C56,Assumptions!D56,Assumptions!E56)</f>
        <v>15</v>
      </c>
    </row>
    <row r="13" spans="1:8" ht="15" customHeight="1" x14ac:dyDescent="0.2">
      <c r="B13" s="15" t="s">
        <v>454</v>
      </c>
      <c r="C13" s="122">
        <f>C7*C12</f>
        <v>252122238.97207132</v>
      </c>
    </row>
    <row r="14" spans="1:8" ht="15" customHeight="1" x14ac:dyDescent="0.2">
      <c r="B14" s="15" t="s">
        <v>455</v>
      </c>
      <c r="C14" s="122">
        <f>AVERAGE(C11,C13)</f>
        <v>400234962.08372474</v>
      </c>
    </row>
    <row r="16" spans="1:8" ht="19.5" customHeight="1" x14ac:dyDescent="0.2">
      <c r="A16" s="10" t="s">
        <v>456</v>
      </c>
      <c r="B16" s="10"/>
      <c r="C16" s="10"/>
      <c r="D16" s="10"/>
      <c r="E16" s="10"/>
      <c r="F16" s="10"/>
      <c r="G16" s="10"/>
      <c r="H16" s="10"/>
    </row>
    <row r="17" spans="2:3" ht="15" customHeight="1" x14ac:dyDescent="0.2">
      <c r="B17" s="18" t="s">
        <v>457</v>
      </c>
      <c r="C17" s="119">
        <f>'Cap Table'!C18</f>
        <v>0.56999999999999995</v>
      </c>
    </row>
    <row r="18" spans="2:3" ht="15" customHeight="1" x14ac:dyDescent="0.2">
      <c r="B18" s="15" t="s">
        <v>458</v>
      </c>
      <c r="C18" s="122">
        <f>C14*C17</f>
        <v>228133928.38772309</v>
      </c>
    </row>
  </sheetData>
  <mergeCells count="6">
    <mergeCell ref="A16:H16"/>
    <mergeCell ref="A1:H1"/>
    <mergeCell ref="A2:H2"/>
    <mergeCell ref="A3:H3"/>
    <mergeCell ref="A5:H5"/>
    <mergeCell ref="A9:H9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2B705"/>
    <pageSetUpPr fitToPage="1"/>
  </sheetPr>
  <dimension ref="A1:H20"/>
  <sheetViews>
    <sheetView showGridLines="0" zoomScaleNormal="100" workbookViewId="0"/>
  </sheetViews>
  <sheetFormatPr baseColWidth="10" defaultColWidth="8.6640625" defaultRowHeight="15" x14ac:dyDescent="0.2"/>
  <cols>
    <col min="1" max="1" width="4" customWidth="1"/>
    <col min="2" max="2" width="36" customWidth="1"/>
    <col min="3" max="8" width="16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459</v>
      </c>
      <c r="B3" s="12"/>
      <c r="C3" s="12"/>
      <c r="D3" s="12"/>
      <c r="E3" s="12"/>
      <c r="F3" s="12"/>
      <c r="G3" s="12"/>
      <c r="H3" s="12"/>
    </row>
    <row r="5" spans="1:8" ht="19.5" customHeight="1" x14ac:dyDescent="0.2">
      <c r="A5" s="10" t="s">
        <v>460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B6" s="18" t="s">
        <v>461</v>
      </c>
      <c r="C6" s="119">
        <f>CHOOSE(Control!$C$7,Assumptions!C57,Assumptions!D57,Assumptions!E57)</f>
        <v>0.3</v>
      </c>
    </row>
    <row r="7" spans="1:8" ht="15" customHeight="1" x14ac:dyDescent="0.2">
      <c r="B7" s="18" t="s">
        <v>462</v>
      </c>
      <c r="C7" s="119">
        <f>CHOOSE(Control!$C$7,Assumptions!C58,Assumptions!D58,Assumptions!E58)</f>
        <v>0.03</v>
      </c>
    </row>
    <row r="9" spans="1:8" ht="19.5" customHeight="1" x14ac:dyDescent="0.2">
      <c r="A9" s="10" t="s">
        <v>463</v>
      </c>
      <c r="B9" s="10"/>
      <c r="C9" s="10"/>
      <c r="D9" s="10"/>
      <c r="E9" s="10"/>
      <c r="F9" s="10"/>
      <c r="G9" s="10"/>
      <c r="H9" s="10"/>
    </row>
    <row r="10" spans="1:8" ht="15" customHeight="1" x14ac:dyDescent="0.2">
      <c r="B10" s="17"/>
      <c r="C10" s="17" t="s">
        <v>464</v>
      </c>
      <c r="D10" s="17" t="s">
        <v>465</v>
      </c>
      <c r="E10" s="17" t="s">
        <v>466</v>
      </c>
      <c r="F10" s="17" t="s">
        <v>467</v>
      </c>
      <c r="G10" s="17" t="s">
        <v>468</v>
      </c>
    </row>
    <row r="11" spans="1:8" ht="15" customHeight="1" x14ac:dyDescent="0.2">
      <c r="B11" s="59" t="s">
        <v>355</v>
      </c>
      <c r="C11" s="131">
        <f>'P&amp;L Annual'!D17</f>
        <v>-714944.38712339313</v>
      </c>
      <c r="D11" s="131">
        <f>'P&amp;L Annual'!E17</f>
        <v>-1146383.6852552916</v>
      </c>
      <c r="E11" s="131">
        <f>'P&amp;L Annual'!F17</f>
        <v>13987.729102340876</v>
      </c>
      <c r="F11" s="131">
        <f>'P&amp;L Annual'!G17</f>
        <v>3919802.6342045683</v>
      </c>
      <c r="G11" s="131">
        <f>'P&amp;L Annual'!H17</f>
        <v>16808149.264804754</v>
      </c>
    </row>
    <row r="12" spans="1:8" ht="15" customHeight="1" x14ac:dyDescent="0.2">
      <c r="B12" s="59" t="s">
        <v>469</v>
      </c>
      <c r="C12" s="131">
        <f>'P&amp;L Annual'!D45</f>
        <v>0</v>
      </c>
      <c r="D12" s="131">
        <f>'P&amp;L Annual'!E45</f>
        <v>0</v>
      </c>
      <c r="E12" s="131">
        <f>'P&amp;L Annual'!F45</f>
        <v>0</v>
      </c>
      <c r="F12" s="131">
        <f>'P&amp;L Annual'!G45</f>
        <v>-320871.92210648756</v>
      </c>
      <c r="G12" s="131">
        <f>'P&amp;L Annual'!H45</f>
        <v>-3835041.0887925564</v>
      </c>
    </row>
    <row r="13" spans="1:8" ht="15" customHeight="1" x14ac:dyDescent="0.2">
      <c r="B13" s="60" t="s">
        <v>470</v>
      </c>
      <c r="C13" s="137">
        <f>C11+C12</f>
        <v>-714944.38712339313</v>
      </c>
      <c r="D13" s="137">
        <f>D11+D12</f>
        <v>-1146383.6852552916</v>
      </c>
      <c r="E13" s="137">
        <f>E11+E12</f>
        <v>13987.729102340876</v>
      </c>
      <c r="F13" s="137">
        <f>F11+F12</f>
        <v>3598930.7120980807</v>
      </c>
      <c r="G13" s="137">
        <f>G11+G12</f>
        <v>12973108.176012198</v>
      </c>
    </row>
    <row r="14" spans="1:8" ht="15" customHeight="1" x14ac:dyDescent="0.2">
      <c r="B14" s="59" t="s">
        <v>471</v>
      </c>
      <c r="C14" s="144">
        <f>1/(1+C6)^1</f>
        <v>0.76923076923076916</v>
      </c>
      <c r="D14" s="144">
        <f>1/(1+C6)^2</f>
        <v>0.59171597633136086</v>
      </c>
      <c r="E14" s="144">
        <f>1/(1+C6)^3</f>
        <v>0.45516613563950831</v>
      </c>
      <c r="F14" s="144">
        <f>1/(1+C6)^4</f>
        <v>0.35012779664577565</v>
      </c>
      <c r="G14" s="144">
        <f>1/(1+C6)^5</f>
        <v>0.26932907434290432</v>
      </c>
    </row>
    <row r="15" spans="1:8" ht="15" customHeight="1" x14ac:dyDescent="0.2">
      <c r="B15" s="60" t="s">
        <v>472</v>
      </c>
      <c r="C15" s="137">
        <f>C13*C14</f>
        <v>-549957.22086414846</v>
      </c>
      <c r="D15" s="137">
        <f>D13*D14</f>
        <v>-678333.54157117836</v>
      </c>
      <c r="E15" s="137">
        <f>E13*E14</f>
        <v>6366.7406018847851</v>
      </c>
      <c r="F15" s="137">
        <f>F13*F14</f>
        <v>1260085.6805077132</v>
      </c>
      <c r="G15" s="137">
        <f>G13*G14</f>
        <v>3494035.2163957288</v>
      </c>
    </row>
    <row r="17" spans="2:3" ht="15" customHeight="1" x14ac:dyDescent="0.2">
      <c r="B17" s="18" t="s">
        <v>473</v>
      </c>
      <c r="C17" s="117">
        <f>SUM(C15:G15)</f>
        <v>3532196.8750700001</v>
      </c>
    </row>
    <row r="18" spans="2:3" ht="15" customHeight="1" x14ac:dyDescent="0.2">
      <c r="B18" s="18" t="s">
        <v>474</v>
      </c>
      <c r="C18" s="117">
        <f>G13*(1+C7)/(C6-C7)</f>
        <v>49490005.264046527</v>
      </c>
    </row>
    <row r="19" spans="2:3" ht="15" customHeight="1" x14ac:dyDescent="0.2">
      <c r="B19" s="18" t="s">
        <v>475</v>
      </c>
      <c r="C19" s="117">
        <f>C18*G14</f>
        <v>13329097.306991113</v>
      </c>
    </row>
    <row r="20" spans="2:3" ht="15" customHeight="1" x14ac:dyDescent="0.2">
      <c r="B20" s="15" t="s">
        <v>476</v>
      </c>
      <c r="C20" s="122">
        <f>C17+C19</f>
        <v>16861294.182061113</v>
      </c>
    </row>
  </sheetData>
  <mergeCells count="5">
    <mergeCell ref="A1:H1"/>
    <mergeCell ref="A2:H2"/>
    <mergeCell ref="A3:H3"/>
    <mergeCell ref="A5:H5"/>
    <mergeCell ref="A9:H9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777C9"/>
    <pageSetUpPr fitToPage="1"/>
  </sheetPr>
  <dimension ref="A1:H9"/>
  <sheetViews>
    <sheetView showGridLines="0" zoomScaleNormal="100" workbookViewId="0"/>
  </sheetViews>
  <sheetFormatPr baseColWidth="10" defaultColWidth="8.6640625" defaultRowHeight="15" x14ac:dyDescent="0.2"/>
  <cols>
    <col min="1" max="1" width="4" customWidth="1"/>
    <col min="2" max="2" width="34" customWidth="1"/>
    <col min="3" max="8" width="13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477</v>
      </c>
      <c r="B3" s="12"/>
      <c r="C3" s="12"/>
      <c r="D3" s="12"/>
      <c r="E3" s="12"/>
      <c r="F3" s="12"/>
      <c r="G3" s="12"/>
      <c r="H3" s="12"/>
    </row>
    <row r="5" spans="1:8" ht="15" customHeight="1" x14ac:dyDescent="0.2">
      <c r="B5" s="128" t="s">
        <v>15</v>
      </c>
      <c r="C5" s="129" t="s">
        <v>435</v>
      </c>
      <c r="D5" s="129" t="s">
        <v>436</v>
      </c>
      <c r="E5" s="129" t="s">
        <v>437</v>
      </c>
      <c r="F5" s="129" t="s">
        <v>438</v>
      </c>
      <c r="G5" s="129" t="s">
        <v>439</v>
      </c>
      <c r="H5" s="129" t="s">
        <v>440</v>
      </c>
    </row>
    <row r="6" spans="1:8" ht="15" customHeight="1" x14ac:dyDescent="0.2">
      <c r="B6" s="59" t="s">
        <v>478</v>
      </c>
      <c r="C6" s="131">
        <v>0</v>
      </c>
      <c r="D6" s="131">
        <f>'Revenue Cohorts'!N76*CHOOSE(Control!$C$7,Assumptions!C24,Assumptions!D24,Assumptions!E24)</f>
        <v>0</v>
      </c>
      <c r="E6" s="131">
        <f>'Revenue Cohorts'!Z76*CHOOSE(Control!$C$7,Assumptions!C24,Assumptions!D24,Assumptions!E24)</f>
        <v>804018.23529400537</v>
      </c>
      <c r="F6" s="131">
        <f>'Revenue Cohorts'!AL76*CHOOSE(Control!$C$7,Assumptions!C24,Assumptions!D24,Assumptions!E24)</f>
        <v>4160391.5307321474</v>
      </c>
      <c r="G6" s="131">
        <f>'Revenue Cohorts'!AX76*CHOOSE(Control!$C$7,Assumptions!C24,Assumptions!D24,Assumptions!E24)</f>
        <v>12686171.486519022</v>
      </c>
      <c r="H6" s="131">
        <f>'Revenue Cohorts'!BJ76*CHOOSE(Control!$C$7,Assumptions!C24,Assumptions!D24,Assumptions!E24)</f>
        <v>31035811.671880685</v>
      </c>
    </row>
    <row r="7" spans="1:8" ht="15" customHeight="1" x14ac:dyDescent="0.2">
      <c r="B7" s="60" t="s">
        <v>479</v>
      </c>
      <c r="C7" s="137">
        <f>'Revenue Cohorts'!N76*CHOOSE(Control!$C$7,Assumptions!C24,Assumptions!D24,Assumptions!E24)</f>
        <v>0</v>
      </c>
      <c r="D7" s="137">
        <f>'Revenue Cohorts'!Z76*CHOOSE(Control!$C$7,Assumptions!C24,Assumptions!D24,Assumptions!E24)</f>
        <v>804018.23529400537</v>
      </c>
      <c r="E7" s="137">
        <f>'Revenue Cohorts'!AL76*CHOOSE(Control!$C$7,Assumptions!C24,Assumptions!D24,Assumptions!E24)</f>
        <v>4160391.5307321474</v>
      </c>
      <c r="F7" s="137">
        <f>'Revenue Cohorts'!AX76*CHOOSE(Control!$C$7,Assumptions!C24,Assumptions!D24,Assumptions!E24)</f>
        <v>12686171.486519022</v>
      </c>
      <c r="G7" s="137">
        <f>'Revenue Cohorts'!BJ76*CHOOSE(Control!$C$7,Assumptions!C24,Assumptions!D24,Assumptions!E24)</f>
        <v>31035811.671880685</v>
      </c>
      <c r="H7" s="137">
        <f>'Revenue Cohorts'!BV76*CHOOSE(Control!$C$7,Assumptions!C24,Assumptions!D24,Assumptions!E24)</f>
        <v>68543460.649422273</v>
      </c>
    </row>
    <row r="8" spans="1:8" ht="15" customHeight="1" x14ac:dyDescent="0.2">
      <c r="B8" s="60" t="s">
        <v>480</v>
      </c>
      <c r="C8" s="137">
        <f t="shared" ref="C8:H8" si="0">C7-C6</f>
        <v>0</v>
      </c>
      <c r="D8" s="137">
        <f t="shared" si="0"/>
        <v>804018.23529400537</v>
      </c>
      <c r="E8" s="137">
        <f t="shared" si="0"/>
        <v>3356373.295438142</v>
      </c>
      <c r="F8" s="137">
        <f t="shared" si="0"/>
        <v>8525779.9557868745</v>
      </c>
      <c r="G8" s="137">
        <f t="shared" si="0"/>
        <v>18349640.185361661</v>
      </c>
      <c r="H8" s="137">
        <f t="shared" si="0"/>
        <v>37507648.977541588</v>
      </c>
    </row>
    <row r="9" spans="1:8" ht="15" customHeight="1" x14ac:dyDescent="0.2">
      <c r="B9" s="59" t="s">
        <v>481</v>
      </c>
      <c r="C9" s="132">
        <f t="shared" ref="C9:H9" si="1">IFERROR(C7/C6-1,0)</f>
        <v>0</v>
      </c>
      <c r="D9" s="132">
        <f t="shared" si="1"/>
        <v>0</v>
      </c>
      <c r="E9" s="132">
        <f t="shared" si="1"/>
        <v>4.1744989704254865</v>
      </c>
      <c r="F9" s="132">
        <f t="shared" si="1"/>
        <v>2.0492734620788213</v>
      </c>
      <c r="G9" s="132">
        <f t="shared" si="1"/>
        <v>1.4464285150851803</v>
      </c>
      <c r="H9" s="132">
        <f t="shared" si="1"/>
        <v>1.2085280505656817</v>
      </c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85DECC"/>
    <pageSetUpPr fitToPage="1"/>
  </sheetPr>
  <dimension ref="A1:H8"/>
  <sheetViews>
    <sheetView showGridLines="0" zoomScaleNormal="100" workbookViewId="0"/>
  </sheetViews>
  <sheetFormatPr baseColWidth="10" defaultColWidth="8.6640625" defaultRowHeight="15" x14ac:dyDescent="0.2"/>
  <cols>
    <col min="1" max="1" width="4" customWidth="1"/>
    <col min="2" max="2" width="34" customWidth="1"/>
    <col min="3" max="14" width="12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482</v>
      </c>
      <c r="B3" s="12"/>
      <c r="C3" s="12"/>
      <c r="D3" s="12"/>
      <c r="E3" s="12"/>
      <c r="F3" s="12"/>
      <c r="G3" s="12"/>
      <c r="H3" s="12"/>
    </row>
    <row r="5" spans="1:8" ht="19.5" customHeight="1" x14ac:dyDescent="0.2">
      <c r="A5" s="10" t="s">
        <v>483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B6" s="59" t="s">
        <v>484</v>
      </c>
    </row>
    <row r="7" spans="1:8" ht="15" customHeight="1" x14ac:dyDescent="0.2">
      <c r="B7" s="59" t="s">
        <v>485</v>
      </c>
      <c r="C7" s="131">
        <v>0</v>
      </c>
      <c r="D7" s="131">
        <v>0</v>
      </c>
      <c r="E7" s="131">
        <v>0</v>
      </c>
      <c r="F7" s="131">
        <v>0</v>
      </c>
      <c r="G7" s="131">
        <v>0</v>
      </c>
      <c r="H7" s="131">
        <v>0</v>
      </c>
    </row>
    <row r="8" spans="1:8" ht="15" customHeight="1" x14ac:dyDescent="0.2">
      <c r="B8" s="160" t="s">
        <v>486</v>
      </c>
      <c r="C8" s="160"/>
      <c r="D8" s="160"/>
      <c r="E8" s="160"/>
      <c r="F8" s="160"/>
      <c r="G8" s="160"/>
      <c r="H8" s="160"/>
    </row>
  </sheetData>
  <mergeCells count="5">
    <mergeCell ref="A1:H1"/>
    <mergeCell ref="A2:H2"/>
    <mergeCell ref="A3:H3"/>
    <mergeCell ref="A5:H5"/>
    <mergeCell ref="B8:H8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2B705"/>
    <pageSetUpPr fitToPage="1"/>
  </sheetPr>
  <dimension ref="A1:H13"/>
  <sheetViews>
    <sheetView showGridLines="0" zoomScaleNormal="100" workbookViewId="0"/>
  </sheetViews>
  <sheetFormatPr baseColWidth="10" defaultColWidth="8.6640625" defaultRowHeight="15" x14ac:dyDescent="0.2"/>
  <cols>
    <col min="1" max="1" width="4" customWidth="1"/>
    <col min="2" max="2" width="34" customWidth="1"/>
    <col min="3" max="14" width="12" customWidth="1"/>
  </cols>
  <sheetData>
    <row r="1" spans="1:8" ht="7.5" customHeight="1" x14ac:dyDescent="0.2">
      <c r="A1" s="14"/>
      <c r="B1" s="14"/>
      <c r="C1" s="14"/>
      <c r="D1" s="14"/>
      <c r="E1" s="14"/>
      <c r="F1" s="14"/>
      <c r="G1" s="14"/>
      <c r="H1" s="14"/>
    </row>
    <row r="2" spans="1:8" ht="45.7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24" customHeight="1" x14ac:dyDescent="0.2">
      <c r="A3" s="12" t="s">
        <v>487</v>
      </c>
      <c r="B3" s="12"/>
      <c r="C3" s="12"/>
      <c r="D3" s="12"/>
      <c r="E3" s="12"/>
      <c r="F3" s="12"/>
      <c r="G3" s="12"/>
      <c r="H3" s="12"/>
    </row>
    <row r="5" spans="1:8" ht="19.5" customHeight="1" x14ac:dyDescent="0.2">
      <c r="A5" s="10" t="s">
        <v>488</v>
      </c>
      <c r="B5" s="10"/>
      <c r="C5" s="10"/>
      <c r="D5" s="10"/>
      <c r="E5" s="10"/>
      <c r="F5" s="10"/>
      <c r="G5" s="10"/>
      <c r="H5" s="10"/>
    </row>
    <row r="6" spans="1:8" ht="21.75" customHeight="1" x14ac:dyDescent="0.2">
      <c r="B6" s="17" t="s">
        <v>15</v>
      </c>
      <c r="C6" s="17" t="s">
        <v>489</v>
      </c>
      <c r="D6" s="17" t="s">
        <v>490</v>
      </c>
    </row>
    <row r="7" spans="1:8" ht="15" customHeight="1" x14ac:dyDescent="0.2">
      <c r="B7" s="59" t="s">
        <v>298</v>
      </c>
      <c r="C7" s="145" t="s">
        <v>491</v>
      </c>
      <c r="D7" s="146">
        <f>CHOOSE(Control!$C$7,Assumptions!C23,Assumptions!D23,Assumptions!E23)</f>
        <v>0.78</v>
      </c>
    </row>
    <row r="8" spans="1:8" ht="15" customHeight="1" x14ac:dyDescent="0.2">
      <c r="B8" s="59" t="s">
        <v>294</v>
      </c>
      <c r="C8" s="145" t="s">
        <v>492</v>
      </c>
      <c r="D8" s="146">
        <f>CHOOSE(Control!$C$7,Assumptions!C21,Assumptions!D21,Assumptions!E21)</f>
        <v>1.0999999999999999E-2</v>
      </c>
    </row>
    <row r="9" spans="1:8" ht="15" customHeight="1" x14ac:dyDescent="0.2">
      <c r="B9" s="59" t="s">
        <v>493</v>
      </c>
      <c r="C9" s="145" t="s">
        <v>494</v>
      </c>
      <c r="D9" s="147">
        <f>CHOOSE(Control!$C$7,Assumptions!C22,Assumptions!D22,Assumptions!E22)</f>
        <v>1.08</v>
      </c>
    </row>
    <row r="10" spans="1:8" ht="15" customHeight="1" x14ac:dyDescent="0.2">
      <c r="B10" s="59" t="s">
        <v>495</v>
      </c>
      <c r="C10" s="145" t="s">
        <v>496</v>
      </c>
      <c r="D10" s="147">
        <f>'Unit Economics'!C15</f>
        <v>9.7796499299973885</v>
      </c>
    </row>
    <row r="11" spans="1:8" ht="15" customHeight="1" x14ac:dyDescent="0.2">
      <c r="B11" s="59" t="s">
        <v>497</v>
      </c>
      <c r="C11" s="145" t="s">
        <v>498</v>
      </c>
      <c r="D11" s="148" t="str">
        <f>"see P&amp;L"</f>
        <v>see P&amp;L</v>
      </c>
    </row>
    <row r="12" spans="1:8" ht="20.25" customHeight="1" x14ac:dyDescent="0.2">
      <c r="B12" s="59" t="s">
        <v>499</v>
      </c>
      <c r="C12" s="145" t="s">
        <v>500</v>
      </c>
      <c r="D12" s="148" t="str">
        <f>IF(Assumptions!$F$67=1,"On","Off")</f>
        <v>On</v>
      </c>
    </row>
    <row r="13" spans="1:8" ht="15" customHeight="1" x14ac:dyDescent="0.2">
      <c r="B13" s="59" t="s">
        <v>501</v>
      </c>
      <c r="C13" s="145" t="s">
        <v>502</v>
      </c>
      <c r="D13" s="148" t="str">
        <f>IF(Assumptions!$F$70=1,"On","Off")</f>
        <v>On</v>
      </c>
    </row>
  </sheetData>
  <mergeCells count="4">
    <mergeCell ref="A1:H1"/>
    <mergeCell ref="A2:H2"/>
    <mergeCell ref="A3:H3"/>
    <mergeCell ref="A5:H5"/>
  </mergeCells>
  <pageMargins left="0.75" right="0.75" top="1" bottom="1" header="0.511811023622047" footer="0.511811023622047"/>
  <pageSetup paperSize="9" fitToHeight="0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2B705"/>
  </sheetPr>
  <dimension ref="A1:F17"/>
  <sheetViews>
    <sheetView showGridLines="0" zoomScaleNormal="100" workbookViewId="0"/>
  </sheetViews>
  <sheetFormatPr baseColWidth="10" defaultColWidth="8.6640625" defaultRowHeight="15" x14ac:dyDescent="0.2"/>
  <cols>
    <col min="1" max="1" width="2.5" customWidth="1"/>
    <col min="2" max="2" width="34" customWidth="1"/>
    <col min="3" max="6" width="16" customWidth="1"/>
  </cols>
  <sheetData>
    <row r="1" spans="1:6" ht="7.5" customHeight="1" x14ac:dyDescent="0.2">
      <c r="A1" s="14"/>
      <c r="B1" s="14"/>
      <c r="C1" s="14"/>
      <c r="D1" s="14"/>
      <c r="E1" s="14"/>
      <c r="F1" s="14"/>
    </row>
    <row r="2" spans="1:6" ht="45.75" customHeight="1" x14ac:dyDescent="0.2">
      <c r="A2" s="13" t="s">
        <v>0</v>
      </c>
      <c r="B2" s="13"/>
      <c r="C2" s="13"/>
      <c r="D2" s="13"/>
      <c r="E2" s="13"/>
      <c r="F2" s="13"/>
    </row>
    <row r="3" spans="1:6" ht="24" customHeight="1" x14ac:dyDescent="0.2">
      <c r="A3" s="12" t="s">
        <v>503</v>
      </c>
      <c r="B3" s="12"/>
      <c r="C3" s="12"/>
      <c r="D3" s="12"/>
      <c r="E3" s="12"/>
      <c r="F3" s="12"/>
    </row>
    <row r="5" spans="1:6" ht="19.5" customHeight="1" x14ac:dyDescent="0.2">
      <c r="A5" s="10" t="s">
        <v>504</v>
      </c>
      <c r="B5" s="10"/>
      <c r="C5" s="10"/>
      <c r="D5" s="10"/>
      <c r="E5" s="10"/>
      <c r="F5" s="10"/>
    </row>
    <row r="6" spans="1:6" ht="21.75" customHeight="1" x14ac:dyDescent="0.2">
      <c r="B6" s="17"/>
      <c r="C6" s="17" t="s">
        <v>505</v>
      </c>
      <c r="D6" s="17" t="s">
        <v>506</v>
      </c>
      <c r="E6" s="17" t="s">
        <v>507</v>
      </c>
    </row>
    <row r="7" spans="1:6" ht="15" customHeight="1" x14ac:dyDescent="0.2">
      <c r="B7" s="15" t="s">
        <v>508</v>
      </c>
      <c r="C7" s="137">
        <f>CHOOSE(Control!$C$7,Assumptions!C64,Assumptions!D64,Assumptions!E64)</f>
        <v>8000000</v>
      </c>
      <c r="D7" s="137">
        <f>CHOOSE(Control!$C$7,Assumptions!C87,Assumptions!D87,Assumptions!E87)*CHOOSE(Control!$C$7,Assumptions!C24,Assumptions!D24,Assumptions!E24)</f>
        <v>23100000</v>
      </c>
      <c r="E7" s="137">
        <f>CHOOSE(Control!$C$7,Assumptions!C87,Assumptions!D87,Assumptions!E87)*CHOOSE(Control!$C$7,Assumptions!C24,Assumptions!D24,Assumptions!E24)*(1+CHOOSE(Control!$C$7,Assumptions!C88,Assumptions!D88,Assumptions!E88))</f>
        <v>32339999.999999996</v>
      </c>
    </row>
    <row r="8" spans="1:6" ht="15" customHeight="1" x14ac:dyDescent="0.2">
      <c r="B8" s="18" t="s">
        <v>129</v>
      </c>
      <c r="C8" s="131">
        <f>CHOOSE(Control!$C$7,Assumptions!C62,Assumptions!D62,Assumptions!E62)</f>
        <v>2000000</v>
      </c>
      <c r="D8" s="131">
        <f>CHOOSE(Control!$C$7,Assumptions!C62,Assumptions!D62,Assumptions!E62)</f>
        <v>2000000</v>
      </c>
      <c r="E8" s="131">
        <f>CHOOSE(Control!$C$7,Assumptions!C62,Assumptions!D62,Assumptions!E62)</f>
        <v>2000000</v>
      </c>
    </row>
    <row r="9" spans="1:6" ht="15" customHeight="1" x14ac:dyDescent="0.2">
      <c r="B9" s="15" t="s">
        <v>509</v>
      </c>
      <c r="C9" s="137">
        <f>C7+C8</f>
        <v>10000000</v>
      </c>
      <c r="D9" s="137">
        <f>D7+D8</f>
        <v>25100000</v>
      </c>
      <c r="E9" s="137">
        <f>E7+E8</f>
        <v>34340000</v>
      </c>
    </row>
    <row r="10" spans="1:6" ht="15" customHeight="1" x14ac:dyDescent="0.2">
      <c r="B10" s="15" t="s">
        <v>510</v>
      </c>
      <c r="C10" s="149">
        <f>C8/C9</f>
        <v>0.2</v>
      </c>
      <c r="D10" s="149">
        <f>D8/D9</f>
        <v>7.9681274900398405E-2</v>
      </c>
      <c r="E10" s="149">
        <f>E8/E9</f>
        <v>5.8241118229470007E-2</v>
      </c>
    </row>
    <row r="12" spans="1:6" ht="19.5" customHeight="1" x14ac:dyDescent="0.2">
      <c r="A12" s="10" t="s">
        <v>511</v>
      </c>
      <c r="B12" s="10"/>
      <c r="C12" s="10"/>
      <c r="D12" s="10"/>
      <c r="E12" s="10"/>
      <c r="F12" s="10"/>
    </row>
    <row r="13" spans="1:6" ht="15" customHeight="1" x14ac:dyDescent="0.2">
      <c r="B13" s="4" t="s">
        <v>512</v>
      </c>
      <c r="C13" s="4"/>
      <c r="D13" s="4"/>
      <c r="E13" s="4"/>
      <c r="F13" s="4"/>
    </row>
    <row r="14" spans="1:6" ht="15" customHeight="1" x14ac:dyDescent="0.2">
      <c r="B14" s="4" t="s">
        <v>513</v>
      </c>
      <c r="C14" s="4"/>
      <c r="D14" s="4"/>
      <c r="E14" s="4"/>
      <c r="F14" s="4"/>
    </row>
    <row r="15" spans="1:6" ht="15" customHeight="1" x14ac:dyDescent="0.2">
      <c r="B15" s="4" t="s">
        <v>514</v>
      </c>
      <c r="C15" s="4"/>
      <c r="D15" s="4"/>
      <c r="E15" s="4"/>
      <c r="F15" s="4"/>
    </row>
    <row r="16" spans="1:6" ht="15" customHeight="1" x14ac:dyDescent="0.2">
      <c r="B16" s="4" t="s">
        <v>515</v>
      </c>
      <c r="C16" s="4"/>
      <c r="D16" s="4"/>
      <c r="E16" s="4"/>
      <c r="F16" s="4"/>
    </row>
    <row r="17" spans="2:6" ht="15" customHeight="1" x14ac:dyDescent="0.2">
      <c r="B17" s="4" t="s">
        <v>516</v>
      </c>
      <c r="C17" s="4"/>
      <c r="D17" s="4"/>
      <c r="E17" s="4"/>
      <c r="F17" s="4"/>
    </row>
  </sheetData>
  <mergeCells count="10">
    <mergeCell ref="B13:F13"/>
    <mergeCell ref="B14:F14"/>
    <mergeCell ref="B15:F15"/>
    <mergeCell ref="B16:F16"/>
    <mergeCell ref="B17:F17"/>
    <mergeCell ref="A1:F1"/>
    <mergeCell ref="A2:F2"/>
    <mergeCell ref="A3:F3"/>
    <mergeCell ref="A5:F5"/>
    <mergeCell ref="A12:F1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17</vt:i4>
      </vt:variant>
    </vt:vector>
  </HeadingPairs>
  <TitlesOfParts>
    <vt:vector size="42" baseType="lpstr">
      <vt:lpstr>Dashboard</vt:lpstr>
      <vt:lpstr>Assumptions</vt:lpstr>
      <vt:lpstr>Control</vt:lpstr>
      <vt:lpstr>Market Inputs</vt:lpstr>
      <vt:lpstr>TAM-SAM-SOM</vt:lpstr>
      <vt:lpstr>Revenue Cohorts</vt:lpstr>
      <vt:lpstr>Headcount &amp; Costs</vt:lpstr>
      <vt:lpstr>Unit Economics</vt:lpstr>
      <vt:lpstr>Cap Table</vt:lpstr>
      <vt:lpstr>Cohort Analysis</vt:lpstr>
      <vt:lpstr>Sensitivity Analysis</vt:lpstr>
      <vt:lpstr>P&amp;L Monthly</vt:lpstr>
      <vt:lpstr>P&amp;L Annual</vt:lpstr>
      <vt:lpstr>Balance Sheet Monthly</vt:lpstr>
      <vt:lpstr>Balance Sheet Annual</vt:lpstr>
      <vt:lpstr>Cash Flow Monthly</vt:lpstr>
      <vt:lpstr>Cash Flow Annual</vt:lpstr>
      <vt:lpstr>Budget vs Actuals</vt:lpstr>
      <vt:lpstr>Sales Capacity</vt:lpstr>
      <vt:lpstr>Exit Valuation</vt:lpstr>
      <vt:lpstr>DCF Valuation</vt:lpstr>
      <vt:lpstr>Renewal Waterfall</vt:lpstr>
      <vt:lpstr>CapEx &amp; Depreciation</vt:lpstr>
      <vt:lpstr>Benchmarks Reference</vt:lpstr>
      <vt:lpstr>Raise Comparison</vt:lpstr>
      <vt:lpstr>'Balance Sheet Annual'!Print_Area</vt:lpstr>
      <vt:lpstr>'Benchmarks Reference'!Print_Area</vt:lpstr>
      <vt:lpstr>'Budget vs Actuals'!Print_Area</vt:lpstr>
      <vt:lpstr>'Cap Table'!Print_Area</vt:lpstr>
      <vt:lpstr>'CapEx &amp; Depreciation'!Print_Area</vt:lpstr>
      <vt:lpstr>'Cash Flow Annual'!Print_Area</vt:lpstr>
      <vt:lpstr>'Cohort Analysis'!Print_Area</vt:lpstr>
      <vt:lpstr>Dashboard!Print_Area</vt:lpstr>
      <vt:lpstr>'DCF Valuation'!Print_Area</vt:lpstr>
      <vt:lpstr>'Exit Valuation'!Print_Area</vt:lpstr>
      <vt:lpstr>'P&amp;L Annual'!Print_Area</vt:lpstr>
      <vt:lpstr>'Raise Comparison'!Print_Area</vt:lpstr>
      <vt:lpstr>'Renewal Waterfall'!Print_Area</vt:lpstr>
      <vt:lpstr>'Sales Capacity'!Print_Area</vt:lpstr>
      <vt:lpstr>'Sensitivity Analysis'!Print_Area</vt:lpstr>
      <vt:lpstr>'TAM-SAM-SOM'!Print_Area</vt:lpstr>
      <vt:lpstr>'Unit Economics'!Print_Area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Northwood</dc:creator>
  <dc:description/>
  <cp:lastModifiedBy>trevor mcintyre</cp:lastModifiedBy>
  <cp:revision>0</cp:revision>
  <dcterms:created xsi:type="dcterms:W3CDTF">2026-06-10T04:52:13Z</dcterms:created>
  <dcterms:modified xsi:type="dcterms:W3CDTF">2026-06-12T03:49:32Z</dcterms:modified>
  <dc:language>en-US</dc:language>
</cp:coreProperties>
</file>