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TARS\03152020\"/>
    </mc:Choice>
  </mc:AlternateContent>
  <xr:revisionPtr revIDLastSave="0" documentId="13_ncr:1_{A73C0535-C3AC-422A-871D-7DC7F512F03A}" xr6:coauthVersionLast="45" xr6:coauthVersionMax="45" xr10:uidLastSave="{00000000-0000-0000-0000-000000000000}"/>
  <bookViews>
    <workbookView xWindow="1840" yWindow="1330" windowWidth="17360" windowHeight="8870" xr2:uid="{EC4360E1-C49A-4DC8-A2EA-602A8038FC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B10" i="1" l="1"/>
  <c r="B18" i="1"/>
  <c r="B23" i="1"/>
  <c r="B4" i="1"/>
  <c r="B27" i="1" l="1"/>
  <c r="B31" i="1"/>
  <c r="B26" i="1" l="1"/>
  <c r="B16" i="1" l="1"/>
  <c r="B14" i="1"/>
  <c r="B8" i="1"/>
  <c r="B17" i="1"/>
  <c r="B5" i="1"/>
  <c r="B25" i="1" l="1"/>
  <c r="B24" i="1"/>
  <c r="B30" i="1" l="1"/>
  <c r="B33" i="1" s="1"/>
  <c r="B7" i="1"/>
  <c r="B9" i="1" s="1"/>
  <c r="B20" i="1" s="1"/>
  <c r="B35" i="1" l="1"/>
</calcChain>
</file>

<file path=xl/sharedStrings.xml><?xml version="1.0" encoding="utf-8"?>
<sst xmlns="http://schemas.openxmlformats.org/spreadsheetml/2006/main" count="33" uniqueCount="33">
  <si>
    <t xml:space="preserve">Energy </t>
  </si>
  <si>
    <t>OP5</t>
  </si>
  <si>
    <t xml:space="preserve">Building Energy Consumption </t>
  </si>
  <si>
    <t xml:space="preserve">Reduction in source energy use per unit of floor area </t>
  </si>
  <si>
    <t>Part 1</t>
  </si>
  <si>
    <r>
      <t xml:space="preserve">B: Source-site ratio for grid purchase electricity - </t>
    </r>
    <r>
      <rPr>
        <sz val="11"/>
        <color rgb="FFFF0000"/>
        <rFont val="Calibri"/>
        <family val="2"/>
        <scheme val="minor"/>
      </rPr>
      <t xml:space="preserve">baseline year </t>
    </r>
  </si>
  <si>
    <r>
      <t xml:space="preserve">C: Electricity from on-site renewables (MMBtu) - </t>
    </r>
    <r>
      <rPr>
        <sz val="11"/>
        <color rgb="FFFF0000"/>
        <rFont val="Calibri"/>
        <family val="2"/>
        <scheme val="minor"/>
      </rPr>
      <t xml:space="preserve">baseline year </t>
    </r>
  </si>
  <si>
    <r>
      <t xml:space="preserve">D: Utility-provided steam and hot water (MMBtu) - </t>
    </r>
    <r>
      <rPr>
        <sz val="11"/>
        <color rgb="FFFF0000"/>
        <rFont val="Calibri"/>
        <family val="2"/>
        <scheme val="minor"/>
      </rPr>
      <t xml:space="preserve">baseline year </t>
    </r>
  </si>
  <si>
    <r>
      <t xml:space="preserve">E: Stationary fuels and other energy products used on site (MMBtu) - </t>
    </r>
    <r>
      <rPr>
        <sz val="11"/>
        <color rgb="FFFF0000"/>
        <rFont val="Calibri"/>
        <family val="2"/>
        <scheme val="minor"/>
      </rPr>
      <t xml:space="preserve">baseline year </t>
    </r>
  </si>
  <si>
    <r>
      <t xml:space="preserve">ABY: Total Building energy consumption (source energy) - </t>
    </r>
    <r>
      <rPr>
        <sz val="11"/>
        <color rgb="FFFF0000"/>
        <rFont val="Calibri"/>
        <family val="2"/>
        <scheme val="minor"/>
      </rPr>
      <t xml:space="preserve">baseline year </t>
    </r>
    <r>
      <rPr>
        <sz val="11"/>
        <color theme="1"/>
        <rFont val="Calibri"/>
        <family val="2"/>
        <scheme val="minor"/>
      </rPr>
      <t>(MMBtu)</t>
    </r>
  </si>
  <si>
    <t>Points Earned: 6x{[(ABY/BBY)-(APY/BPY)]/(ABY/BBY)}</t>
  </si>
  <si>
    <t>Part 2</t>
  </si>
  <si>
    <t xml:space="preserve">Site energy use per unit of floor area </t>
  </si>
  <si>
    <t>Points Earned: 3.33 x{[(AMPT - (BTBEC/CEUI-AFA)/DTDD]/AMPT}</t>
  </si>
  <si>
    <r>
      <t xml:space="preserve">B: Source-site ratio for grid purchase electricity - </t>
    </r>
    <r>
      <rPr>
        <sz val="11"/>
        <color rgb="FF0070C0"/>
        <rFont val="Calibri"/>
        <family val="2"/>
        <scheme val="minor"/>
      </rPr>
      <t xml:space="preserve">Performance year </t>
    </r>
  </si>
  <si>
    <r>
      <t xml:space="preserve">C: Electricity from 0n-site renewables (MMBtu) - </t>
    </r>
    <r>
      <rPr>
        <sz val="11"/>
        <color rgb="FF0070C0"/>
        <rFont val="Calibri"/>
        <family val="2"/>
        <scheme val="minor"/>
      </rPr>
      <t xml:space="preserve">Performance year </t>
    </r>
  </si>
  <si>
    <r>
      <t xml:space="preserve">D: Utility-provided steam and hot water (MMBtu) - </t>
    </r>
    <r>
      <rPr>
        <sz val="11"/>
        <color rgb="FF0070C0"/>
        <rFont val="Calibri"/>
        <family val="2"/>
        <scheme val="minor"/>
      </rPr>
      <t xml:space="preserve">Performance year </t>
    </r>
  </si>
  <si>
    <r>
      <t xml:space="preserve">E: Stationary fuels and other energy products used on site (MMBtu) - </t>
    </r>
    <r>
      <rPr>
        <sz val="11"/>
        <color rgb="FF0070C0"/>
        <rFont val="Calibri"/>
        <family val="2"/>
        <scheme val="minor"/>
      </rPr>
      <t xml:space="preserve">Performance year </t>
    </r>
  </si>
  <si>
    <r>
      <t xml:space="preserve">APY: Total Building energy consumption (source energy) - </t>
    </r>
    <r>
      <rPr>
        <sz val="11"/>
        <color rgb="FF0070C0"/>
        <rFont val="Calibri"/>
        <family val="2"/>
        <scheme val="minor"/>
      </rPr>
      <t xml:space="preserve">Performance year </t>
    </r>
    <r>
      <rPr>
        <sz val="11"/>
        <color theme="1"/>
        <rFont val="Calibri"/>
        <family val="2"/>
        <scheme val="minor"/>
      </rPr>
      <t>(MMBtu)</t>
    </r>
  </si>
  <si>
    <r>
      <t xml:space="preserve">BBY: Gross Floor Area of building space, </t>
    </r>
    <r>
      <rPr>
        <sz val="11"/>
        <color rgb="FFFF0000"/>
        <rFont val="Calibri"/>
        <family val="2"/>
        <scheme val="minor"/>
      </rPr>
      <t>baseline year</t>
    </r>
    <r>
      <rPr>
        <sz val="11"/>
        <color theme="1"/>
        <rFont val="Calibri"/>
        <family val="2"/>
        <scheme val="minor"/>
      </rPr>
      <t xml:space="preserve"> (gross square feet)</t>
    </r>
  </si>
  <si>
    <t>EUI-adjusted floor area = {A+[2 x (B+C)]+D} (Square feet)</t>
  </si>
  <si>
    <r>
      <t>BPY: Gross floor area of building Space,</t>
    </r>
    <r>
      <rPr>
        <sz val="11"/>
        <color rgb="FF0070C0"/>
        <rFont val="Calibri"/>
        <family val="2"/>
        <scheme val="minor"/>
      </rPr>
      <t xml:space="preserve"> Performance year</t>
    </r>
    <r>
      <rPr>
        <sz val="11"/>
        <color theme="1"/>
        <rFont val="Calibri"/>
        <family val="2"/>
        <scheme val="minor"/>
      </rPr>
      <t xml:space="preserve"> (gross square feet)</t>
    </r>
  </si>
  <si>
    <r>
      <t xml:space="preserve">BTBEC:Totla building energy consumption (site energy), </t>
    </r>
    <r>
      <rPr>
        <sz val="11"/>
        <color rgb="FF0070C0"/>
        <rFont val="Calibri"/>
        <family val="2"/>
        <scheme val="minor"/>
      </rPr>
      <t>Performance year</t>
    </r>
    <r>
      <rPr>
        <sz val="11"/>
        <color theme="1"/>
        <rFont val="Calibri"/>
        <family val="2"/>
        <scheme val="minor"/>
      </rPr>
      <t xml:space="preserve"> (MMBtu)</t>
    </r>
  </si>
  <si>
    <r>
      <t>CEUI-AFA: EUI-adjusted floor area, P</t>
    </r>
    <r>
      <rPr>
        <sz val="11"/>
        <color rgb="FF0070C0"/>
        <rFont val="Calibri"/>
        <family val="2"/>
        <scheme val="minor"/>
      </rPr>
      <t>erfromance year</t>
    </r>
    <r>
      <rPr>
        <sz val="11"/>
        <color theme="1"/>
        <rFont val="Calibri"/>
        <family val="2"/>
        <scheme val="minor"/>
      </rPr>
      <t xml:space="preserve"> (square feet)</t>
    </r>
  </si>
  <si>
    <r>
      <t>DTDD: Total degree days, P</t>
    </r>
    <r>
      <rPr>
        <sz val="11"/>
        <color rgb="FF0070C0"/>
        <rFont val="Calibri"/>
        <family val="2"/>
        <scheme val="minor"/>
      </rPr>
      <t xml:space="preserve">erfromance year </t>
    </r>
    <r>
      <rPr>
        <sz val="11"/>
        <color theme="1"/>
        <rFont val="Calibri"/>
        <family val="2"/>
        <scheme val="minor"/>
      </rPr>
      <t>(heating + cooling)</t>
    </r>
  </si>
  <si>
    <r>
      <t xml:space="preserve">A: Grid Purchased electricity (MMBtu) - </t>
    </r>
    <r>
      <rPr>
        <sz val="11"/>
        <color rgb="FFFF0000"/>
        <rFont val="Calibri"/>
        <family val="2"/>
        <scheme val="minor"/>
      </rPr>
      <t xml:space="preserve">baseline year </t>
    </r>
    <r>
      <rPr>
        <sz val="11"/>
        <color theme="1"/>
        <rFont val="Calibri"/>
        <family val="2"/>
        <scheme val="minor"/>
      </rPr>
      <t>(Jan. - Dec.2017)</t>
    </r>
  </si>
  <si>
    <r>
      <t xml:space="preserve">A: Grid Purchased electricity (MMBtu) - </t>
    </r>
    <r>
      <rPr>
        <sz val="11"/>
        <color rgb="FF0070C0"/>
        <rFont val="Calibri"/>
        <family val="2"/>
        <scheme val="minor"/>
      </rPr>
      <t xml:space="preserve">Performance year </t>
    </r>
    <r>
      <rPr>
        <sz val="11"/>
        <color theme="1"/>
        <rFont val="Calibri"/>
        <family val="2"/>
        <scheme val="minor"/>
      </rPr>
      <t>(Jan. - Dec. 2019)</t>
    </r>
  </si>
  <si>
    <t xml:space="preserve">C: Floor area of healthcare space (square feet) - Medical and Health </t>
  </si>
  <si>
    <t>B: Floor area of laboratory space (square feet) - Cental Labs. W12 &amp; M12</t>
  </si>
  <si>
    <t>A: Gross Floor Area of building space, (square feet) - (Build Up Area + SCASS)</t>
  </si>
  <si>
    <t xml:space="preserve">D: Floor area of other energy intensive space (square feet) - SCASS </t>
  </si>
  <si>
    <t>AMPT: Minumum performance threshold (Btu per square feet per degree day)</t>
  </si>
  <si>
    <t>UoS Ann. Energy Cons. per gross square foot per degree day (Btu per square feet per degree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</si>
</sst>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4DCD-C1C9-464E-8447-A9A006500F5C}">
  <dimension ref="A1:F35"/>
  <sheetViews>
    <sheetView tabSelected="1" topLeftCell="A31" workbookViewId="0">
      <selection activeCell="A29" sqref="A29"/>
    </sheetView>
  </sheetViews>
  <sheetFormatPr defaultRowHeight="14.5" x14ac:dyDescent="0.35"/>
  <cols>
    <col min="1" max="1" width="81.7265625" customWidth="1"/>
    <col min="2" max="2" width="73.6328125" customWidth="1"/>
  </cols>
  <sheetData>
    <row r="1" spans="1:6" ht="23.5" x14ac:dyDescent="0.55000000000000004">
      <c r="A1" s="1" t="s">
        <v>0</v>
      </c>
    </row>
    <row r="2" spans="1:6" ht="21" x14ac:dyDescent="0.5">
      <c r="A2" s="2" t="s">
        <v>1</v>
      </c>
      <c r="B2" s="2" t="s">
        <v>2</v>
      </c>
      <c r="C2" s="2"/>
      <c r="D2" s="2"/>
      <c r="E2" s="2"/>
    </row>
    <row r="3" spans="1:6" ht="18.5" x14ac:dyDescent="0.45">
      <c r="A3" s="4" t="s">
        <v>4</v>
      </c>
      <c r="B3" s="4" t="s">
        <v>3</v>
      </c>
      <c r="C3" s="3"/>
      <c r="D3" s="3"/>
      <c r="E3" s="3"/>
      <c r="F3" s="3"/>
    </row>
    <row r="4" spans="1:6" x14ac:dyDescent="0.35">
      <c r="A4" t="s">
        <v>25</v>
      </c>
      <c r="B4">
        <f>151087139*0.003412</f>
        <v>515509.31826800003</v>
      </c>
    </row>
    <row r="5" spans="1:6" ht="21" x14ac:dyDescent="0.5">
      <c r="A5" t="s">
        <v>5</v>
      </c>
      <c r="B5" s="2">
        <f>2.4</f>
        <v>2.4</v>
      </c>
      <c r="C5" s="2"/>
    </row>
    <row r="6" spans="1:6" x14ac:dyDescent="0.35">
      <c r="A6" t="s">
        <v>6</v>
      </c>
      <c r="B6">
        <v>0</v>
      </c>
    </row>
    <row r="7" spans="1:6" x14ac:dyDescent="0.35">
      <c r="A7" t="s">
        <v>7</v>
      </c>
      <c r="B7">
        <f>0</f>
        <v>0</v>
      </c>
    </row>
    <row r="8" spans="1:6" x14ac:dyDescent="0.35">
      <c r="A8" t="s">
        <v>8</v>
      </c>
      <c r="B8">
        <f>4797*2*365*0.003412</f>
        <v>11948.175720000001</v>
      </c>
    </row>
    <row r="9" spans="1:6" x14ac:dyDescent="0.35">
      <c r="A9" t="s">
        <v>9</v>
      </c>
      <c r="B9">
        <f>(B4*B5)+B6+(B7*1.2)+B8</f>
        <v>1249170.5395632</v>
      </c>
    </row>
    <row r="10" spans="1:6" x14ac:dyDescent="0.35">
      <c r="A10" t="s">
        <v>19</v>
      </c>
      <c r="B10">
        <f>381298*10.763910417</f>
        <v>4104257.5141812661</v>
      </c>
    </row>
    <row r="12" spans="1:6" x14ac:dyDescent="0.35">
      <c r="A12" t="s">
        <v>26</v>
      </c>
      <c r="B12">
        <f>128000000*0.003412</f>
        <v>436736</v>
      </c>
    </row>
    <row r="13" spans="1:6" x14ac:dyDescent="0.35">
      <c r="A13" t="s">
        <v>14</v>
      </c>
      <c r="B13">
        <v>2.4</v>
      </c>
    </row>
    <row r="14" spans="1:6" x14ac:dyDescent="0.35">
      <c r="A14" t="s">
        <v>15</v>
      </c>
      <c r="B14">
        <f>53.8*4.28*365*0.003412</f>
        <v>286.76618031999999</v>
      </c>
    </row>
    <row r="15" spans="1:6" x14ac:dyDescent="0.35">
      <c r="A15" t="s">
        <v>16</v>
      </c>
      <c r="B15">
        <v>0</v>
      </c>
    </row>
    <row r="16" spans="1:6" x14ac:dyDescent="0.35">
      <c r="A16" t="s">
        <v>17</v>
      </c>
      <c r="B16">
        <f>4797*1.1*365*0.003412</f>
        <v>6571.4966460000014</v>
      </c>
    </row>
    <row r="17" spans="1:2" x14ac:dyDescent="0.35">
      <c r="A17" t="s">
        <v>18</v>
      </c>
      <c r="B17">
        <f>(B12*B13)+B14+(B15*1.2)+B16</f>
        <v>1055024.6628263199</v>
      </c>
    </row>
    <row r="18" spans="1:2" x14ac:dyDescent="0.35">
      <c r="A18" t="s">
        <v>21</v>
      </c>
      <c r="B18">
        <f>381298*10.763910417</f>
        <v>4104257.5141812661</v>
      </c>
    </row>
    <row r="20" spans="1:2" x14ac:dyDescent="0.35">
      <c r="A20" s="5" t="s">
        <v>10</v>
      </c>
      <c r="B20" s="5">
        <f>6*(((B9/B10)-(B17/B18))/(B9/B10))</f>
        <v>0.93251899842963337</v>
      </c>
    </row>
    <row r="22" spans="1:2" ht="15.5" x14ac:dyDescent="0.35">
      <c r="A22" s="4" t="s">
        <v>11</v>
      </c>
      <c r="B22" s="4" t="s">
        <v>12</v>
      </c>
    </row>
    <row r="23" spans="1:2" x14ac:dyDescent="0.35">
      <c r="A23" t="s">
        <v>29</v>
      </c>
      <c r="B23">
        <f>(367914+13384)*10.763910417</f>
        <v>4104257.5141812661</v>
      </c>
    </row>
    <row r="24" spans="1:2" x14ac:dyDescent="0.35">
      <c r="A24" t="s">
        <v>28</v>
      </c>
      <c r="B24">
        <f>21677*10.763910417</f>
        <v>233329.286109309</v>
      </c>
    </row>
    <row r="25" spans="1:2" x14ac:dyDescent="0.35">
      <c r="A25" t="s">
        <v>27</v>
      </c>
      <c r="B25">
        <f>63438*10.763910417</f>
        <v>682840.94903364603</v>
      </c>
    </row>
    <row r="26" spans="1:2" x14ac:dyDescent="0.35">
      <c r="A26" t="s">
        <v>30</v>
      </c>
      <c r="B26">
        <f>13384*10.763910417</f>
        <v>144064.17702112801</v>
      </c>
    </row>
    <row r="27" spans="1:2" x14ac:dyDescent="0.35">
      <c r="A27" t="s">
        <v>20</v>
      </c>
      <c r="B27">
        <f>(B23+(2*(B24+B25))+B26)</f>
        <v>6080662.1614883048</v>
      </c>
    </row>
    <row r="29" spans="1:2" x14ac:dyDescent="0.35">
      <c r="A29" t="s">
        <v>31</v>
      </c>
      <c r="B29">
        <v>65</v>
      </c>
    </row>
    <row r="30" spans="1:2" x14ac:dyDescent="0.35">
      <c r="A30" t="s">
        <v>22</v>
      </c>
      <c r="B30">
        <f>B17</f>
        <v>1055024.6628263199</v>
      </c>
    </row>
    <row r="31" spans="1:2" x14ac:dyDescent="0.35">
      <c r="A31" t="s">
        <v>23</v>
      </c>
      <c r="B31">
        <f>B27</f>
        <v>6080662.1614883048</v>
      </c>
    </row>
    <row r="32" spans="1:2" x14ac:dyDescent="0.35">
      <c r="A32" t="s">
        <v>24</v>
      </c>
      <c r="B32">
        <v>3930</v>
      </c>
    </row>
    <row r="33" spans="1:2" x14ac:dyDescent="0.35">
      <c r="A33" t="s">
        <v>32</v>
      </c>
      <c r="B33">
        <f>(B30*1000000/B31)/B32</f>
        <v>44.148828786887577</v>
      </c>
    </row>
    <row r="35" spans="1:2" x14ac:dyDescent="0.35">
      <c r="A35" s="5" t="s">
        <v>13</v>
      </c>
      <c r="B35" s="5">
        <f>3.33*((B29-(B30*1000000/B31)/B32)/B29)</f>
        <v>1.0682215406102211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chaouki</dc:creator>
  <cp:lastModifiedBy>chaouki</cp:lastModifiedBy>
  <dcterms:created xsi:type="dcterms:W3CDTF">2020-03-14T18:43:54Z</dcterms:created>
  <dcterms:modified xsi:type="dcterms:W3CDTF">2020-03-24T10:18:51Z</dcterms:modified>
</cp:coreProperties>
</file>