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4"/>
  <workbookPr defaultThemeVersion="166925"/>
  <mc:AlternateContent xmlns:mc="http://schemas.openxmlformats.org/markup-compatibility/2006">
    <mc:Choice Requires="x15">
      <x15ac:absPath xmlns:x15ac="http://schemas.microsoft.com/office/spreadsheetml/2010/11/ac" url="C:\Users\argelber\Documents\"/>
    </mc:Choice>
  </mc:AlternateContent>
  <xr:revisionPtr revIDLastSave="0" documentId="8_{16DA26B7-E642-4690-BDBF-F1E02E67FF33}" xr6:coauthVersionLast="36" xr6:coauthVersionMax="36" xr10:uidLastSave="{00000000-0000-0000-0000-000000000000}"/>
  <bookViews>
    <workbookView xWindow="0" yWindow="0" windowWidth="16010" windowHeight="4260" xr2:uid="{00000000-000D-0000-FFFF-FFFF00000000}"/>
  </bookViews>
  <sheets>
    <sheet name="STARS Cat" sheetId="2" r:id="rId1"/>
    <sheet name="Util Sum 18" sheetId="3" r:id="rId2"/>
    <sheet name="NYC GHG 07 - 18" sheetId="6" r:id="rId3"/>
    <sheet name="SW 18" sheetId="4" r:id="rId4"/>
    <sheet name="Transport" sheetId="7" r:id="rId5"/>
    <sheet name="GHG 17" sheetId="8" r:id="rId6"/>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8" i="2" l="1"/>
  <c r="I45" i="2"/>
  <c r="AC8" i="6" l="1"/>
  <c r="F21" i="8" l="1"/>
  <c r="I12" i="7" l="1"/>
  <c r="D10" i="7"/>
  <c r="C17" i="4" l="1"/>
  <c r="C19" i="4" s="1"/>
  <c r="I17" i="4"/>
  <c r="M29" i="2" l="1"/>
  <c r="N29" i="2" s="1"/>
  <c r="O29" i="2" l="1"/>
  <c r="H21" i="2"/>
  <c r="T20" i="6" l="1"/>
  <c r="T21" i="6" s="1"/>
  <c r="U20" i="6"/>
  <c r="U21" i="6" s="1"/>
  <c r="U6" i="6"/>
  <c r="U7" i="6" s="1"/>
  <c r="Q7" i="6" l="1"/>
  <c r="S7" i="6"/>
  <c r="V7" i="6"/>
  <c r="R7" i="6"/>
  <c r="T6" i="6"/>
  <c r="T7" i="6" s="1"/>
  <c r="W21" i="6" l="1"/>
  <c r="S28" i="6"/>
  <c r="V21" i="6"/>
  <c r="S21" i="6"/>
  <c r="R21" i="6"/>
  <c r="Q21" i="6"/>
  <c r="A7" i="6"/>
  <c r="J20" i="6" l="1"/>
  <c r="J18" i="6"/>
  <c r="J17" i="6"/>
  <c r="J16" i="6"/>
  <c r="J15" i="6"/>
  <c r="J14" i="6"/>
  <c r="J13" i="6"/>
  <c r="J12" i="6"/>
  <c r="J11" i="6"/>
  <c r="J9" i="6"/>
  <c r="J8" i="6"/>
  <c r="J6" i="6"/>
  <c r="J47" i="4" l="1"/>
  <c r="I47" i="4"/>
  <c r="E47" i="4"/>
  <c r="D47" i="4"/>
  <c r="F47" i="4" s="1"/>
  <c r="G47" i="4" s="1"/>
  <c r="C47" i="4"/>
  <c r="F46" i="4"/>
  <c r="G46" i="4" s="1"/>
  <c r="F45" i="4"/>
  <c r="H45" i="4" s="1"/>
  <c r="F44" i="4"/>
  <c r="H44" i="4" s="1"/>
  <c r="F42" i="4"/>
  <c r="G42" i="4" s="1"/>
  <c r="H41" i="4"/>
  <c r="F41" i="4"/>
  <c r="G41" i="4" s="1"/>
  <c r="F40" i="4"/>
  <c r="H40" i="4" s="1"/>
  <c r="F38" i="4"/>
  <c r="H38" i="4" s="1"/>
  <c r="F37" i="4"/>
  <c r="G37" i="4" s="1"/>
  <c r="F36" i="4"/>
  <c r="H36" i="4" s="1"/>
  <c r="F34" i="4"/>
  <c r="G34" i="4" s="1"/>
  <c r="F33" i="4"/>
  <c r="H33" i="4" s="1"/>
  <c r="F32" i="4"/>
  <c r="G32" i="4" s="1"/>
  <c r="D27" i="4"/>
  <c r="C27" i="4"/>
  <c r="G16" i="4"/>
  <c r="G15" i="4"/>
  <c r="G14" i="4"/>
  <c r="G13" i="4"/>
  <c r="G12" i="4"/>
  <c r="F10" i="4"/>
  <c r="H10" i="4" s="1"/>
  <c r="F9" i="4"/>
  <c r="G9" i="4" s="1"/>
  <c r="G8" i="4"/>
  <c r="F8" i="4"/>
  <c r="H8" i="4" s="1"/>
  <c r="F7" i="4"/>
  <c r="H7" i="4" s="1"/>
  <c r="F6" i="4"/>
  <c r="H6" i="4" s="1"/>
  <c r="H5" i="4"/>
  <c r="F5" i="4"/>
  <c r="G5" i="4" s="1"/>
  <c r="F4" i="4"/>
  <c r="H4" i="4" s="1"/>
  <c r="AZ50" i="3"/>
  <c r="AY50" i="3"/>
  <c r="AX50" i="3"/>
  <c r="AU50" i="3"/>
  <c r="AT50" i="3"/>
  <c r="AR50" i="3"/>
  <c r="AM50" i="3"/>
  <c r="AL50" i="3"/>
  <c r="AK50" i="3"/>
  <c r="AD50" i="3"/>
  <c r="AC50" i="3"/>
  <c r="AB50" i="3"/>
  <c r="Y50" i="3"/>
  <c r="X50" i="3"/>
  <c r="W50" i="3"/>
  <c r="T50" i="3"/>
  <c r="S50" i="3"/>
  <c r="R50" i="3"/>
  <c r="P50" i="3"/>
  <c r="N50" i="3"/>
  <c r="M50" i="3"/>
  <c r="K50" i="3"/>
  <c r="I50" i="3"/>
  <c r="H50" i="3"/>
  <c r="G50" i="3"/>
  <c r="E50" i="3"/>
  <c r="D50" i="3"/>
  <c r="Q20" i="3"/>
  <c r="J6" i="3"/>
  <c r="H42" i="4" l="1"/>
  <c r="H46" i="4"/>
  <c r="H32" i="4"/>
  <c r="G36" i="4"/>
  <c r="H9" i="4"/>
  <c r="H17" i="4" s="1"/>
  <c r="F17" i="4"/>
  <c r="G17" i="4" s="1"/>
  <c r="G4" i="4"/>
  <c r="H37" i="4"/>
  <c r="H47" i="4"/>
  <c r="G7" i="4"/>
  <c r="G40" i="4"/>
  <c r="G45" i="4"/>
  <c r="G6" i="4"/>
  <c r="G10" i="4"/>
  <c r="G33" i="4"/>
  <c r="H34" i="4"/>
  <c r="G38" i="4"/>
  <c r="G44" i="4"/>
</calcChain>
</file>

<file path=xl/sharedStrings.xml><?xml version="1.0" encoding="utf-8"?>
<sst xmlns="http://schemas.openxmlformats.org/spreadsheetml/2006/main" count="694" uniqueCount="378">
  <si>
    <t>Year</t>
  </si>
  <si>
    <t>Carbon #/sf</t>
  </si>
  <si>
    <t>Elec</t>
  </si>
  <si>
    <t>CDD</t>
  </si>
  <si>
    <t>HDD</t>
  </si>
  <si>
    <t>NG</t>
  </si>
  <si>
    <t>Oil</t>
  </si>
  <si>
    <t>SF</t>
  </si>
  <si>
    <t>MT CO2e</t>
  </si>
  <si>
    <t># Carbon/sf</t>
  </si>
  <si>
    <t>EUI</t>
  </si>
  <si>
    <t>% Reduction</t>
  </si>
  <si>
    <t>kwhrs</t>
  </si>
  <si>
    <t>therms</t>
  </si>
  <si>
    <t>gal</t>
  </si>
  <si>
    <t>Kbtu/sf/yr</t>
  </si>
  <si>
    <t>Base Yr</t>
  </si>
  <si>
    <t>197 258</t>
  </si>
  <si>
    <t>Notes</t>
  </si>
  <si>
    <t>Carbon reductions from the base year, 2007,  %, (# carbon/sf/yr)</t>
  </si>
  <si>
    <t>Electricity is used for lighting, fairly constant year to year, fans, cooling and plug load. Cooling should correspond to CDD, cooling degree days, which increases compressor usage. Fans fairly constant. Plug load, mainly computers, printing and 3D printing has been increasing year to year.lug load, Overall electricity use has been increasing.</t>
  </si>
  <si>
    <t>CDD, cooling degree days are from NYSERDA at LaGuardia Airport. Trend is greater CDD per year re climate change and more variability.</t>
  </si>
  <si>
    <t>HDD, heating degree days are from NYSERDA at LaGuardia Airport. Trend should be decreasing re climate change, also more variable.</t>
  </si>
  <si>
    <t>Natural gas usage in therms from the utility bills Pratt receives from Nat'l Grid for Bklyn and Con Ed for Manhattan. Natural gas is primarily used for space heating and domestic hot water as well as for cooking in the cafeteria and Willoughby Residence Hall. Changes in the use of natural gas are primarily driven by the fuel used in central plant for producing steam for the campus. In 2014/15, #3 boiler came back on line with a new burner fitted for natural gas. The usage appeared to drop significantly. We asked Nat'l Grid to check the meter and they replaced the meter. Nat gas generates significantly less carbon per energy unit than #2 oil.</t>
  </si>
  <si>
    <t>Fuel Oil, #6, #2 - Fuel oil is used primarily in Central Plant to produce steam for tne campus. Fuel oil was originally # 6 oil with no natural gas. We added natural gas and converted boilers #1 and 2 to natural gas and # 6 oil in approximately 2000. In approximately 2015, # 3 boiler was converted to natural gas and NYC law required all boilers to be converted to # 2 oil. We try to run natural gas as the primary fuel as the carbon emissions are less than oil and gas has been less expensive than oil. After about 1 year of usage on # 3 boiler, the tubes began leaking and the boiler has been out of service. As a result in 2015 we rented an all oil,#2 boiler, which has become the main source of steam for the campus. #2 fuel usage has increased as a replacement for natural gas because of the failure of #3 boiler.</t>
  </si>
  <si>
    <t>Square Feet</t>
  </si>
  <si>
    <t>GHG - MTCO2e - Metric Tonnes of Carbon Dioxide equivalent for electricity, nat gas, fuel oil and Pratt vehicles</t>
  </si>
  <si>
    <t>Carbon Intensity - # of carbon/sf/yr</t>
  </si>
  <si>
    <t xml:space="preserve">Energy Intensity - Btu/sf/yr </t>
  </si>
  <si>
    <t>Pratt Institute - AASHE STARS - Sustainability Indicators</t>
  </si>
  <si>
    <t>Institutional Characteristics</t>
  </si>
  <si>
    <t>Operational Characteristics</t>
  </si>
  <si>
    <t>Academics</t>
  </si>
  <si>
    <t>Demographics</t>
  </si>
  <si>
    <t>Campus Engagement</t>
  </si>
  <si>
    <t>Public Engagement</t>
  </si>
  <si>
    <t>Operations</t>
  </si>
  <si>
    <t>Air and Climate</t>
  </si>
  <si>
    <t>GHG</t>
  </si>
  <si>
    <t>air emissions</t>
  </si>
  <si>
    <t>outdoor air  quality</t>
  </si>
  <si>
    <t>Buildings</t>
  </si>
  <si>
    <t>Bldg Operation &amp; Maintenance</t>
  </si>
  <si>
    <t>Bldg Design &amp; Construction</t>
  </si>
  <si>
    <t>Energy</t>
  </si>
  <si>
    <t>Bldg Energy Consumption</t>
  </si>
  <si>
    <t>Clean &amp; Renewable Energy</t>
  </si>
  <si>
    <t>Food &amp; Dining</t>
  </si>
  <si>
    <t>Food &amp; Beverage Purchasing</t>
  </si>
  <si>
    <t>Sustainable Dining</t>
  </si>
  <si>
    <t>Grounds</t>
  </si>
  <si>
    <t>Landscape Mgmt</t>
  </si>
  <si>
    <t>Biodiversity</t>
  </si>
  <si>
    <t>Purchasing</t>
  </si>
  <si>
    <t>Sustainable Procurement</t>
  </si>
  <si>
    <t>Electronics</t>
  </si>
  <si>
    <t>Cleaning &amp; Janitorial</t>
  </si>
  <si>
    <t>Office Paper</t>
  </si>
  <si>
    <t>Transportation</t>
  </si>
  <si>
    <t>Campus Fleet</t>
  </si>
  <si>
    <t>Student Commute Modal Split</t>
  </si>
  <si>
    <t>Employee Commute Modal Split</t>
  </si>
  <si>
    <t>Support for Sustainable Transit</t>
  </si>
  <si>
    <t>Waste</t>
  </si>
  <si>
    <t>Waste Minimization &amp; Diversion</t>
  </si>
  <si>
    <t>Construction &amp; Demolition Waste</t>
  </si>
  <si>
    <t>Hazardous Waste Mgmt</t>
  </si>
  <si>
    <t>Water</t>
  </si>
  <si>
    <t>Water Use</t>
  </si>
  <si>
    <t>Rainwater Mgmt.</t>
  </si>
  <si>
    <t>Planning &amp; Administration</t>
  </si>
  <si>
    <t>Coordination &amp; Planning</t>
  </si>
  <si>
    <t>Sustainability Coordination</t>
  </si>
  <si>
    <t>Sustainability Planning</t>
  </si>
  <si>
    <t>Particapatory Governance</t>
  </si>
  <si>
    <t>Diversity &amp; Affordability</t>
  </si>
  <si>
    <t>Diversity &amp; Equity Coordination</t>
  </si>
  <si>
    <t>Assessing D&amp;E</t>
  </si>
  <si>
    <t>Support for Underrepreented Groups</t>
  </si>
  <si>
    <t>Affordability &amp; Access</t>
  </si>
  <si>
    <t>Pratt Institute - Utility Data Summary - 2018 - April 29, 2019</t>
  </si>
  <si>
    <t>2016 - sf - 1,811,725</t>
  </si>
  <si>
    <t xml:space="preserve">2015 - sf - </t>
  </si>
  <si>
    <t>2014 - sf - 1,627,500</t>
  </si>
  <si>
    <t>Pratt Institute - Utility Data Summary - Older</t>
  </si>
  <si>
    <t>Fleet</t>
  </si>
  <si>
    <t>Steam</t>
  </si>
  <si>
    <t>Name</t>
  </si>
  <si>
    <t>address</t>
  </si>
  <si>
    <t>Con Ed Acct #'s</t>
  </si>
  <si>
    <t>KW Hr</t>
  </si>
  <si>
    <t>Nat Gas Acc't</t>
  </si>
  <si>
    <t>Nat Gas</t>
  </si>
  <si>
    <t>oil</t>
  </si>
  <si>
    <t>Tot therm</t>
  </si>
  <si>
    <t>Therms</t>
  </si>
  <si>
    <t>steam</t>
  </si>
  <si>
    <t>Kw Hr</t>
  </si>
  <si>
    <t>Gals</t>
  </si>
  <si>
    <t>Oil Gal</t>
  </si>
  <si>
    <t>Tot Therms</t>
  </si>
  <si>
    <t>Therms 2011</t>
  </si>
  <si>
    <t xml:space="preserve">Oil Gal </t>
  </si>
  <si>
    <t>KwHr - Meter</t>
  </si>
  <si>
    <t>Kw-Hr - Bldg</t>
  </si>
  <si>
    <t>KW Hr - Bldg</t>
  </si>
  <si>
    <t>Kw Hr Acct</t>
  </si>
  <si>
    <t>gals</t>
  </si>
  <si>
    <t>Gallons</t>
  </si>
  <si>
    <t>Gal</t>
  </si>
  <si>
    <t>2012 Plant</t>
  </si>
  <si>
    <t>Steam - Plant</t>
  </si>
  <si>
    <t>heating plant</t>
  </si>
  <si>
    <t>200 Willoughby Ave</t>
  </si>
  <si>
    <t>012 452 9810</t>
  </si>
  <si>
    <t>0il + gas</t>
  </si>
  <si>
    <t>includes oil</t>
  </si>
  <si>
    <t>"main meter"  ***</t>
  </si>
  <si>
    <t>193 Ryerson St</t>
  </si>
  <si>
    <t>sf - 2018</t>
  </si>
  <si>
    <t>included in Nat Gas</t>
  </si>
  <si>
    <t>sf</t>
  </si>
  <si>
    <t>69-6031-1016-0200-5</t>
  </si>
  <si>
    <t>per bldg</t>
  </si>
  <si>
    <t>chemistry bldg</t>
  </si>
  <si>
    <t>"main meter"</t>
  </si>
  <si>
    <t>012-484-2150</t>
  </si>
  <si>
    <t>Facil, Sec.</t>
  </si>
  <si>
    <t>Facil, Sec, Mail</t>
  </si>
  <si>
    <t>dekalb hall</t>
  </si>
  <si>
    <t>na</t>
  </si>
  <si>
    <t>bus</t>
  </si>
  <si>
    <t>Bus Svc</t>
  </si>
  <si>
    <t>East bldg</t>
  </si>
  <si>
    <t>central Pl</t>
  </si>
  <si>
    <t>central pl</t>
  </si>
  <si>
    <t>central</t>
  </si>
  <si>
    <t>Esther Jones</t>
  </si>
  <si>
    <t>243 Ryerson St</t>
  </si>
  <si>
    <t>Engineering Bldg</t>
  </si>
  <si>
    <t>ISC Bldg</t>
  </si>
  <si>
    <t>Machinery</t>
  </si>
  <si>
    <t>chem</t>
  </si>
  <si>
    <t>Main Bldg</t>
  </si>
  <si>
    <t>Memorial Hall</t>
  </si>
  <si>
    <t>Library</t>
  </si>
  <si>
    <t>North Hall</t>
  </si>
  <si>
    <t>012-480-6001</t>
  </si>
  <si>
    <t>South Hall</t>
  </si>
  <si>
    <t>Student Union</t>
  </si>
  <si>
    <t>see *</t>
  </si>
  <si>
    <t>tba</t>
  </si>
  <si>
    <t>Thrift Hall</t>
  </si>
  <si>
    <t>Arc</t>
  </si>
  <si>
    <t>395 Dekalb Ave</t>
  </si>
  <si>
    <t>69-6031- 1016 0100-7</t>
  </si>
  <si>
    <t>012 480 5001, 5310</t>
  </si>
  <si>
    <t>Cct</t>
  </si>
  <si>
    <t>280 - 296 Classon Ave</t>
  </si>
  <si>
    <t>69-6031-1017-0000-7</t>
  </si>
  <si>
    <t>012 48 7400</t>
  </si>
  <si>
    <t>NA</t>
  </si>
  <si>
    <t>Grand Ave Res Hall</t>
  </si>
  <si>
    <t>100 Grand Ave</t>
  </si>
  <si>
    <t>PLP</t>
  </si>
  <si>
    <t>HH</t>
  </si>
  <si>
    <t>100 Grand</t>
  </si>
  <si>
    <t xml:space="preserve">HCM </t>
  </si>
  <si>
    <t>012-482-5122</t>
  </si>
  <si>
    <t>sign</t>
  </si>
  <si>
    <t>Total</t>
  </si>
  <si>
    <t>Higgins Hall</t>
  </si>
  <si>
    <t>282 Lafayette Ave</t>
  </si>
  <si>
    <t>69-6031-1019-0200-9</t>
  </si>
  <si>
    <t>024-172-7770</t>
  </si>
  <si>
    <t>Leo J Pantas</t>
  </si>
  <si>
    <t>224 Grand Ave</t>
  </si>
  <si>
    <t>69-6031-1017-0100-5</t>
  </si>
  <si>
    <t>012-480-6500</t>
  </si>
  <si>
    <t>513 Myrtle Ave</t>
  </si>
  <si>
    <t>62-2038-1215-0000-1</t>
  </si>
  <si>
    <t>na?</t>
  </si>
  <si>
    <t>Myrtle Hall</t>
  </si>
  <si>
    <t>536 Myrtle Ave</t>
  </si>
  <si>
    <t>62-2038-0702-0000-9</t>
  </si>
  <si>
    <t>50,000 est</t>
  </si>
  <si>
    <t>Pratt Hse</t>
  </si>
  <si>
    <t>229 Clinton Ave</t>
  </si>
  <si>
    <t>69-6031-1018-0100-3</t>
  </si>
  <si>
    <t>012-450-3011</t>
  </si>
  <si>
    <t>Pratt Manhattan Ent</t>
  </si>
  <si>
    <t>142 144 W 14th ST</t>
  </si>
  <si>
    <t>43-1011-0680-0007-0</t>
  </si>
  <si>
    <t>inc</t>
  </si>
  <si>
    <t>Pratt Manhattan</t>
  </si>
  <si>
    <t>PMC base</t>
  </si>
  <si>
    <t>PMC 2 Sto</t>
  </si>
  <si>
    <t>PMC All</t>
  </si>
  <si>
    <t>Pratt Studios</t>
  </si>
  <si>
    <t>369 Dekalb Ave</t>
  </si>
  <si>
    <t>69-6031-1018-0000-5</t>
  </si>
  <si>
    <t>Des Ctr - included in Pratt Studios</t>
  </si>
  <si>
    <t>Film&amp;Video</t>
  </si>
  <si>
    <t>550 Myrtle Ave</t>
  </si>
  <si>
    <t>62-2038-0705-0000-2</t>
  </si>
  <si>
    <t>Stabile Hall</t>
  </si>
  <si>
    <t>240 Will Ave</t>
  </si>
  <si>
    <t>69-6031-1017-0300-1</t>
  </si>
  <si>
    <t>012-452-9800</t>
  </si>
  <si>
    <t>Steuben Hall</t>
  </si>
  <si>
    <t>379 Dekalb Ave</t>
  </si>
  <si>
    <t>69-6031-1016-0000-9</t>
  </si>
  <si>
    <t>Tnhses - Emerson PL</t>
  </si>
  <si>
    <t>Tnhses - Steuben</t>
  </si>
  <si>
    <t>8490 kwhr</t>
  </si>
  <si>
    <t>Tnhses - Will Ave</t>
  </si>
  <si>
    <t>11329 kwhr</t>
  </si>
  <si>
    <t>Willoughby Hall</t>
  </si>
  <si>
    <t>215 Willoughby Ave</t>
  </si>
  <si>
    <t>69-6031-1017-0200-3</t>
  </si>
  <si>
    <t>012-480-4020</t>
  </si>
  <si>
    <t xml:space="preserve">WRH </t>
  </si>
  <si>
    <t>Kitchens</t>
  </si>
  <si>
    <t>012-480-4000</t>
  </si>
  <si>
    <t>248 Flushing Ave *</t>
  </si>
  <si>
    <t>62 2144 5251 0100 6</t>
  </si>
  <si>
    <t>123 W 18th St</t>
  </si>
  <si>
    <t>43 4135 1710 0801 4</t>
  </si>
  <si>
    <t>Pfizer</t>
  </si>
  <si>
    <t>Totals</t>
  </si>
  <si>
    <t>see gas, oil</t>
  </si>
  <si>
    <t>KW HR</t>
  </si>
  <si>
    <t>NG Acc't #</t>
  </si>
  <si>
    <t>#2 oil, gal</t>
  </si>
  <si>
    <t>Fleet Gal</t>
  </si>
  <si>
    <t>#2 oil</t>
  </si>
  <si>
    <t>Gal Heat</t>
  </si>
  <si>
    <t>KwHr</t>
  </si>
  <si>
    <t>Gal heat</t>
  </si>
  <si>
    <t>Heat oil</t>
  </si>
  <si>
    <t>Fleet gal</t>
  </si>
  <si>
    <t>Pfizer estimated - similar usage to PMC</t>
  </si>
  <si>
    <t>123 W18 NG estimated similar to PMC</t>
  </si>
  <si>
    <t>58,550 X 125,000 Btu/gal/100,000 = 73,188 therms</t>
  </si>
  <si>
    <t>302932 MM BTU</t>
  </si>
  <si>
    <t>Notes Pantas dec - add electric DHW</t>
  </si>
  <si>
    <t>Pfizer - sf estimates</t>
  </si>
  <si>
    <t xml:space="preserve">MM btu/yr for 2018 = 1,019,875,000 + </t>
  </si>
  <si>
    <t>123 W 18 gas sf est  - no meters</t>
  </si>
  <si>
    <t>Cct - NG - est readings very low</t>
  </si>
  <si>
    <t>197,258 x120,000 = 23,670,000,000</t>
  </si>
  <si>
    <t>24,619 MM btu/yr thermal</t>
  </si>
  <si>
    <t>Pratt Institute - Solid waste data estimates for 2018 - Draft, 6/12/19</t>
  </si>
  <si>
    <t>Mo</t>
  </si>
  <si>
    <t>All (tons)</t>
  </si>
  <si>
    <t>Recycle P,M,G</t>
  </si>
  <si>
    <t>Paper,   Cardboard</t>
  </si>
  <si>
    <t>Subtot Recycled</t>
  </si>
  <si>
    <t>Recycled x 100 = %</t>
  </si>
  <si>
    <t>Waste to Energy *</t>
  </si>
  <si>
    <t>Landfill  5 - 10 % (tons) **</t>
  </si>
  <si>
    <t>Bulk***</t>
  </si>
  <si>
    <t>Jan</t>
  </si>
  <si>
    <t>Feb</t>
  </si>
  <si>
    <t>Mar</t>
  </si>
  <si>
    <t>April</t>
  </si>
  <si>
    <t>May</t>
  </si>
  <si>
    <t>June</t>
  </si>
  <si>
    <t>July</t>
  </si>
  <si>
    <t>Aug</t>
  </si>
  <si>
    <t>Sept</t>
  </si>
  <si>
    <t>Oct</t>
  </si>
  <si>
    <t>Nov</t>
  </si>
  <si>
    <t>Dec</t>
  </si>
  <si>
    <t>Totals 2018 All Pratt - Solid Waste</t>
  </si>
  <si>
    <t>Tot Tons</t>
  </si>
  <si>
    <t>Diverted</t>
  </si>
  <si>
    <t>% Diverted</t>
  </si>
  <si>
    <t>xxxxxxxxxxxxxxxxxxxxxxxxxxxxxxxxxxxxxxxxxxxxxxxx</t>
  </si>
  <si>
    <t>Pratt Institute - Solid waste data estimates for 2017 - Draft, 2/13/2018</t>
  </si>
  <si>
    <t>* all mat'l that is not recycled goes to a 'waste to energy' plant to produce energy</t>
  </si>
  <si>
    <t>** Waste to energy plant, non burnable for energy, from 5-10% goes to landfill</t>
  </si>
  <si>
    <t xml:space="preserve">*** bulk mat'ls are picked up in 30 or 40 yard containers, on a call basis. This mat'l is very variable. </t>
  </si>
  <si>
    <t>The GiveTake Program removed  9095 pounds of mat'ls and gives back to students 16/17.</t>
  </si>
  <si>
    <t>The GiveTake Program removed  8900 pounds of mat'ls and gives back to students 17/18 to date.</t>
  </si>
  <si>
    <t>Cat</t>
  </si>
  <si>
    <t>OP 13</t>
  </si>
  <si>
    <t>total $ on Cleaning</t>
  </si>
  <si>
    <t>$ green cleaning</t>
  </si>
  <si>
    <t>$ paper Products</t>
  </si>
  <si>
    <t>$ green paper</t>
  </si>
  <si>
    <t>annual 2018</t>
  </si>
  <si>
    <t>time period</t>
  </si>
  <si>
    <t>% Green</t>
  </si>
  <si>
    <t>Approx 50/50 split</t>
  </si>
  <si>
    <t>toilet tissue - all 100% recycled</t>
  </si>
  <si>
    <t>roll towels all 100% recycled</t>
  </si>
  <si>
    <t>hand soap - allGreen seal</t>
  </si>
  <si>
    <t>trash bag liners approx 10%Ecologo</t>
  </si>
  <si>
    <t>all buildings - gen'l purpose cleaner 100% Green seal</t>
  </si>
  <si>
    <t>about 50% janitorial and 50% paper</t>
  </si>
  <si>
    <t>Pratt Institute - Carbon/GHG - Draft - 6/18/19 - Bldgs, Fleet, Pratt owned - Revised 2/2020</t>
  </si>
  <si>
    <t>2,14</t>
  </si>
  <si>
    <t># C NG</t>
  </si>
  <si>
    <t>#C Oil</t>
  </si>
  <si>
    <t># C Elec</t>
  </si>
  <si>
    <t>#c fleet</t>
  </si>
  <si>
    <t># C/ sf</t>
  </si>
  <si>
    <t>tC Fleet</t>
  </si>
  <si>
    <t>MT</t>
  </si>
  <si>
    <t xml:space="preserve">MT </t>
  </si>
  <si>
    <t>t SW</t>
  </si>
  <si>
    <t>t</t>
  </si>
  <si>
    <t xml:space="preserve"> C Elec</t>
  </si>
  <si>
    <t>NG&amp;Oil</t>
  </si>
  <si>
    <t xml:space="preserve"> C NG</t>
  </si>
  <si>
    <t xml:space="preserve"> Elec, NG, Oil</t>
  </si>
  <si>
    <t>in the last 5 years NC Maj Reno - PMC - 25,000 sf, Des ctr 15,000, res hall 75,000</t>
  </si>
  <si>
    <t>On site</t>
  </si>
  <si>
    <t>23,500 Kwhrs on site</t>
  </si>
  <si>
    <t>102,000 MM btu, NG; 27,000 MM btu oil =</t>
  </si>
  <si>
    <t>oil - %</t>
  </si>
  <si>
    <t>NG - %</t>
  </si>
  <si>
    <t>Pratt's 25 acres campus is managed sustainably. No inorganic fertilizers, pesticides used. Organic topsoil added to lawns and beds annually. Leaves and grass clippings composted offsite.</t>
  </si>
  <si>
    <t>Fleet = 5 trucks, 3 sec cars, 1 mail car, 1 elect truck = 10</t>
  </si>
  <si>
    <t>Employees can purchase pre-tax mass transit the the Beniversal Program</t>
  </si>
  <si>
    <t>Pratt handles all waste according to Federal, State and local regs. Toxic product us is minimized by banning some mat'ls and finding alternatives for other mat'ls.</t>
  </si>
  <si>
    <t>Compost</t>
  </si>
  <si>
    <t>Tot</t>
  </si>
  <si>
    <t>Yard</t>
  </si>
  <si>
    <t>Give Take</t>
  </si>
  <si>
    <t>Pratt changed Carters from 5 Star to RTS. Also went from single stream to single stream recyling. We are evaluating this change.</t>
  </si>
  <si>
    <t>Rainwater is managed via permeable surfaces. When we design landscape project we attempt to have 100% retention. We have completed a 100% retention parking lot and our Townhouses were converted to 100 % retention on the campus side, grounds not roofs.</t>
  </si>
  <si>
    <t>FTE students</t>
  </si>
  <si>
    <t>Res Hall Students</t>
  </si>
  <si>
    <t>Parking Passes Stud</t>
  </si>
  <si>
    <t>Students</t>
  </si>
  <si>
    <t xml:space="preserve">Students Driving and not parking on campus -  very little off campus parking </t>
  </si>
  <si>
    <t>cars to school - 162 +304 =466</t>
  </si>
  <si>
    <t xml:space="preserve"> 4829 - 466 = 4363</t>
  </si>
  <si>
    <t>Transport - Students &amp; Fac Staff</t>
  </si>
  <si>
    <t>Fac/Staff</t>
  </si>
  <si>
    <t>401+</t>
  </si>
  <si>
    <t>1096 - 11= 1085</t>
  </si>
  <si>
    <t>1085-401=684</t>
  </si>
  <si>
    <t>684*.1=68</t>
  </si>
  <si>
    <t>% sustainable  is 466/4829 students</t>
  </si>
  <si>
    <t>Fac staff</t>
  </si>
  <si>
    <t>1085-401-68/1096</t>
  </si>
  <si>
    <t>616/1096</t>
  </si>
  <si>
    <t>Drive</t>
  </si>
  <si>
    <t xml:space="preserve"> % sustainable -1096 - 469 = 627 green</t>
  </si>
  <si>
    <t>627/1096=57%</t>
  </si>
  <si>
    <t>Pratt Institute - GHG Inventory 2017 Climate Change - Feb, 2019</t>
  </si>
  <si>
    <t>Scope 1, 2 and solid waste from NYC Carbon Challenge - Mayor's Ofc of Sustainability</t>
  </si>
  <si>
    <t>Category</t>
  </si>
  <si>
    <t>T CO2e</t>
  </si>
  <si>
    <t>Mult</t>
  </si>
  <si>
    <t>MTCO2e</t>
  </si>
  <si>
    <t>Fuel</t>
  </si>
  <si>
    <t>Nat gas</t>
  </si>
  <si>
    <t>oil B5</t>
  </si>
  <si>
    <t>Electricity</t>
  </si>
  <si>
    <t>elec</t>
  </si>
  <si>
    <t>Solid Waste</t>
  </si>
  <si>
    <t>Pratt Fleet</t>
  </si>
  <si>
    <t>commuting</t>
  </si>
  <si>
    <t>air travel</t>
  </si>
  <si>
    <t>GHG 2017 - MTCO2e</t>
  </si>
  <si>
    <t>Designed and built to LEEG certified equivalent</t>
  </si>
  <si>
    <t>158.41 Kbtu/sf</t>
  </si>
  <si>
    <t>Thermal</t>
  </si>
  <si>
    <t>MM btu</t>
  </si>
  <si>
    <t>MM BTU - Thermal</t>
  </si>
  <si>
    <t>70.659 *1,827,238 *1000/1000/1000 = 129,111 MM btu</t>
  </si>
  <si>
    <t>MM BTU</t>
  </si>
  <si>
    <t>Pratt IT Dept tries to purchase EPEAT computers and energy star whenever available.</t>
  </si>
  <si>
    <t>We purchase Boise Paper. Boise has certificate in, FSC Chain of Custody, PERC Chain of Custody, and SF1 Certified Sourcing certificates for their products.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</si>
</sst>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3" formatCode="_(* #,##0.00_);_(* \(#,##0.00\);_(* &quot;-&quot;??_);_(@_)"/>
    <numFmt numFmtId="164" formatCode="_(* #,##0_);_(* \(#,##0\);_(* &quot;-&quot;??_);_(@_)"/>
    <numFmt numFmtId="165" formatCode="0.0"/>
    <numFmt numFmtId="166" formatCode="0.000"/>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2"/>
      <name val="Arial"/>
      <family val="2"/>
    </font>
    <font>
      <sz val="12"/>
      <color theme="1"/>
      <name val="Calibri"/>
      <family val="2"/>
      <scheme val="minor"/>
    </font>
    <font>
      <b/>
      <sz val="12"/>
      <color theme="1"/>
      <name val="Calibri"/>
      <family val="2"/>
      <scheme val="minor"/>
    </font>
    <font>
      <sz val="12"/>
      <name val="Arial"/>
      <family val="2"/>
    </font>
    <font>
      <b/>
      <sz val="10"/>
      <color rgb="FF3333FF"/>
      <name val="Arial"/>
      <family val="2"/>
    </font>
    <font>
      <b/>
      <sz val="11"/>
      <name val="Arial"/>
      <family val="2"/>
    </font>
    <font>
      <i/>
      <sz val="12"/>
      <name val="Arial"/>
      <family val="2"/>
    </font>
    <font>
      <b/>
      <sz val="14"/>
      <color theme="1"/>
      <name val="Calibri"/>
      <family val="2"/>
      <scheme val="minor"/>
    </font>
    <font>
      <sz val="10"/>
      <name val="Gill Sans MT"/>
      <family val="2"/>
    </font>
    <font>
      <sz val="10"/>
      <name val="Calibri"/>
      <family val="2"/>
      <scheme val="minor"/>
    </font>
  </fonts>
  <fills count="3">
    <fill>
      <patternFill patternType="none"/>
    </fill>
    <fill>
      <patternFill patternType="gray125"/>
    </fill>
    <fill>
      <patternFill patternType="solid">
        <fgColor theme="0"/>
        <bgColor indexed="64"/>
      </patternFill>
    </fill>
  </fills>
  <borders count="5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medium">
        <color rgb="FF000000"/>
      </left>
      <right style="medium">
        <color rgb="FF000000"/>
      </right>
      <top/>
      <bottom style="medium">
        <color rgb="FF000000"/>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xf numFmtId="43" fontId="1" fillId="0" borderId="0" applyFont="0" applyFill="0" applyBorder="0" applyAlignment="0" applyProtection="0"/>
    <xf numFmtId="0" fontId="1" fillId="0" borderId="0"/>
  </cellStyleXfs>
  <cellXfs count="373">
    <xf numFmtId="0" fontId="0" fillId="0" borderId="0" xfId="0"/>
    <xf numFmtId="0" fontId="2" fillId="0" borderId="0" xfId="0" applyFont="1"/>
    <xf numFmtId="0" fontId="2" fillId="0" borderId="0" xfId="0" applyFont="1" applyAlignment="1">
      <alignment wrapText="1"/>
    </xf>
    <xf numFmtId="0" fontId="3" fillId="0" borderId="0" xfId="0" applyFont="1" applyAlignment="1">
      <alignment horizontal="left"/>
    </xf>
    <xf numFmtId="0" fontId="4" fillId="0" borderId="0" xfId="0" applyFont="1" applyAlignment="1"/>
    <xf numFmtId="0" fontId="4" fillId="0" borderId="0" xfId="0" applyFont="1"/>
    <xf numFmtId="164" fontId="4" fillId="0" borderId="0" xfId="1" applyNumberFormat="1" applyFont="1" applyAlignment="1">
      <alignment horizontal="center"/>
    </xf>
    <xf numFmtId="164" fontId="5" fillId="0" borderId="0" xfId="1" applyNumberFormat="1" applyFont="1" applyAlignment="1">
      <alignment horizontal="center"/>
    </xf>
    <xf numFmtId="164" fontId="5" fillId="0" borderId="0" xfId="1" applyNumberFormat="1" applyFont="1" applyBorder="1" applyAlignment="1">
      <alignment horizontal="center"/>
    </xf>
    <xf numFmtId="164" fontId="5" fillId="0" borderId="2" xfId="1" applyNumberFormat="1" applyFont="1" applyBorder="1" applyAlignment="1">
      <alignment horizontal="left"/>
    </xf>
    <xf numFmtId="1" fontId="5" fillId="0" borderId="2" xfId="1" applyNumberFormat="1" applyFont="1" applyBorder="1" applyAlignment="1">
      <alignment horizontal="center"/>
    </xf>
    <xf numFmtId="164" fontId="5" fillId="0" borderId="2" xfId="1" applyNumberFormat="1" applyFont="1" applyBorder="1" applyAlignment="1">
      <alignment horizontal="center"/>
    </xf>
    <xf numFmtId="164" fontId="5" fillId="0" borderId="4" xfId="1" applyNumberFormat="1" applyFont="1" applyBorder="1" applyAlignment="1">
      <alignment horizontal="left"/>
    </xf>
    <xf numFmtId="1" fontId="5" fillId="0" borderId="5" xfId="1" applyNumberFormat="1" applyFont="1" applyBorder="1" applyAlignment="1">
      <alignment horizontal="center"/>
    </xf>
    <xf numFmtId="164" fontId="5" fillId="0" borderId="5" xfId="1" applyNumberFormat="1" applyFont="1" applyBorder="1" applyAlignment="1">
      <alignment horizontal="center"/>
    </xf>
    <xf numFmtId="164" fontId="5" fillId="0" borderId="18" xfId="1" applyNumberFormat="1" applyFont="1" applyBorder="1" applyAlignment="1">
      <alignment horizontal="center"/>
    </xf>
    <xf numFmtId="164" fontId="4" fillId="0" borderId="4" xfId="1" applyNumberFormat="1" applyFont="1" applyBorder="1" applyAlignment="1">
      <alignment horizontal="center"/>
    </xf>
    <xf numFmtId="164" fontId="5" fillId="0" borderId="6" xfId="1" applyNumberFormat="1" applyFont="1" applyBorder="1" applyAlignment="1">
      <alignment horizontal="center"/>
    </xf>
    <xf numFmtId="0" fontId="4" fillId="0" borderId="4" xfId="0" applyFont="1" applyBorder="1" applyAlignment="1">
      <alignment horizontal="center"/>
    </xf>
    <xf numFmtId="0" fontId="5" fillId="0" borderId="5" xfId="0" applyFont="1" applyBorder="1" applyAlignment="1">
      <alignment horizontal="center"/>
    </xf>
    <xf numFmtId="164" fontId="5" fillId="0" borderId="0" xfId="1" applyNumberFormat="1" applyFont="1" applyAlignment="1">
      <alignment horizontal="left"/>
    </xf>
    <xf numFmtId="43" fontId="5" fillId="0" borderId="0" xfId="1" applyNumberFormat="1" applyFont="1" applyAlignment="1">
      <alignment horizontal="center"/>
    </xf>
    <xf numFmtId="164" fontId="5" fillId="0" borderId="0" xfId="1" applyNumberFormat="1" applyFont="1"/>
    <xf numFmtId="0" fontId="4" fillId="0" borderId="0" xfId="0" applyFont="1" applyAlignment="1">
      <alignment horizontal="center"/>
    </xf>
    <xf numFmtId="0" fontId="3" fillId="0" borderId="0" xfId="0" applyFont="1"/>
    <xf numFmtId="164" fontId="6" fillId="0" borderId="0" xfId="1" applyNumberFormat="1" applyFont="1" applyAlignment="1">
      <alignment horizontal="center"/>
    </xf>
    <xf numFmtId="1" fontId="3" fillId="0" borderId="5" xfId="1" applyNumberFormat="1" applyFont="1" applyBorder="1" applyAlignment="1">
      <alignment horizontal="center"/>
    </xf>
    <xf numFmtId="1" fontId="3" fillId="0" borderId="3" xfId="1" applyNumberFormat="1" applyFont="1" applyBorder="1" applyAlignment="1"/>
    <xf numFmtId="1" fontId="3" fillId="0" borderId="19" xfId="1" applyNumberFormat="1" applyFont="1" applyBorder="1" applyAlignment="1">
      <alignment horizontal="left"/>
    </xf>
    <xf numFmtId="0" fontId="3" fillId="0" borderId="18" xfId="0" applyFont="1" applyBorder="1" applyAlignment="1">
      <alignment horizontal="center"/>
    </xf>
    <xf numFmtId="164" fontId="3" fillId="0" borderId="5" xfId="1" applyNumberFormat="1" applyFont="1" applyBorder="1" applyAlignment="1">
      <alignment horizontal="center"/>
    </xf>
    <xf numFmtId="1" fontId="3" fillId="0" borderId="6" xfId="1" applyNumberFormat="1" applyFont="1" applyBorder="1" applyAlignment="1"/>
    <xf numFmtId="164" fontId="3" fillId="0" borderId="6" xfId="1" applyNumberFormat="1" applyFont="1" applyBorder="1" applyAlignment="1"/>
    <xf numFmtId="164" fontId="3" fillId="0" borderId="0" xfId="1" applyNumberFormat="1" applyFont="1" applyBorder="1" applyAlignment="1"/>
    <xf numFmtId="164" fontId="3" fillId="0" borderId="6" xfId="1" applyNumberFormat="1" applyFont="1" applyBorder="1" applyAlignment="1">
      <alignment horizontal="left"/>
    </xf>
    <xf numFmtId="164" fontId="3" fillId="0" borderId="18" xfId="1" applyNumberFormat="1" applyFont="1" applyBorder="1" applyAlignment="1"/>
    <xf numFmtId="164" fontId="3" fillId="0" borderId="18" xfId="1" applyNumberFormat="1" applyFont="1" applyBorder="1" applyAlignment="1">
      <alignment horizontal="center"/>
    </xf>
    <xf numFmtId="164" fontId="3" fillId="0" borderId="6" xfId="1" applyNumberFormat="1" applyFont="1" applyBorder="1" applyAlignment="1">
      <alignment horizontal="center"/>
    </xf>
    <xf numFmtId="164" fontId="3" fillId="0" borderId="0" xfId="1" applyNumberFormat="1" applyFont="1" applyAlignment="1">
      <alignment horizontal="center"/>
    </xf>
    <xf numFmtId="0" fontId="3" fillId="0" borderId="0" xfId="0" applyFont="1" applyAlignment="1">
      <alignment horizontal="center"/>
    </xf>
    <xf numFmtId="0" fontId="3" fillId="0" borderId="1" xfId="0" applyFont="1" applyBorder="1" applyAlignment="1">
      <alignment horizontal="left"/>
    </xf>
    <xf numFmtId="0" fontId="3" fillId="0" borderId="2" xfId="0" applyFont="1" applyBorder="1"/>
    <xf numFmtId="164" fontId="6" fillId="0" borderId="2" xfId="1" applyNumberFormat="1" applyFont="1" applyBorder="1" applyAlignment="1">
      <alignment horizontal="center"/>
    </xf>
    <xf numFmtId="164" fontId="3" fillId="0" borderId="7" xfId="1" applyNumberFormat="1" applyFont="1" applyBorder="1" applyAlignment="1">
      <alignment horizontal="center"/>
    </xf>
    <xf numFmtId="0" fontId="3" fillId="0" borderId="16" xfId="0" applyFont="1" applyBorder="1" applyAlignment="1">
      <alignment horizontal="center"/>
    </xf>
    <xf numFmtId="164" fontId="3" fillId="0" borderId="8" xfId="1" applyNumberFormat="1" applyFont="1" applyBorder="1" applyAlignment="1">
      <alignment horizontal="center"/>
    </xf>
    <xf numFmtId="164" fontId="3" fillId="0" borderId="19" xfId="1" applyNumberFormat="1" applyFont="1" applyBorder="1" applyAlignment="1">
      <alignment vertical="top" wrapText="1"/>
    </xf>
    <xf numFmtId="164" fontId="3" fillId="0" borderId="19" xfId="1" applyNumberFormat="1" applyFont="1" applyBorder="1" applyAlignment="1">
      <alignment horizontal="center"/>
    </xf>
    <xf numFmtId="0" fontId="3" fillId="0" borderId="6" xfId="0" applyFont="1" applyBorder="1" applyAlignment="1">
      <alignment horizontal="center"/>
    </xf>
    <xf numFmtId="0" fontId="3" fillId="0" borderId="3" xfId="0" applyFont="1" applyBorder="1" applyAlignment="1">
      <alignment horizontal="center"/>
    </xf>
    <xf numFmtId="164" fontId="3" fillId="0" borderId="0" xfId="1" applyNumberFormat="1" applyFont="1" applyBorder="1" applyAlignment="1">
      <alignment horizontal="center"/>
    </xf>
    <xf numFmtId="164" fontId="3" fillId="0" borderId="7" xfId="1" applyNumberFormat="1" applyFont="1" applyBorder="1" applyAlignment="1">
      <alignment horizontal="left"/>
    </xf>
    <xf numFmtId="164" fontId="3" fillId="0" borderId="1" xfId="1" applyNumberFormat="1" applyFont="1" applyBorder="1" applyAlignment="1">
      <alignment horizontal="center"/>
    </xf>
    <xf numFmtId="0" fontId="3" fillId="0" borderId="19" xfId="0" applyFont="1" applyBorder="1"/>
    <xf numFmtId="0" fontId="3" fillId="0" borderId="19" xfId="0" applyFont="1" applyBorder="1" applyAlignment="1">
      <alignment horizontal="center"/>
    </xf>
    <xf numFmtId="164" fontId="3" fillId="0" borderId="2" xfId="1" applyNumberFormat="1" applyFont="1" applyBorder="1" applyAlignment="1">
      <alignment horizontal="center"/>
    </xf>
    <xf numFmtId="164" fontId="3" fillId="0" borderId="7" xfId="1" applyNumberFormat="1" applyFont="1" applyBorder="1" applyAlignment="1"/>
    <xf numFmtId="164" fontId="3" fillId="0" borderId="7" xfId="1" applyNumberFormat="1" applyFont="1" applyBorder="1" applyAlignment="1">
      <alignment vertical="top" wrapText="1"/>
    </xf>
    <xf numFmtId="164" fontId="3" fillId="0" borderId="8" xfId="1" applyNumberFormat="1" applyFont="1" applyBorder="1" applyAlignment="1"/>
    <xf numFmtId="164" fontId="6" fillId="0" borderId="19" xfId="1" applyNumberFormat="1" applyFont="1" applyBorder="1" applyAlignment="1">
      <alignment horizontal="center"/>
    </xf>
    <xf numFmtId="1" fontId="3" fillId="0" borderId="8" xfId="1" applyNumberFormat="1" applyFont="1" applyBorder="1" applyAlignment="1">
      <alignment horizontal="center"/>
    </xf>
    <xf numFmtId="1" fontId="3" fillId="0" borderId="7" xfId="1" applyNumberFormat="1" applyFont="1" applyBorder="1" applyAlignment="1"/>
    <xf numFmtId="1" fontId="3" fillId="0" borderId="7" xfId="1" applyNumberFormat="1" applyFont="1" applyBorder="1" applyAlignment="1">
      <alignment horizontal="center"/>
    </xf>
    <xf numFmtId="0" fontId="3" fillId="0" borderId="8" xfId="1" applyNumberFormat="1" applyFont="1" applyBorder="1" applyAlignment="1">
      <alignment horizontal="center"/>
    </xf>
    <xf numFmtId="0" fontId="3" fillId="0" borderId="7" xfId="1" applyNumberFormat="1" applyFont="1" applyBorder="1" applyAlignment="1">
      <alignment horizontal="center"/>
    </xf>
    <xf numFmtId="0" fontId="3" fillId="0" borderId="7" xfId="1" applyNumberFormat="1" applyFont="1" applyFill="1" applyBorder="1" applyAlignment="1">
      <alignment horizontal="center"/>
    </xf>
    <xf numFmtId="0" fontId="3" fillId="0" borderId="19" xfId="1" applyNumberFormat="1" applyFont="1" applyBorder="1" applyAlignment="1">
      <alignment horizontal="center"/>
    </xf>
    <xf numFmtId="1" fontId="3" fillId="0" borderId="2" xfId="1" applyNumberFormat="1" applyFont="1" applyBorder="1" applyAlignment="1">
      <alignment horizontal="center"/>
    </xf>
    <xf numFmtId="1" fontId="3" fillId="0" borderId="19" xfId="1" applyNumberFormat="1" applyFont="1" applyBorder="1" applyAlignment="1">
      <alignment horizontal="center"/>
    </xf>
    <xf numFmtId="0" fontId="3" fillId="0" borderId="13" xfId="0" applyFont="1" applyBorder="1" applyAlignment="1">
      <alignment horizontal="left"/>
    </xf>
    <xf numFmtId="0" fontId="5" fillId="0" borderId="14" xfId="0" applyFont="1" applyBorder="1"/>
    <xf numFmtId="0" fontId="4" fillId="0" borderId="14" xfId="0" applyFont="1" applyBorder="1"/>
    <xf numFmtId="164" fontId="4" fillId="0" borderId="14" xfId="1" applyNumberFormat="1" applyFont="1" applyBorder="1" applyAlignment="1">
      <alignment horizontal="center"/>
    </xf>
    <xf numFmtId="164" fontId="5" fillId="0" borderId="16" xfId="1" applyNumberFormat="1" applyFont="1" applyBorder="1" applyAlignment="1">
      <alignment horizontal="center"/>
    </xf>
    <xf numFmtId="3" fontId="5" fillId="0" borderId="16" xfId="0" applyNumberFormat="1" applyFont="1" applyBorder="1" applyAlignment="1">
      <alignment horizontal="center"/>
    </xf>
    <xf numFmtId="164" fontId="5" fillId="0" borderId="20" xfId="1" applyNumberFormat="1" applyFont="1" applyBorder="1" applyAlignment="1">
      <alignment horizontal="center"/>
    </xf>
    <xf numFmtId="164" fontId="3" fillId="0" borderId="16" xfId="1" applyNumberFormat="1" applyFont="1" applyBorder="1" applyAlignment="1">
      <alignment vertical="top" wrapText="1"/>
    </xf>
    <xf numFmtId="164" fontId="4" fillId="0" borderId="16" xfId="1" applyNumberFormat="1" applyFont="1" applyBorder="1" applyAlignment="1">
      <alignment horizontal="center"/>
    </xf>
    <xf numFmtId="164" fontId="5" fillId="0" borderId="17" xfId="1" applyNumberFormat="1" applyFont="1" applyBorder="1" applyAlignment="1">
      <alignment horizontal="center"/>
    </xf>
    <xf numFmtId="0" fontId="4" fillId="0" borderId="15" xfId="0" applyFont="1" applyBorder="1" applyAlignment="1">
      <alignment horizontal="center"/>
    </xf>
    <xf numFmtId="164" fontId="5" fillId="0" borderId="8" xfId="1" applyNumberFormat="1" applyFont="1" applyBorder="1" applyAlignment="1">
      <alignment horizontal="center"/>
    </xf>
    <xf numFmtId="164" fontId="5" fillId="0" borderId="7" xfId="1" applyNumberFormat="1" applyFont="1" applyBorder="1" applyAlignment="1">
      <alignment horizontal="center"/>
    </xf>
    <xf numFmtId="164" fontId="5" fillId="0" borderId="16" xfId="1" applyNumberFormat="1" applyFont="1" applyBorder="1" applyAlignment="1">
      <alignment horizontal="left"/>
    </xf>
    <xf numFmtId="164" fontId="5" fillId="0" borderId="21" xfId="1" applyNumberFormat="1" applyFont="1" applyBorder="1" applyAlignment="1">
      <alignment horizontal="center"/>
    </xf>
    <xf numFmtId="164" fontId="5" fillId="0" borderId="17" xfId="1" applyNumberFormat="1" applyFont="1" applyBorder="1"/>
    <xf numFmtId="0" fontId="4" fillId="0" borderId="16" xfId="0" applyFont="1" applyBorder="1" applyAlignment="1">
      <alignment horizontal="center"/>
    </xf>
    <xf numFmtId="164" fontId="5" fillId="0" borderId="14" xfId="1" applyNumberFormat="1" applyFont="1" applyBorder="1" applyAlignment="1">
      <alignment horizontal="center"/>
    </xf>
    <xf numFmtId="0" fontId="3" fillId="0" borderId="8" xfId="0" applyFont="1" applyBorder="1" applyAlignment="1">
      <alignment horizontal="left"/>
    </xf>
    <xf numFmtId="0" fontId="3" fillId="0" borderId="0" xfId="0" applyFont="1" applyBorder="1"/>
    <xf numFmtId="3" fontId="5" fillId="0" borderId="7" xfId="0" applyNumberFormat="1" applyFont="1" applyBorder="1" applyAlignment="1">
      <alignment horizontal="center"/>
    </xf>
    <xf numFmtId="164" fontId="5" fillId="0" borderId="8" xfId="1" applyNumberFormat="1" applyFont="1" applyBorder="1" applyAlignment="1">
      <alignment horizontal="center" wrapText="1"/>
    </xf>
    <xf numFmtId="164" fontId="4" fillId="0" borderId="7" xfId="1" applyNumberFormat="1" applyFont="1" applyBorder="1" applyAlignment="1">
      <alignment horizontal="center"/>
    </xf>
    <xf numFmtId="164" fontId="4" fillId="0" borderId="7" xfId="1" applyNumberFormat="1" applyFont="1" applyBorder="1" applyAlignment="1">
      <alignment horizontal="center" wrapText="1"/>
    </xf>
    <xf numFmtId="0" fontId="5" fillId="0" borderId="7" xfId="0" applyFont="1" applyBorder="1" applyAlignment="1">
      <alignment horizontal="center"/>
    </xf>
    <xf numFmtId="164" fontId="4" fillId="0" borderId="8" xfId="1" applyNumberFormat="1" applyFont="1" applyBorder="1" applyAlignment="1">
      <alignment horizontal="center"/>
    </xf>
    <xf numFmtId="164" fontId="5" fillId="0" borderId="12" xfId="1" applyNumberFormat="1" applyFont="1" applyBorder="1" applyAlignment="1">
      <alignment horizontal="center"/>
    </xf>
    <xf numFmtId="164" fontId="4" fillId="0" borderId="0" xfId="1" applyNumberFormat="1" applyFont="1" applyBorder="1" applyAlignment="1">
      <alignment horizontal="center"/>
    </xf>
    <xf numFmtId="164" fontId="5" fillId="0" borderId="7" xfId="1" applyNumberFormat="1" applyFont="1" applyBorder="1" applyAlignment="1">
      <alignment horizontal="left"/>
    </xf>
    <xf numFmtId="164" fontId="5" fillId="0" borderId="7" xfId="1" applyNumberFormat="1" applyFont="1" applyBorder="1"/>
    <xf numFmtId="43" fontId="5" fillId="0" borderId="7" xfId="1" applyNumberFormat="1" applyFont="1" applyBorder="1" applyAlignment="1">
      <alignment horizontal="center"/>
    </xf>
    <xf numFmtId="0" fontId="4" fillId="0" borderId="0" xfId="0" applyFont="1" applyBorder="1"/>
    <xf numFmtId="0" fontId="4" fillId="0" borderId="12" xfId="0" applyFont="1" applyBorder="1" applyAlignment="1">
      <alignment horizontal="center"/>
    </xf>
    <xf numFmtId="0" fontId="5" fillId="0" borderId="1" xfId="0" applyFont="1" applyBorder="1" applyAlignment="1">
      <alignment horizontal="left"/>
    </xf>
    <xf numFmtId="0" fontId="4" fillId="0" borderId="2" xfId="0" applyFont="1" applyBorder="1"/>
    <xf numFmtId="0" fontId="7" fillId="0" borderId="22" xfId="0" applyFont="1" applyBorder="1" applyAlignment="1">
      <alignment horizontal="center" wrapText="1"/>
    </xf>
    <xf numFmtId="0" fontId="5" fillId="0" borderId="19" xfId="0" applyFont="1" applyBorder="1" applyAlignment="1">
      <alignment horizontal="center"/>
    </xf>
    <xf numFmtId="164" fontId="5" fillId="0" borderId="19" xfId="1" applyNumberFormat="1" applyFont="1" applyBorder="1" applyAlignment="1">
      <alignment horizontal="center"/>
    </xf>
    <xf numFmtId="164" fontId="5" fillId="0" borderId="1" xfId="1" applyNumberFormat="1" applyFont="1" applyBorder="1" applyAlignment="1">
      <alignment horizontal="center"/>
    </xf>
    <xf numFmtId="164" fontId="5" fillId="0" borderId="2" xfId="1" applyNumberFormat="1" applyFont="1" applyBorder="1" applyAlignment="1">
      <alignment horizontal="right"/>
    </xf>
    <xf numFmtId="164" fontId="5" fillId="0" borderId="19" xfId="1" applyNumberFormat="1" applyFont="1" applyBorder="1" applyAlignment="1">
      <alignment horizontal="left"/>
    </xf>
    <xf numFmtId="164" fontId="5" fillId="0" borderId="3" xfId="1" applyNumberFormat="1" applyFont="1" applyBorder="1" applyAlignment="1">
      <alignment horizontal="center"/>
    </xf>
    <xf numFmtId="164" fontId="5" fillId="0" borderId="3" xfId="1" applyNumberFormat="1" applyFont="1" applyBorder="1"/>
    <xf numFmtId="43" fontId="5" fillId="0" borderId="3" xfId="1" applyNumberFormat="1" applyFont="1" applyBorder="1" applyAlignment="1">
      <alignment horizontal="center"/>
    </xf>
    <xf numFmtId="0" fontId="3" fillId="0" borderId="2" xfId="0" applyFont="1" applyBorder="1" applyAlignment="1">
      <alignment horizontal="center"/>
    </xf>
    <xf numFmtId="0" fontId="5" fillId="0" borderId="8" xfId="0" applyFont="1" applyBorder="1" applyAlignment="1">
      <alignment horizontal="left"/>
    </xf>
    <xf numFmtId="164" fontId="6" fillId="0" borderId="7" xfId="1" applyNumberFormat="1" applyFont="1" applyBorder="1" applyAlignment="1">
      <alignment horizontal="center"/>
    </xf>
    <xf numFmtId="43" fontId="5" fillId="0" borderId="0" xfId="1" applyNumberFormat="1" applyFont="1" applyBorder="1" applyAlignment="1">
      <alignment horizontal="right"/>
    </xf>
    <xf numFmtId="164" fontId="4" fillId="0" borderId="12" xfId="1" applyNumberFormat="1" applyFont="1" applyBorder="1" applyAlignment="1">
      <alignment horizontal="center"/>
    </xf>
    <xf numFmtId="164" fontId="5" fillId="0" borderId="12" xfId="1" applyNumberFormat="1" applyFont="1" applyBorder="1"/>
    <xf numFmtId="43" fontId="5" fillId="0" borderId="12" xfId="1" applyNumberFormat="1" applyFont="1" applyBorder="1" applyAlignment="1">
      <alignment horizontal="center"/>
    </xf>
    <xf numFmtId="0" fontId="3" fillId="0" borderId="0" xfId="0" applyFont="1" applyBorder="1" applyAlignment="1">
      <alignment horizontal="center"/>
    </xf>
    <xf numFmtId="0" fontId="5" fillId="0" borderId="0" xfId="0" applyFont="1" applyBorder="1"/>
    <xf numFmtId="164" fontId="5" fillId="0" borderId="0" xfId="1" applyNumberFormat="1" applyFont="1" applyBorder="1"/>
    <xf numFmtId="164" fontId="5" fillId="0" borderId="12" xfId="1" applyNumberFormat="1" applyFont="1" applyFill="1" applyBorder="1" applyAlignment="1">
      <alignment horizontal="center"/>
    </xf>
    <xf numFmtId="0" fontId="5" fillId="0" borderId="13" xfId="0" applyFont="1" applyBorder="1" applyAlignment="1">
      <alignment horizontal="left"/>
    </xf>
    <xf numFmtId="0" fontId="3" fillId="0" borderId="14" xfId="0" applyFont="1" applyBorder="1"/>
    <xf numFmtId="164" fontId="6" fillId="0" borderId="16" xfId="1" applyNumberFormat="1" applyFont="1" applyBorder="1" applyAlignment="1">
      <alignment horizontal="center"/>
    </xf>
    <xf numFmtId="164" fontId="3" fillId="0" borderId="16" xfId="1" applyNumberFormat="1" applyFont="1" applyBorder="1" applyAlignment="1">
      <alignment horizontal="center"/>
    </xf>
    <xf numFmtId="0" fontId="5" fillId="0" borderId="16" xfId="0" applyFont="1" applyBorder="1" applyAlignment="1">
      <alignment horizontal="center"/>
    </xf>
    <xf numFmtId="164" fontId="5" fillId="0" borderId="13" xfId="1" applyNumberFormat="1" applyFont="1" applyBorder="1" applyAlignment="1">
      <alignment horizontal="center"/>
    </xf>
    <xf numFmtId="43" fontId="5" fillId="0" borderId="14" xfId="1" applyNumberFormat="1" applyFont="1" applyBorder="1" applyAlignment="1">
      <alignment horizontal="right"/>
    </xf>
    <xf numFmtId="164" fontId="5" fillId="0" borderId="15" xfId="1" applyNumberFormat="1" applyFont="1" applyBorder="1" applyAlignment="1">
      <alignment horizontal="center"/>
    </xf>
    <xf numFmtId="164" fontId="5" fillId="0" borderId="15" xfId="1" applyNumberFormat="1" applyFont="1" applyBorder="1"/>
    <xf numFmtId="43" fontId="5" fillId="0" borderId="15" xfId="1" applyNumberFormat="1" applyFont="1" applyBorder="1" applyAlignment="1">
      <alignment horizontal="center"/>
    </xf>
    <xf numFmtId="0" fontId="3" fillId="0" borderId="14" xfId="0" applyFont="1" applyBorder="1" applyAlignment="1">
      <alignment horizontal="center"/>
    </xf>
    <xf numFmtId="3" fontId="5" fillId="0" borderId="0" xfId="0" applyNumberFormat="1" applyFont="1" applyBorder="1" applyAlignment="1">
      <alignment horizontal="center"/>
    </xf>
    <xf numFmtId="0" fontId="5" fillId="0" borderId="0" xfId="0" applyFont="1" applyBorder="1" applyAlignment="1">
      <alignment horizontal="center"/>
    </xf>
    <xf numFmtId="164" fontId="5" fillId="0" borderId="7" xfId="1" applyNumberFormat="1" applyFont="1" applyBorder="1" applyAlignment="1">
      <alignment horizontal="right"/>
    </xf>
    <xf numFmtId="0" fontId="5" fillId="0" borderId="8" xfId="0" applyFont="1" applyBorder="1" applyAlignment="1">
      <alignment horizontal="right" indent="1"/>
    </xf>
    <xf numFmtId="0" fontId="7" fillId="0" borderId="0" xfId="0" applyFont="1" applyBorder="1" applyAlignment="1">
      <alignment horizontal="center" wrapText="1"/>
    </xf>
    <xf numFmtId="0" fontId="5" fillId="0" borderId="0" xfId="0" applyFont="1" applyFill="1" applyBorder="1"/>
    <xf numFmtId="164" fontId="4" fillId="0" borderId="7" xfId="1" applyNumberFormat="1" applyFont="1" applyFill="1" applyBorder="1" applyAlignment="1">
      <alignment horizontal="center"/>
    </xf>
    <xf numFmtId="164" fontId="5" fillId="0" borderId="7" xfId="1" applyNumberFormat="1" applyFont="1" applyFill="1" applyBorder="1" applyAlignment="1">
      <alignment horizontal="center"/>
    </xf>
    <xf numFmtId="3" fontId="5" fillId="0" borderId="0" xfId="0" applyNumberFormat="1" applyFont="1" applyFill="1" applyBorder="1" applyAlignment="1">
      <alignment horizontal="center"/>
    </xf>
    <xf numFmtId="0" fontId="5" fillId="0" borderId="0" xfId="0" applyFont="1" applyFill="1" applyBorder="1" applyAlignment="1">
      <alignment horizontal="center"/>
    </xf>
    <xf numFmtId="164" fontId="5" fillId="0" borderId="13" xfId="1" applyNumberFormat="1" applyFont="1" applyBorder="1"/>
    <xf numFmtId="164" fontId="5" fillId="0" borderId="8" xfId="1" applyNumberFormat="1" applyFont="1" applyBorder="1"/>
    <xf numFmtId="2" fontId="5" fillId="0" borderId="0" xfId="0" applyNumberFormat="1" applyFont="1" applyBorder="1"/>
    <xf numFmtId="1" fontId="5" fillId="0" borderId="0" xfId="0" applyNumberFormat="1" applyFont="1" applyBorder="1" applyAlignment="1">
      <alignment horizontal="center"/>
    </xf>
    <xf numFmtId="2" fontId="5" fillId="0" borderId="0" xfId="0" applyNumberFormat="1" applyFont="1" applyBorder="1" applyAlignment="1">
      <alignment horizontal="center"/>
    </xf>
    <xf numFmtId="164" fontId="8" fillId="0" borderId="7" xfId="1" applyNumberFormat="1" applyFont="1" applyBorder="1" applyAlignment="1">
      <alignment horizontal="center"/>
    </xf>
    <xf numFmtId="3" fontId="3" fillId="0" borderId="0" xfId="0" applyNumberFormat="1" applyFont="1" applyBorder="1" applyAlignment="1">
      <alignment horizontal="center"/>
    </xf>
    <xf numFmtId="0" fontId="4" fillId="0" borderId="7" xfId="0" applyFont="1" applyBorder="1"/>
    <xf numFmtId="164" fontId="4" fillId="0" borderId="7" xfId="1" applyNumberFormat="1" applyFont="1" applyBorder="1"/>
    <xf numFmtId="1" fontId="3" fillId="0" borderId="0" xfId="0" applyNumberFormat="1" applyFont="1" applyBorder="1"/>
    <xf numFmtId="164" fontId="9" fillId="0" borderId="0" xfId="1" applyNumberFormat="1" applyFont="1" applyBorder="1" applyAlignment="1">
      <alignment horizontal="center"/>
    </xf>
    <xf numFmtId="164" fontId="8" fillId="0" borderId="0" xfId="1" applyNumberFormat="1" applyFont="1" applyBorder="1" applyAlignment="1">
      <alignment horizontal="center"/>
    </xf>
    <xf numFmtId="3" fontId="3" fillId="0" borderId="18" xfId="0" applyNumberFormat="1" applyFont="1" applyBorder="1" applyAlignment="1">
      <alignment horizontal="center"/>
    </xf>
    <xf numFmtId="0" fontId="3" fillId="0" borderId="18" xfId="0" applyFont="1" applyBorder="1" applyAlignment="1">
      <alignment horizontal="left"/>
    </xf>
    <xf numFmtId="164" fontId="6" fillId="0" borderId="0" xfId="1" applyNumberFormat="1" applyFont="1" applyBorder="1" applyAlignment="1">
      <alignment horizontal="center"/>
    </xf>
    <xf numFmtId="0" fontId="5" fillId="0" borderId="12" xfId="0" applyFont="1" applyBorder="1" applyAlignment="1">
      <alignment horizontal="center"/>
    </xf>
    <xf numFmtId="0" fontId="4" fillId="0" borderId="12" xfId="0" applyFont="1" applyBorder="1"/>
    <xf numFmtId="0" fontId="3" fillId="0" borderId="7" xfId="0" applyFont="1" applyBorder="1" applyAlignment="1">
      <alignment horizontal="center"/>
    </xf>
    <xf numFmtId="164" fontId="3" fillId="0" borderId="13" xfId="1" applyNumberFormat="1" applyFont="1" applyBorder="1" applyAlignment="1">
      <alignment horizontal="center"/>
    </xf>
    <xf numFmtId="164" fontId="3" fillId="0" borderId="15" xfId="1" applyNumberFormat="1" applyFont="1" applyBorder="1" applyAlignment="1">
      <alignment horizontal="center"/>
    </xf>
    <xf numFmtId="164" fontId="3" fillId="0" borderId="12" xfId="1" applyNumberFormat="1" applyFont="1" applyBorder="1" applyAlignment="1">
      <alignment horizontal="center"/>
    </xf>
    <xf numFmtId="164" fontId="3" fillId="0" borderId="7" xfId="1" applyNumberFormat="1" applyFont="1" applyBorder="1" applyAlignment="1">
      <alignment horizontal="right"/>
    </xf>
    <xf numFmtId="3" fontId="3" fillId="0" borderId="7" xfId="0" applyNumberFormat="1" applyFont="1" applyBorder="1" applyAlignment="1">
      <alignment horizontal="center"/>
    </xf>
    <xf numFmtId="164" fontId="3" fillId="0" borderId="14" xfId="1" applyNumberFormat="1" applyFont="1" applyBorder="1" applyAlignment="1">
      <alignment horizontal="center"/>
    </xf>
    <xf numFmtId="164" fontId="6" fillId="0" borderId="13" xfId="1" applyNumberFormat="1" applyFont="1" applyBorder="1" applyAlignment="1">
      <alignment horizontal="center"/>
    </xf>
    <xf numFmtId="0" fontId="5" fillId="0" borderId="4" xfId="0" applyFont="1" applyFill="1" applyBorder="1" applyAlignment="1">
      <alignment horizontal="left"/>
    </xf>
    <xf numFmtId="3" fontId="5" fillId="0" borderId="6" xfId="0" applyNumberFormat="1" applyFont="1" applyBorder="1" applyAlignment="1">
      <alignment horizontal="center"/>
    </xf>
    <xf numFmtId="164" fontId="5" fillId="0" borderId="4" xfId="1" applyNumberFormat="1" applyFont="1" applyBorder="1" applyAlignment="1">
      <alignment horizontal="center"/>
    </xf>
    <xf numFmtId="164" fontId="5" fillId="0" borderId="5" xfId="0" applyNumberFormat="1" applyFont="1" applyBorder="1" applyAlignment="1">
      <alignment horizontal="center"/>
    </xf>
    <xf numFmtId="164" fontId="5" fillId="0" borderId="6" xfId="1" applyNumberFormat="1" applyFont="1" applyBorder="1" applyAlignment="1">
      <alignment horizontal="left"/>
    </xf>
    <xf numFmtId="0" fontId="5" fillId="0" borderId="0" xfId="0" applyFont="1" applyAlignment="1">
      <alignment horizontal="center"/>
    </xf>
    <xf numFmtId="0" fontId="4" fillId="0" borderId="0" xfId="0" applyFont="1" applyAlignment="1">
      <alignment horizontal="left" wrapText="1"/>
    </xf>
    <xf numFmtId="164" fontId="5" fillId="0" borderId="0" xfId="1" applyNumberFormat="1" applyFont="1" applyBorder="1" applyAlignment="1">
      <alignment horizontal="left" wrapText="1"/>
    </xf>
    <xf numFmtId="164" fontId="4" fillId="0" borderId="0" xfId="1" applyNumberFormat="1" applyFont="1" applyBorder="1" applyAlignment="1">
      <alignment horizontal="center" wrapText="1"/>
    </xf>
    <xf numFmtId="164" fontId="5" fillId="0" borderId="4" xfId="1" applyNumberFormat="1" applyFont="1" applyBorder="1" applyAlignment="1">
      <alignment horizontal="center" wrapText="1"/>
    </xf>
    <xf numFmtId="164" fontId="5" fillId="0" borderId="6" xfId="1" applyNumberFormat="1" applyFont="1" applyBorder="1" applyAlignment="1">
      <alignment horizontal="center" wrapText="1"/>
    </xf>
    <xf numFmtId="0" fontId="5" fillId="0" borderId="6" xfId="0" applyFont="1" applyBorder="1" applyAlignment="1">
      <alignment horizontal="center" wrapText="1"/>
    </xf>
    <xf numFmtId="164" fontId="5" fillId="0" borderId="5" xfId="1" applyNumberFormat="1" applyFont="1" applyBorder="1" applyAlignment="1">
      <alignment horizontal="left" wrapText="1"/>
    </xf>
    <xf numFmtId="164" fontId="5" fillId="0" borderId="6" xfId="1" applyNumberFormat="1" applyFont="1" applyBorder="1" applyAlignment="1">
      <alignment horizontal="left" wrapText="1"/>
    </xf>
    <xf numFmtId="164" fontId="5" fillId="0" borderId="2" xfId="1" applyNumberFormat="1" applyFont="1" applyBorder="1" applyAlignment="1">
      <alignment horizontal="left" wrapText="1"/>
    </xf>
    <xf numFmtId="164" fontId="5" fillId="0" borderId="5" xfId="1" applyNumberFormat="1" applyFont="1" applyBorder="1" applyAlignment="1">
      <alignment horizontal="center" wrapText="1"/>
    </xf>
    <xf numFmtId="164" fontId="4" fillId="0" borderId="2" xfId="1" applyNumberFormat="1" applyFont="1" applyBorder="1" applyAlignment="1">
      <alignment horizontal="left" wrapText="1"/>
    </xf>
    <xf numFmtId="164" fontId="4" fillId="0" borderId="4" xfId="1" applyNumberFormat="1" applyFont="1" applyBorder="1" applyAlignment="1">
      <alignment horizontal="center" wrapText="1"/>
    </xf>
    <xf numFmtId="0" fontId="5" fillId="0" borderId="5" xfId="0" applyFont="1" applyBorder="1" applyAlignment="1">
      <alignment horizontal="center" wrapText="1"/>
    </xf>
    <xf numFmtId="164" fontId="4" fillId="0" borderId="5" xfId="1" applyNumberFormat="1" applyFont="1" applyBorder="1" applyAlignment="1">
      <alignment horizontal="center" wrapText="1"/>
    </xf>
    <xf numFmtId="164" fontId="4" fillId="0" borderId="18" xfId="1" applyNumberFormat="1" applyFont="1" applyBorder="1" applyAlignment="1">
      <alignment horizontal="center" wrapText="1"/>
    </xf>
    <xf numFmtId="0" fontId="5" fillId="0" borderId="0" xfId="0" applyFont="1" applyBorder="1" applyAlignment="1">
      <alignment horizontal="center" wrapText="1"/>
    </xf>
    <xf numFmtId="164" fontId="4" fillId="0" borderId="0" xfId="0" applyNumberFormat="1" applyFont="1" applyBorder="1" applyAlignment="1">
      <alignment horizontal="center" wrapText="1"/>
    </xf>
    <xf numFmtId="164" fontId="5" fillId="0" borderId="0" xfId="1" applyNumberFormat="1" applyFont="1" applyBorder="1" applyAlignment="1">
      <alignment horizontal="center" wrapText="1"/>
    </xf>
    <xf numFmtId="0" fontId="4" fillId="0" borderId="0" xfId="0" applyFont="1" applyAlignment="1">
      <alignment horizontal="center" wrapText="1"/>
    </xf>
    <xf numFmtId="0" fontId="5" fillId="0" borderId="0" xfId="0" applyFont="1" applyAlignment="1">
      <alignment horizontal="left"/>
    </xf>
    <xf numFmtId="164" fontId="5" fillId="0" borderId="0" xfId="1" applyNumberFormat="1" applyFont="1" applyBorder="1" applyAlignment="1">
      <alignment horizontal="left"/>
    </xf>
    <xf numFmtId="164" fontId="4" fillId="0" borderId="0" xfId="1" applyNumberFormat="1" applyFont="1" applyBorder="1" applyAlignment="1"/>
    <xf numFmtId="164" fontId="4" fillId="0" borderId="5" xfId="1" applyNumberFormat="1" applyFont="1" applyBorder="1" applyAlignment="1">
      <alignment vertical="center"/>
    </xf>
    <xf numFmtId="164" fontId="4" fillId="0" borderId="18" xfId="1" applyNumberFormat="1" applyFont="1" applyBorder="1" applyAlignment="1">
      <alignment vertical="center"/>
    </xf>
    <xf numFmtId="164" fontId="4" fillId="0" borderId="0" xfId="0" applyNumberFormat="1" applyFont="1" applyBorder="1" applyAlignment="1">
      <alignment horizontal="center"/>
    </xf>
    <xf numFmtId="0" fontId="4" fillId="0" borderId="0" xfId="0" applyFont="1" applyAlignment="1">
      <alignment horizontal="left"/>
    </xf>
    <xf numFmtId="0" fontId="10" fillId="0" borderId="0" xfId="0" applyFont="1"/>
    <xf numFmtId="0" fontId="10" fillId="0" borderId="0" xfId="0" applyFont="1" applyAlignment="1">
      <alignment vertical="top"/>
    </xf>
    <xf numFmtId="0" fontId="10" fillId="0" borderId="0" xfId="0" applyFont="1" applyAlignment="1">
      <alignment vertical="top" wrapText="1"/>
    </xf>
    <xf numFmtId="0" fontId="10" fillId="0" borderId="0" xfId="0" applyFont="1" applyAlignment="1">
      <alignment horizontal="center"/>
    </xf>
    <xf numFmtId="0" fontId="10" fillId="0" borderId="0" xfId="0" applyFont="1" applyAlignment="1">
      <alignment horizontal="left"/>
    </xf>
    <xf numFmtId="9" fontId="10" fillId="0" borderId="0" xfId="0" applyNumberFormat="1" applyFont="1" applyAlignment="1">
      <alignment horizontal="center"/>
    </xf>
    <xf numFmtId="3" fontId="10" fillId="0" borderId="0" xfId="0" applyNumberFormat="1" applyFont="1"/>
    <xf numFmtId="0" fontId="0" fillId="0" borderId="0" xfId="0" applyAlignment="1">
      <alignment horizontal="left"/>
    </xf>
    <xf numFmtId="0" fontId="5" fillId="0" borderId="0" xfId="0" applyFont="1" applyAlignment="1">
      <alignment horizontal="center" vertical="top"/>
    </xf>
    <xf numFmtId="0" fontId="5" fillId="0" borderId="0" xfId="0" applyFont="1" applyAlignment="1">
      <alignment horizontal="left" vertical="top"/>
    </xf>
    <xf numFmtId="2" fontId="5" fillId="0" borderId="0" xfId="0" applyNumberFormat="1" applyFont="1" applyAlignment="1">
      <alignment horizontal="center"/>
    </xf>
    <xf numFmtId="0" fontId="5" fillId="0" borderId="1" xfId="0" applyFont="1" applyBorder="1" applyAlignment="1">
      <alignment horizontal="center" vertical="top"/>
    </xf>
    <xf numFmtId="0" fontId="5" fillId="0" borderId="2" xfId="0" applyFont="1" applyBorder="1" applyAlignment="1">
      <alignment horizontal="center" vertical="top"/>
    </xf>
    <xf numFmtId="0" fontId="5" fillId="0" borderId="2" xfId="0" applyFont="1" applyBorder="1" applyAlignment="1">
      <alignment horizontal="center"/>
    </xf>
    <xf numFmtId="0" fontId="5" fillId="0" borderId="4" xfId="0" applyFont="1" applyBorder="1" applyAlignment="1">
      <alignment horizontal="center" vertical="top"/>
    </xf>
    <xf numFmtId="0" fontId="5" fillId="0" borderId="5" xfId="0" applyFont="1" applyBorder="1" applyAlignment="1">
      <alignment horizontal="center" vertical="top"/>
    </xf>
    <xf numFmtId="0" fontId="5" fillId="0" borderId="8" xfId="0" applyFont="1" applyBorder="1" applyAlignment="1">
      <alignment horizontal="center" vertical="top"/>
    </xf>
    <xf numFmtId="0" fontId="5" fillId="0" borderId="0" xfId="0" applyFont="1" applyBorder="1" applyAlignment="1">
      <alignment horizontal="center" vertical="top"/>
    </xf>
    <xf numFmtId="0" fontId="4" fillId="2" borderId="0" xfId="0" applyFont="1" applyFill="1" applyBorder="1" applyAlignment="1">
      <alignment horizontal="center" vertical="center"/>
    </xf>
    <xf numFmtId="3" fontId="5" fillId="0" borderId="0" xfId="0" applyNumberFormat="1" applyFont="1" applyBorder="1" applyAlignment="1">
      <alignment horizontal="center" vertical="top"/>
    </xf>
    <xf numFmtId="3" fontId="5" fillId="0" borderId="8" xfId="0" applyNumberFormat="1" applyFont="1" applyBorder="1" applyAlignment="1">
      <alignment horizontal="center" vertical="top"/>
    </xf>
    <xf numFmtId="3" fontId="5" fillId="2" borderId="9" xfId="2" applyNumberFormat="1" applyFont="1" applyFill="1" applyBorder="1" applyAlignment="1" applyProtection="1">
      <alignment horizontal="center" vertical="center"/>
      <protection hidden="1"/>
    </xf>
    <xf numFmtId="164" fontId="11" fillId="2" borderId="0" xfId="1" applyNumberFormat="1" applyFont="1" applyFill="1" applyBorder="1" applyAlignment="1" applyProtection="1">
      <alignment horizontal="center" vertical="center"/>
      <protection locked="0" hidden="1"/>
    </xf>
    <xf numFmtId="2" fontId="5" fillId="0" borderId="12" xfId="0" applyNumberFormat="1" applyFont="1" applyBorder="1" applyAlignment="1">
      <alignment horizontal="center" vertical="top"/>
    </xf>
    <xf numFmtId="0" fontId="5" fillId="0" borderId="7" xfId="0" applyFont="1" applyBorder="1" applyAlignment="1">
      <alignment horizontal="center" vertical="top"/>
    </xf>
    <xf numFmtId="164" fontId="11" fillId="2" borderId="0" xfId="1" applyNumberFormat="1" applyFont="1" applyFill="1" applyBorder="1" applyAlignment="1" applyProtection="1">
      <alignment horizontal="center" vertical="top"/>
      <protection locked="0" hidden="1"/>
    </xf>
    <xf numFmtId="0" fontId="4" fillId="0" borderId="0" xfId="0" applyFont="1" applyBorder="1" applyAlignment="1">
      <alignment horizontal="center" vertical="center"/>
    </xf>
    <xf numFmtId="4" fontId="5" fillId="0" borderId="7" xfId="0" applyNumberFormat="1" applyFont="1" applyBorder="1" applyAlignment="1">
      <alignment horizontal="center" vertical="top"/>
    </xf>
    <xf numFmtId="2" fontId="5" fillId="0" borderId="0" xfId="0" applyNumberFormat="1" applyFont="1" applyBorder="1" applyAlignment="1">
      <alignment horizontal="center" vertical="top"/>
    </xf>
    <xf numFmtId="0" fontId="5" fillId="0" borderId="13" xfId="0" applyFont="1" applyBorder="1" applyAlignment="1">
      <alignment horizontal="center" vertical="top"/>
    </xf>
    <xf numFmtId="0" fontId="5" fillId="0" borderId="14" xfId="0" applyFont="1" applyBorder="1" applyAlignment="1">
      <alignment horizontal="center" vertical="top"/>
    </xf>
    <xf numFmtId="0" fontId="5" fillId="0" borderId="14" xfId="0" applyFont="1" applyBorder="1" applyAlignment="1">
      <alignment horizontal="center"/>
    </xf>
    <xf numFmtId="2" fontId="5" fillId="0" borderId="15" xfId="0" applyNumberFormat="1" applyFont="1" applyBorder="1" applyAlignment="1">
      <alignment horizontal="center" vertical="top"/>
    </xf>
    <xf numFmtId="0" fontId="5" fillId="0" borderId="16" xfId="0" applyFont="1" applyBorder="1" applyAlignment="1">
      <alignment horizontal="center" vertical="top"/>
    </xf>
    <xf numFmtId="0" fontId="5" fillId="0" borderId="0" xfId="0" applyFont="1" applyAlignment="1">
      <alignment vertical="top"/>
    </xf>
    <xf numFmtId="2" fontId="5" fillId="0" borderId="0" xfId="0" applyNumberFormat="1" applyFont="1" applyAlignment="1">
      <alignment vertical="top"/>
    </xf>
    <xf numFmtId="0" fontId="5" fillId="0" borderId="0" xfId="0" applyFont="1" applyAlignment="1">
      <alignment horizontal="left" wrapText="1"/>
    </xf>
    <xf numFmtId="0" fontId="5" fillId="0" borderId="0" xfId="0" applyFont="1" applyAlignment="1">
      <alignment horizontal="center" wrapText="1"/>
    </xf>
    <xf numFmtId="2" fontId="5" fillId="0" borderId="0" xfId="0" applyNumberFormat="1" applyFont="1" applyAlignment="1">
      <alignment horizontal="left" wrapText="1"/>
    </xf>
    <xf numFmtId="0" fontId="5" fillId="0" borderId="0" xfId="0" applyFont="1" applyAlignment="1">
      <alignment horizontal="left" vertical="top"/>
    </xf>
    <xf numFmtId="0" fontId="5" fillId="0" borderId="0" xfId="0" applyFont="1" applyAlignment="1">
      <alignment horizontal="left" vertical="top"/>
    </xf>
    <xf numFmtId="0" fontId="5" fillId="0" borderId="0" xfId="0" applyFont="1" applyAlignment="1">
      <alignment horizontal="left" wrapText="1"/>
    </xf>
    <xf numFmtId="2" fontId="5" fillId="0" borderId="12" xfId="0" applyNumberFormat="1" applyFont="1" applyBorder="1" applyAlignment="1">
      <alignment horizontal="center"/>
    </xf>
    <xf numFmtId="0" fontId="5" fillId="0" borderId="18" xfId="0" applyFont="1" applyBorder="1" applyAlignment="1">
      <alignment horizontal="center"/>
    </xf>
    <xf numFmtId="0" fontId="5" fillId="0" borderId="8" xfId="0" applyFont="1" applyBorder="1" applyAlignment="1">
      <alignment horizontal="center"/>
    </xf>
    <xf numFmtId="0" fontId="5" fillId="0" borderId="9" xfId="0" applyFont="1" applyBorder="1" applyAlignment="1">
      <alignment horizontal="center"/>
    </xf>
    <xf numFmtId="0" fontId="5" fillId="0" borderId="12" xfId="0" applyFont="1" applyBorder="1" applyAlignment="1">
      <alignment horizontal="center" vertical="top"/>
    </xf>
    <xf numFmtId="165" fontId="5" fillId="0" borderId="12" xfId="0" applyNumberFormat="1" applyFont="1" applyBorder="1" applyAlignment="1">
      <alignment horizontal="center" vertical="top"/>
    </xf>
    <xf numFmtId="1" fontId="5" fillId="2" borderId="23" xfId="2" applyNumberFormat="1" applyFont="1" applyFill="1" applyBorder="1" applyAlignment="1" applyProtection="1">
      <alignment horizontal="center" vertical="center"/>
      <protection hidden="1"/>
    </xf>
    <xf numFmtId="2" fontId="5" fillId="0" borderId="24" xfId="0" applyNumberFormat="1" applyFont="1" applyBorder="1" applyAlignment="1">
      <alignment horizontal="center"/>
    </xf>
    <xf numFmtId="2" fontId="5" fillId="0" borderId="14" xfId="0" applyNumberFormat="1" applyFont="1" applyBorder="1" applyAlignment="1">
      <alignment horizontal="center" vertical="top"/>
    </xf>
    <xf numFmtId="2" fontId="5" fillId="0" borderId="7" xfId="0" applyNumberFormat="1" applyFont="1" applyBorder="1" applyAlignment="1">
      <alignment horizontal="center"/>
    </xf>
    <xf numFmtId="2" fontId="5" fillId="0" borderId="7" xfId="0" applyNumberFormat="1" applyFont="1" applyBorder="1" applyAlignment="1">
      <alignment horizontal="center" vertical="top"/>
    </xf>
    <xf numFmtId="2" fontId="5" fillId="0" borderId="16" xfId="0" applyNumberFormat="1" applyFont="1" applyBorder="1" applyAlignment="1">
      <alignment horizontal="center" vertical="top"/>
    </xf>
    <xf numFmtId="1" fontId="5" fillId="0" borderId="0" xfId="0" applyNumberFormat="1" applyFont="1" applyAlignment="1">
      <alignment vertical="top"/>
    </xf>
    <xf numFmtId="0" fontId="5" fillId="0" borderId="0" xfId="0" applyFont="1" applyAlignment="1">
      <alignment horizontal="left" vertical="top"/>
    </xf>
    <xf numFmtId="0" fontId="5" fillId="0" borderId="0" xfId="0" applyFont="1" applyAlignment="1">
      <alignment horizontal="left" wrapText="1"/>
    </xf>
    <xf numFmtId="2" fontId="5" fillId="0" borderId="27" xfId="0" applyNumberFormat="1" applyFont="1" applyBorder="1" applyAlignment="1">
      <alignment horizontal="center"/>
    </xf>
    <xf numFmtId="2" fontId="5" fillId="0" borderId="28" xfId="0" applyNumberFormat="1" applyFont="1" applyBorder="1" applyAlignment="1">
      <alignment horizontal="center"/>
    </xf>
    <xf numFmtId="164" fontId="5" fillId="0" borderId="15" xfId="1" applyNumberFormat="1" applyFont="1" applyBorder="1" applyAlignment="1">
      <alignment horizontal="center" vertical="top"/>
    </xf>
    <xf numFmtId="2" fontId="5" fillId="0" borderId="2" xfId="0" applyNumberFormat="1" applyFont="1" applyBorder="1" applyAlignment="1">
      <alignment horizontal="center"/>
    </xf>
    <xf numFmtId="0" fontId="5" fillId="0" borderId="0" xfId="0" applyFont="1" applyAlignment="1">
      <alignment horizontal="left" vertical="top"/>
    </xf>
    <xf numFmtId="0" fontId="5" fillId="0" borderId="0" xfId="0" applyFont="1" applyAlignment="1">
      <alignment horizontal="left" wrapText="1"/>
    </xf>
    <xf numFmtId="3" fontId="2" fillId="0" borderId="0" xfId="0" applyNumberFormat="1" applyFont="1"/>
    <xf numFmtId="2" fontId="5" fillId="0" borderId="3" xfId="0" applyNumberFormat="1" applyFont="1" applyBorder="1" applyAlignment="1">
      <alignment horizontal="center"/>
    </xf>
    <xf numFmtId="0" fontId="10" fillId="0" borderId="19" xfId="0" applyFont="1" applyBorder="1" applyAlignment="1">
      <alignment vertical="top"/>
    </xf>
    <xf numFmtId="0" fontId="10" fillId="0" borderId="7" xfId="0" applyFont="1" applyBorder="1"/>
    <xf numFmtId="0" fontId="10" fillId="0" borderId="16" xfId="0" applyFont="1" applyBorder="1"/>
    <xf numFmtId="0" fontId="10" fillId="0" borderId="24" xfId="0" applyFont="1" applyBorder="1"/>
    <xf numFmtId="0" fontId="10" fillId="0" borderId="29" xfId="0" applyFont="1" applyBorder="1"/>
    <xf numFmtId="0" fontId="10" fillId="0" borderId="11" xfId="0" applyFont="1" applyBorder="1"/>
    <xf numFmtId="0" fontId="10" fillId="0" borderId="25" xfId="0" applyFont="1" applyBorder="1"/>
    <xf numFmtId="0" fontId="10" fillId="0" borderId="0" xfId="0" applyFont="1" applyBorder="1"/>
    <xf numFmtId="0" fontId="0" fillId="0" borderId="9" xfId="0" applyBorder="1"/>
    <xf numFmtId="0" fontId="0" fillId="0" borderId="24" xfId="0" applyBorder="1"/>
    <xf numFmtId="0" fontId="0" fillId="0" borderId="25" xfId="0" applyBorder="1"/>
    <xf numFmtId="0" fontId="0" fillId="0" borderId="26" xfId="0" applyBorder="1"/>
    <xf numFmtId="0" fontId="0" fillId="0" borderId="10" xfId="0" applyBorder="1"/>
    <xf numFmtId="0" fontId="0" fillId="0" borderId="35" xfId="0" applyBorder="1"/>
    <xf numFmtId="0" fontId="0" fillId="0" borderId="36" xfId="0" applyBorder="1"/>
    <xf numFmtId="0" fontId="0" fillId="0" borderId="37" xfId="0" applyBorder="1"/>
    <xf numFmtId="0" fontId="0" fillId="0" borderId="24" xfId="0" applyBorder="1" applyAlignment="1">
      <alignment horizontal="left"/>
    </xf>
    <xf numFmtId="0" fontId="0" fillId="0" borderId="24" xfId="0" applyBorder="1" applyAlignment="1">
      <alignment vertical="top" wrapText="1"/>
    </xf>
    <xf numFmtId="0" fontId="0" fillId="0" borderId="29" xfId="0" applyBorder="1"/>
    <xf numFmtId="9" fontId="0" fillId="0" borderId="26" xfId="0" applyNumberFormat="1" applyBorder="1"/>
    <xf numFmtId="9" fontId="0" fillId="0" borderId="10" xfId="0" applyNumberFormat="1" applyBorder="1"/>
    <xf numFmtId="0" fontId="2" fillId="0" borderId="0" xfId="0" applyFont="1" applyAlignment="1"/>
    <xf numFmtId="0" fontId="0" fillId="0" borderId="0" xfId="0" applyAlignment="1"/>
    <xf numFmtId="43" fontId="0" fillId="0" borderId="0" xfId="1" applyFont="1"/>
    <xf numFmtId="10" fontId="0" fillId="0" borderId="0" xfId="0" applyNumberFormat="1"/>
    <xf numFmtId="0" fontId="5" fillId="0" borderId="0" xfId="0" applyFont="1" applyBorder="1" applyAlignment="1"/>
    <xf numFmtId="0" fontId="5" fillId="0" borderId="3" xfId="0" applyFont="1" applyBorder="1" applyAlignment="1">
      <alignment horizontal="center"/>
    </xf>
    <xf numFmtId="0" fontId="0" fillId="0" borderId="12" xfId="0" applyBorder="1"/>
    <xf numFmtId="0" fontId="5" fillId="0" borderId="15" xfId="0" applyFont="1" applyBorder="1" applyAlignment="1">
      <alignment horizontal="center"/>
    </xf>
    <xf numFmtId="164" fontId="12" fillId="2" borderId="7" xfId="1" applyNumberFormat="1" applyFont="1" applyFill="1" applyBorder="1" applyAlignment="1" applyProtection="1">
      <alignment horizontal="center"/>
      <protection locked="0" hidden="1"/>
    </xf>
    <xf numFmtId="3" fontId="5" fillId="2" borderId="30" xfId="2" applyNumberFormat="1" applyFont="1" applyFill="1" applyBorder="1" applyAlignment="1" applyProtection="1">
      <alignment horizontal="center" vertical="center"/>
      <protection hidden="1"/>
    </xf>
    <xf numFmtId="2" fontId="5" fillId="0" borderId="38" xfId="0" applyNumberFormat="1" applyFont="1" applyBorder="1" applyAlignment="1">
      <alignment horizontal="center" vertical="top"/>
    </xf>
    <xf numFmtId="2" fontId="5" fillId="0" borderId="30" xfId="0" applyNumberFormat="1" applyFont="1" applyBorder="1" applyAlignment="1">
      <alignment horizontal="center" vertical="top"/>
    </xf>
    <xf numFmtId="2" fontId="5" fillId="0" borderId="39" xfId="0" applyNumberFormat="1" applyFont="1" applyBorder="1" applyAlignment="1">
      <alignment horizontal="center" vertical="top"/>
    </xf>
    <xf numFmtId="2" fontId="5" fillId="0" borderId="40" xfId="0" applyNumberFormat="1" applyFont="1" applyBorder="1" applyAlignment="1">
      <alignment horizontal="center" vertical="top"/>
    </xf>
    <xf numFmtId="2" fontId="5" fillId="0" borderId="41" xfId="0" applyNumberFormat="1" applyFont="1" applyBorder="1" applyAlignment="1">
      <alignment horizontal="center" vertical="top"/>
    </xf>
    <xf numFmtId="2" fontId="5" fillId="0" borderId="42" xfId="0" applyNumberFormat="1" applyFont="1" applyBorder="1" applyAlignment="1">
      <alignment horizontal="center" vertical="top"/>
    </xf>
    <xf numFmtId="2" fontId="5" fillId="0" borderId="31" xfId="0" applyNumberFormat="1" applyFont="1" applyBorder="1" applyAlignment="1">
      <alignment horizontal="center" vertical="top"/>
    </xf>
    <xf numFmtId="2" fontId="5" fillId="0" borderId="43" xfId="0" applyNumberFormat="1" applyFont="1" applyBorder="1" applyAlignment="1">
      <alignment horizontal="center" vertical="top"/>
    </xf>
    <xf numFmtId="3" fontId="5" fillId="0" borderId="5" xfId="0" applyNumberFormat="1" applyFont="1" applyBorder="1" applyAlignment="1">
      <alignment horizontal="center"/>
    </xf>
    <xf numFmtId="3" fontId="5" fillId="2" borderId="4" xfId="2" applyNumberFormat="1" applyFont="1" applyFill="1" applyBorder="1" applyAlignment="1" applyProtection="1">
      <alignment horizontal="center" vertical="center"/>
      <protection hidden="1"/>
    </xf>
    <xf numFmtId="3" fontId="5" fillId="2" borderId="44" xfId="2" applyNumberFormat="1" applyFont="1" applyFill="1" applyBorder="1" applyAlignment="1" applyProtection="1">
      <alignment horizontal="center" vertical="center"/>
      <protection hidden="1"/>
    </xf>
    <xf numFmtId="2" fontId="5" fillId="2" borderId="5" xfId="2" applyNumberFormat="1" applyFont="1" applyFill="1" applyBorder="1" applyAlignment="1" applyProtection="1">
      <alignment horizontal="center" vertical="center"/>
      <protection hidden="1"/>
    </xf>
    <xf numFmtId="166" fontId="5" fillId="2" borderId="45" xfId="2" applyNumberFormat="1" applyFont="1" applyFill="1" applyBorder="1" applyAlignment="1" applyProtection="1">
      <alignment horizontal="center" vertical="center"/>
      <protection hidden="1"/>
    </xf>
    <xf numFmtId="2" fontId="5" fillId="2" borderId="44" xfId="2" applyNumberFormat="1" applyFont="1" applyFill="1" applyBorder="1" applyAlignment="1" applyProtection="1">
      <alignment horizontal="center" vertical="center"/>
      <protection hidden="1"/>
    </xf>
    <xf numFmtId="166" fontId="5" fillId="2" borderId="44" xfId="2" applyNumberFormat="1" applyFont="1" applyFill="1" applyBorder="1" applyAlignment="1" applyProtection="1">
      <alignment horizontal="center" vertical="center"/>
      <protection hidden="1"/>
    </xf>
    <xf numFmtId="166" fontId="5" fillId="2" borderId="46" xfId="2" applyNumberFormat="1" applyFont="1" applyFill="1" applyBorder="1" applyAlignment="1" applyProtection="1">
      <alignment horizontal="center" vertical="center"/>
      <protection hidden="1"/>
    </xf>
    <xf numFmtId="166" fontId="5" fillId="2" borderId="18" xfId="2" applyNumberFormat="1" applyFont="1" applyFill="1" applyBorder="1" applyAlignment="1" applyProtection="1">
      <alignment horizontal="center" vertical="center"/>
      <protection hidden="1"/>
    </xf>
    <xf numFmtId="1" fontId="5" fillId="2" borderId="18" xfId="2" applyNumberFormat="1" applyFont="1" applyFill="1" applyBorder="1" applyAlignment="1" applyProtection="1">
      <alignment horizontal="center" vertical="center"/>
      <protection hidden="1"/>
    </xf>
    <xf numFmtId="1" fontId="5" fillId="2" borderId="5" xfId="2" applyNumberFormat="1" applyFont="1" applyFill="1" applyBorder="1" applyAlignment="1" applyProtection="1">
      <alignment horizontal="center" vertical="center"/>
      <protection hidden="1"/>
    </xf>
    <xf numFmtId="165" fontId="5" fillId="2" borderId="44" xfId="2" applyNumberFormat="1" applyFont="1" applyFill="1" applyBorder="1" applyAlignment="1" applyProtection="1">
      <alignment horizontal="center" vertical="center"/>
      <protection hidden="1"/>
    </xf>
    <xf numFmtId="4" fontId="5" fillId="2" borderId="18" xfId="2" applyNumberFormat="1" applyFont="1" applyFill="1" applyBorder="1" applyAlignment="1" applyProtection="1">
      <alignment horizontal="center" vertical="center"/>
      <protection hidden="1"/>
    </xf>
    <xf numFmtId="0" fontId="5" fillId="0" borderId="6" xfId="0" applyFont="1" applyBorder="1" applyAlignment="1">
      <alignment horizontal="center"/>
    </xf>
    <xf numFmtId="2" fontId="5" fillId="0" borderId="0" xfId="0" applyNumberFormat="1" applyFont="1" applyBorder="1" applyAlignment="1">
      <alignment wrapText="1"/>
    </xf>
    <xf numFmtId="3" fontId="5" fillId="2" borderId="31" xfId="2" applyNumberFormat="1" applyFont="1" applyFill="1" applyBorder="1" applyAlignment="1" applyProtection="1">
      <alignment horizontal="center" vertical="center"/>
      <protection hidden="1"/>
    </xf>
    <xf numFmtId="3" fontId="5" fillId="0" borderId="2" xfId="0" applyNumberFormat="1" applyFont="1" applyBorder="1" applyAlignment="1">
      <alignment horizontal="center"/>
    </xf>
    <xf numFmtId="0" fontId="4" fillId="2" borderId="2" xfId="0" applyFont="1" applyFill="1" applyBorder="1" applyAlignment="1">
      <alignment horizontal="center" vertical="center"/>
    </xf>
    <xf numFmtId="3" fontId="5" fillId="0" borderId="2" xfId="0" applyNumberFormat="1" applyFont="1" applyBorder="1" applyAlignment="1">
      <alignment horizontal="center" vertical="top"/>
    </xf>
    <xf numFmtId="3" fontId="5" fillId="0" borderId="1" xfId="0" applyNumberFormat="1" applyFont="1" applyBorder="1" applyAlignment="1">
      <alignment horizontal="center" vertical="top"/>
    </xf>
    <xf numFmtId="3" fontId="5" fillId="2" borderId="34" xfId="2" applyNumberFormat="1" applyFont="1" applyFill="1" applyBorder="1" applyAlignment="1" applyProtection="1">
      <alignment horizontal="center" vertical="center"/>
      <protection hidden="1"/>
    </xf>
    <xf numFmtId="2" fontId="5" fillId="2" borderId="48" xfId="2" applyNumberFormat="1" applyFont="1" applyFill="1" applyBorder="1" applyAlignment="1" applyProtection="1">
      <alignment horizontal="center" vertical="center"/>
      <protection hidden="1"/>
    </xf>
    <xf numFmtId="166" fontId="5" fillId="2" borderId="49" xfId="2" applyNumberFormat="1" applyFont="1" applyFill="1" applyBorder="1" applyAlignment="1" applyProtection="1">
      <alignment horizontal="center" vertical="center"/>
      <protection hidden="1"/>
    </xf>
    <xf numFmtId="166" fontId="5" fillId="2" borderId="50" xfId="2" applyNumberFormat="1" applyFont="1" applyFill="1" applyBorder="1" applyAlignment="1" applyProtection="1">
      <alignment horizontal="center" vertical="center"/>
      <protection hidden="1"/>
    </xf>
    <xf numFmtId="1" fontId="5" fillId="2" borderId="49" xfId="2" applyNumberFormat="1" applyFont="1" applyFill="1" applyBorder="1" applyAlignment="1" applyProtection="1">
      <alignment horizontal="center" vertical="center"/>
      <protection hidden="1"/>
    </xf>
    <xf numFmtId="1" fontId="5" fillId="2" borderId="50" xfId="2" applyNumberFormat="1" applyFont="1" applyFill="1" applyBorder="1" applyAlignment="1" applyProtection="1">
      <alignment horizontal="center" vertical="center"/>
      <protection hidden="1"/>
    </xf>
    <xf numFmtId="165" fontId="5" fillId="2" borderId="50" xfId="2" applyNumberFormat="1" applyFont="1" applyFill="1" applyBorder="1" applyAlignment="1" applyProtection="1">
      <alignment horizontal="center" vertical="center"/>
      <protection hidden="1"/>
    </xf>
    <xf numFmtId="2" fontId="5" fillId="2" borderId="50" xfId="2" applyNumberFormat="1" applyFont="1" applyFill="1" applyBorder="1" applyAlignment="1" applyProtection="1">
      <alignment horizontal="center" vertical="center"/>
      <protection hidden="1"/>
    </xf>
    <xf numFmtId="4" fontId="5" fillId="2" borderId="50" xfId="2" applyNumberFormat="1" applyFont="1" applyFill="1" applyBorder="1" applyAlignment="1" applyProtection="1">
      <alignment horizontal="center" vertical="center"/>
      <protection hidden="1"/>
    </xf>
    <xf numFmtId="0" fontId="0" fillId="0" borderId="3" xfId="0" applyBorder="1"/>
    <xf numFmtId="164" fontId="11" fillId="2" borderId="14" xfId="1" applyNumberFormat="1" applyFont="1" applyFill="1" applyBorder="1" applyAlignment="1" applyProtection="1">
      <alignment horizontal="center" vertical="center"/>
      <protection locked="0" hidden="1"/>
    </xf>
    <xf numFmtId="3" fontId="5" fillId="2" borderId="36" xfId="2" applyNumberFormat="1" applyFont="1" applyFill="1" applyBorder="1" applyAlignment="1" applyProtection="1">
      <alignment horizontal="center" vertical="center"/>
      <protection hidden="1"/>
    </xf>
    <xf numFmtId="0" fontId="5" fillId="0" borderId="15" xfId="0" applyFont="1" applyBorder="1" applyAlignment="1">
      <alignment horizontal="center" vertical="top"/>
    </xf>
    <xf numFmtId="0" fontId="0" fillId="0" borderId="15" xfId="0" applyBorder="1"/>
    <xf numFmtId="3" fontId="5" fillId="0" borderId="19" xfId="0" applyNumberFormat="1" applyFont="1" applyBorder="1" applyAlignment="1">
      <alignment horizontal="center"/>
    </xf>
    <xf numFmtId="0" fontId="2" fillId="0" borderId="0" xfId="0" applyFont="1" applyAlignment="1">
      <alignment horizontal="left"/>
    </xf>
    <xf numFmtId="0" fontId="2" fillId="0" borderId="0" xfId="0" applyFont="1" applyAlignment="1">
      <alignment horizontal="left" wrapText="1"/>
    </xf>
    <xf numFmtId="0" fontId="2" fillId="0" borderId="0" xfId="0" applyFont="1" applyAlignment="1">
      <alignment horizontal="left"/>
    </xf>
    <xf numFmtId="0" fontId="2" fillId="0" borderId="0" xfId="0" applyFont="1" applyAlignment="1">
      <alignment horizontal="center"/>
    </xf>
    <xf numFmtId="6" fontId="0" fillId="0" borderId="0" xfId="0" applyNumberFormat="1" applyAlignment="1">
      <alignment horizontal="left"/>
    </xf>
    <xf numFmtId="9" fontId="2" fillId="0" borderId="0" xfId="0" applyNumberFormat="1" applyFont="1" applyAlignment="1">
      <alignment horizontal="left"/>
    </xf>
    <xf numFmtId="0" fontId="2" fillId="0" borderId="0" xfId="0" applyFont="1" applyAlignment="1">
      <alignment horizontal="left"/>
    </xf>
    <xf numFmtId="0" fontId="2" fillId="0" borderId="0" xfId="0" applyFont="1" applyAlignment="1">
      <alignment horizontal="left" wrapText="1"/>
    </xf>
    <xf numFmtId="0" fontId="2" fillId="0" borderId="0" xfId="0" applyFont="1" applyAlignment="1">
      <alignment horizontal="center"/>
    </xf>
    <xf numFmtId="164" fontId="4" fillId="0" borderId="0" xfId="1" applyNumberFormat="1" applyFont="1" applyAlignment="1">
      <alignment horizontal="left"/>
    </xf>
    <xf numFmtId="1" fontId="3" fillId="0" borderId="4" xfId="1" applyNumberFormat="1" applyFont="1" applyBorder="1" applyAlignment="1">
      <alignment horizontal="center"/>
    </xf>
    <xf numFmtId="1" fontId="3" fillId="0" borderId="5" xfId="1" applyNumberFormat="1" applyFont="1" applyBorder="1" applyAlignment="1">
      <alignment horizontal="center"/>
    </xf>
    <xf numFmtId="1" fontId="3" fillId="0" borderId="18" xfId="1" applyNumberFormat="1" applyFont="1" applyBorder="1" applyAlignment="1">
      <alignment horizontal="center"/>
    </xf>
    <xf numFmtId="2" fontId="5" fillId="0" borderId="4" xfId="0" applyNumberFormat="1" applyFont="1" applyBorder="1" applyAlignment="1">
      <alignment horizontal="center"/>
    </xf>
    <xf numFmtId="2" fontId="5" fillId="0" borderId="5" xfId="0" applyNumberFormat="1" applyFont="1" applyBorder="1" applyAlignment="1">
      <alignment horizontal="center"/>
    </xf>
    <xf numFmtId="2" fontId="5" fillId="0" borderId="18" xfId="0" applyNumberFormat="1" applyFont="1" applyBorder="1" applyAlignment="1">
      <alignment horizontal="center"/>
    </xf>
    <xf numFmtId="0" fontId="5" fillId="0" borderId="0" xfId="0" applyFont="1" applyAlignment="1">
      <alignment horizontal="left" vertical="top" wrapText="1"/>
    </xf>
    <xf numFmtId="0" fontId="5" fillId="0" borderId="0" xfId="0" applyFont="1" applyAlignment="1">
      <alignment horizontal="left" vertical="top"/>
    </xf>
    <xf numFmtId="0" fontId="5" fillId="0" borderId="0" xfId="0" applyFont="1" applyAlignment="1">
      <alignment horizontal="left"/>
    </xf>
    <xf numFmtId="0" fontId="5" fillId="0" borderId="0" xfId="0" applyFont="1" applyAlignment="1">
      <alignment horizontal="left" wrapText="1"/>
    </xf>
    <xf numFmtId="0" fontId="5" fillId="0" borderId="0" xfId="0" applyFont="1" applyAlignment="1">
      <alignment horizontal="left" vertical="center" wrapText="1"/>
    </xf>
    <xf numFmtId="2" fontId="5" fillId="0" borderId="30" xfId="0" applyNumberFormat="1" applyFont="1" applyBorder="1" applyAlignment="1">
      <alignment horizontal="center" wrapText="1"/>
    </xf>
    <xf numFmtId="2" fontId="5" fillId="0" borderId="47" xfId="0" applyNumberFormat="1" applyFont="1" applyBorder="1" applyAlignment="1">
      <alignment horizontal="center" wrapText="1"/>
    </xf>
    <xf numFmtId="2" fontId="5" fillId="0" borderId="1" xfId="0" applyNumberFormat="1" applyFont="1" applyBorder="1" applyAlignment="1">
      <alignment horizontal="center"/>
    </xf>
    <xf numFmtId="2" fontId="5" fillId="0" borderId="2" xfId="0" applyNumberFormat="1" applyFont="1" applyBorder="1" applyAlignment="1">
      <alignment horizontal="center"/>
    </xf>
    <xf numFmtId="2" fontId="5" fillId="0" borderId="32" xfId="0" applyNumberFormat="1" applyFont="1" applyBorder="1" applyAlignment="1">
      <alignment horizontal="center"/>
    </xf>
    <xf numFmtId="0" fontId="10" fillId="0" borderId="4" xfId="0" applyFont="1" applyBorder="1" applyAlignment="1">
      <alignment horizontal="center"/>
    </xf>
    <xf numFmtId="0" fontId="10" fillId="0" borderId="5" xfId="0" applyFont="1" applyBorder="1" applyAlignment="1">
      <alignment horizontal="center"/>
    </xf>
    <xf numFmtId="0" fontId="10" fillId="0" borderId="18" xfId="0" applyFont="1" applyBorder="1" applyAlignment="1">
      <alignment horizontal="center"/>
    </xf>
    <xf numFmtId="0" fontId="2" fillId="0" borderId="33" xfId="0" applyFont="1" applyBorder="1" applyAlignment="1">
      <alignment horizontal="center"/>
    </xf>
    <xf numFmtId="0" fontId="2" fillId="0" borderId="34" xfId="0" applyFont="1" applyBorder="1" applyAlignment="1">
      <alignment horizontal="center"/>
    </xf>
    <xf numFmtId="0" fontId="2" fillId="0" borderId="28" xfId="0" applyFont="1" applyBorder="1" applyAlignment="1">
      <alignment horizontal="center"/>
    </xf>
  </cellXfs>
  <cellStyles count="3">
    <cellStyle name="Comma" xfId="1" builtinId="3"/>
    <cellStyle name="Normal" xfId="0" builtinId="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V80"/>
  <sheetViews>
    <sheetView tabSelected="1" topLeftCell="C53" workbookViewId="0">
      <selection activeCell="J55" sqref="J55"/>
    </sheetView>
  </sheetViews>
  <sheetFormatPr defaultColWidth="8.7265625" defaultRowHeight="14.5" x14ac:dyDescent="0.35"/>
  <cols>
    <col min="1" max="2" width="8.7265625" style="1"/>
    <col min="3" max="3" width="19" style="1" customWidth="1"/>
    <col min="4" max="4" width="14.81640625" style="1" customWidth="1"/>
    <col min="5" max="5" width="17" style="1" customWidth="1"/>
    <col min="6" max="6" width="15" style="1" customWidth="1"/>
    <col min="7" max="7" width="8.7265625" style="1"/>
    <col min="8" max="8" width="14.453125" style="1" customWidth="1"/>
    <col min="9" max="9" width="11.6328125" style="1" customWidth="1"/>
    <col min="10" max="16384" width="8.7265625" style="1"/>
  </cols>
  <sheetData>
    <row r="2" spans="2:3" x14ac:dyDescent="0.35">
      <c r="B2" s="1" t="s">
        <v>29</v>
      </c>
    </row>
    <row r="5" spans="2:3" x14ac:dyDescent="0.35">
      <c r="C5" s="1" t="s">
        <v>30</v>
      </c>
    </row>
    <row r="6" spans="2:3" x14ac:dyDescent="0.35">
      <c r="C6" s="1" t="s">
        <v>31</v>
      </c>
    </row>
    <row r="7" spans="2:3" x14ac:dyDescent="0.35">
      <c r="C7" s="1" t="s">
        <v>32</v>
      </c>
    </row>
    <row r="8" spans="2:3" x14ac:dyDescent="0.35">
      <c r="C8" s="1" t="s">
        <v>33</v>
      </c>
    </row>
    <row r="10" spans="2:3" x14ac:dyDescent="0.35">
      <c r="C10" s="1" t="s">
        <v>32</v>
      </c>
    </row>
    <row r="12" spans="2:3" x14ac:dyDescent="0.35">
      <c r="C12" s="1" t="s">
        <v>34</v>
      </c>
    </row>
    <row r="14" spans="2:3" x14ac:dyDescent="0.35">
      <c r="C14" s="1" t="s">
        <v>35</v>
      </c>
    </row>
    <row r="16" spans="2:3" x14ac:dyDescent="0.35">
      <c r="C16" s="1" t="s">
        <v>36</v>
      </c>
    </row>
    <row r="17" spans="4:16" x14ac:dyDescent="0.35">
      <c r="D17" s="1" t="s">
        <v>37</v>
      </c>
      <c r="E17" s="1" t="s">
        <v>38</v>
      </c>
    </row>
    <row r="18" spans="4:16" x14ac:dyDescent="0.35">
      <c r="E18" s="1" t="s">
        <v>39</v>
      </c>
      <c r="H18" s="265">
        <v>25000</v>
      </c>
    </row>
    <row r="19" spans="4:16" x14ac:dyDescent="0.35">
      <c r="E19" s="1" t="s">
        <v>40</v>
      </c>
      <c r="H19" s="265">
        <v>15000</v>
      </c>
    </row>
    <row r="20" spans="4:16" x14ac:dyDescent="0.35">
      <c r="H20" s="265">
        <v>75000</v>
      </c>
    </row>
    <row r="21" spans="4:16" x14ac:dyDescent="0.35">
      <c r="D21" s="1" t="s">
        <v>41</v>
      </c>
      <c r="E21" s="1" t="s">
        <v>42</v>
      </c>
      <c r="H21" s="265">
        <f>SUM(H18:H20)</f>
        <v>115000</v>
      </c>
    </row>
    <row r="23" spans="4:16" x14ac:dyDescent="0.35">
      <c r="E23" s="1" t="s">
        <v>43</v>
      </c>
      <c r="H23" s="347" t="s">
        <v>317</v>
      </c>
      <c r="I23" s="347"/>
      <c r="J23" s="347"/>
      <c r="K23" s="347"/>
      <c r="L23" s="347"/>
      <c r="M23" s="347"/>
    </row>
    <row r="24" spans="4:16" x14ac:dyDescent="0.35">
      <c r="H24" s="347" t="s">
        <v>369</v>
      </c>
      <c r="I24" s="347"/>
      <c r="J24" s="347"/>
      <c r="K24" s="347"/>
      <c r="L24" s="347"/>
      <c r="M24" s="347"/>
      <c r="N24" s="347"/>
      <c r="O24" s="347"/>
      <c r="P24" s="347"/>
    </row>
    <row r="25" spans="4:16" x14ac:dyDescent="0.35">
      <c r="D25" s="1" t="s">
        <v>44</v>
      </c>
      <c r="E25" s="1" t="s">
        <v>45</v>
      </c>
    </row>
    <row r="26" spans="4:16" x14ac:dyDescent="0.35">
      <c r="E26" s="1" t="s">
        <v>46</v>
      </c>
      <c r="H26" s="347" t="s">
        <v>319</v>
      </c>
      <c r="I26" s="347"/>
      <c r="J26" s="347"/>
      <c r="K26" s="347"/>
      <c r="L26" s="347"/>
      <c r="M26" s="347"/>
      <c r="N26" s="347"/>
      <c r="O26" s="347"/>
      <c r="P26" s="347"/>
    </row>
    <row r="27" spans="4:16" x14ac:dyDescent="0.35">
      <c r="H27" s="1" t="s">
        <v>320</v>
      </c>
      <c r="M27" s="265">
        <v>102000</v>
      </c>
      <c r="N27" s="265" t="s">
        <v>321</v>
      </c>
      <c r="O27" s="1" t="s">
        <v>322</v>
      </c>
    </row>
    <row r="28" spans="4:16" x14ac:dyDescent="0.35">
      <c r="H28" s="1" t="s">
        <v>370</v>
      </c>
      <c r="M28" s="265">
        <v>27000</v>
      </c>
      <c r="N28" s="265">
        <v>27000</v>
      </c>
      <c r="O28" s="265">
        <v>102000</v>
      </c>
    </row>
    <row r="29" spans="4:16" x14ac:dyDescent="0.35">
      <c r="M29" s="265">
        <f>SUM(M27:M28)</f>
        <v>129000</v>
      </c>
      <c r="N29" s="1">
        <f>SUM(M28/M29)</f>
        <v>0.20930232558139536</v>
      </c>
      <c r="O29" s="1">
        <f>SUM(M27/M29)</f>
        <v>0.79069767441860461</v>
      </c>
    </row>
    <row r="30" spans="4:16" x14ac:dyDescent="0.35">
      <c r="E30" s="1" t="s">
        <v>371</v>
      </c>
      <c r="F30" s="1" t="s">
        <v>372</v>
      </c>
      <c r="M30" s="265"/>
    </row>
    <row r="31" spans="4:16" x14ac:dyDescent="0.35">
      <c r="D31" s="1" t="s">
        <v>47</v>
      </c>
      <c r="E31" s="1" t="s">
        <v>48</v>
      </c>
    </row>
    <row r="32" spans="4:16" x14ac:dyDescent="0.35">
      <c r="E32" s="1" t="s">
        <v>49</v>
      </c>
    </row>
    <row r="34" spans="4:16" ht="15" customHeight="1" x14ac:dyDescent="0.35">
      <c r="D34" s="1" t="s">
        <v>50</v>
      </c>
      <c r="E34" s="1" t="s">
        <v>51</v>
      </c>
      <c r="G34" s="348" t="s">
        <v>323</v>
      </c>
      <c r="H34" s="348"/>
      <c r="I34" s="348"/>
      <c r="J34" s="348"/>
      <c r="K34" s="348"/>
      <c r="L34" s="348"/>
      <c r="M34" s="348"/>
      <c r="N34" s="348"/>
      <c r="O34" s="348"/>
      <c r="P34" s="348"/>
    </row>
    <row r="35" spans="4:16" x14ac:dyDescent="0.35">
      <c r="G35" s="348"/>
      <c r="H35" s="348"/>
      <c r="I35" s="348"/>
      <c r="J35" s="348"/>
      <c r="K35" s="348"/>
      <c r="L35" s="348"/>
      <c r="M35" s="348"/>
      <c r="N35" s="348"/>
      <c r="O35" s="348"/>
      <c r="P35" s="348"/>
    </row>
    <row r="36" spans="4:16" x14ac:dyDescent="0.35">
      <c r="E36" s="1" t="s">
        <v>52</v>
      </c>
    </row>
    <row r="38" spans="4:16" x14ac:dyDescent="0.35">
      <c r="D38" s="1" t="s">
        <v>53</v>
      </c>
      <c r="E38" s="1" t="s">
        <v>54</v>
      </c>
      <c r="G38" s="348" t="s">
        <v>376</v>
      </c>
      <c r="H38" s="348"/>
      <c r="I38" s="348"/>
      <c r="J38" s="348"/>
      <c r="K38" s="348"/>
      <c r="L38" s="348"/>
      <c r="M38" s="348"/>
      <c r="N38" s="348"/>
      <c r="O38" s="348"/>
      <c r="P38" s="348"/>
    </row>
    <row r="39" spans="4:16" x14ac:dyDescent="0.35">
      <c r="E39" s="1" t="s">
        <v>55</v>
      </c>
    </row>
    <row r="40" spans="4:16" x14ac:dyDescent="0.35">
      <c r="E40" s="1" t="s">
        <v>56</v>
      </c>
    </row>
    <row r="42" spans="4:16" x14ac:dyDescent="0.35">
      <c r="E42" s="341" t="s">
        <v>285</v>
      </c>
      <c r="F42" s="341"/>
      <c r="G42" s="341" t="s">
        <v>293</v>
      </c>
      <c r="H42" s="341"/>
      <c r="I42" s="341"/>
      <c r="J42" s="341"/>
    </row>
    <row r="43" spans="4:16" x14ac:dyDescent="0.35">
      <c r="E43" s="209" t="s">
        <v>286</v>
      </c>
      <c r="F43" s="209" t="s">
        <v>56</v>
      </c>
      <c r="G43" s="209"/>
      <c r="H43" s="345">
        <v>175000</v>
      </c>
      <c r="I43" s="209"/>
      <c r="J43" s="341"/>
    </row>
    <row r="44" spans="4:16" ht="29" customHeight="1" x14ac:dyDescent="0.35">
      <c r="E44" s="209"/>
      <c r="F44" s="209" t="s">
        <v>294</v>
      </c>
      <c r="G44" s="346">
        <v>0.5</v>
      </c>
      <c r="H44" s="342" t="s">
        <v>287</v>
      </c>
      <c r="I44" s="341" t="s">
        <v>288</v>
      </c>
      <c r="J44" s="341"/>
    </row>
    <row r="45" spans="4:16" x14ac:dyDescent="0.35">
      <c r="E45" s="209"/>
      <c r="F45" s="209"/>
      <c r="G45" s="209"/>
      <c r="H45" s="209">
        <v>87500</v>
      </c>
      <c r="I45" s="209">
        <f>SUM(H45*0.5)</f>
        <v>43750</v>
      </c>
      <c r="J45" s="341"/>
    </row>
    <row r="46" spans="4:16" x14ac:dyDescent="0.35">
      <c r="E46" s="209"/>
      <c r="F46" s="209"/>
      <c r="G46" s="209"/>
      <c r="H46" s="209"/>
      <c r="I46" s="209"/>
      <c r="J46" s="341"/>
    </row>
    <row r="47" spans="4:16" x14ac:dyDescent="0.35">
      <c r="E47" s="209"/>
      <c r="F47" s="209"/>
      <c r="G47" s="346">
        <v>0.9</v>
      </c>
      <c r="H47" s="341" t="s">
        <v>289</v>
      </c>
      <c r="I47" s="341" t="s">
        <v>290</v>
      </c>
      <c r="J47" s="341"/>
    </row>
    <row r="48" spans="4:16" x14ac:dyDescent="0.35">
      <c r="E48" s="209"/>
      <c r="F48" s="209"/>
      <c r="G48" s="209"/>
      <c r="H48" s="209">
        <v>87500</v>
      </c>
      <c r="I48" s="209">
        <f>SUM(H48*0.9)</f>
        <v>78750</v>
      </c>
      <c r="J48" s="341"/>
    </row>
    <row r="49" spans="4:22" x14ac:dyDescent="0.35">
      <c r="E49" s="209"/>
      <c r="F49" s="209" t="s">
        <v>292</v>
      </c>
      <c r="G49" s="209"/>
      <c r="H49" s="209" t="s">
        <v>291</v>
      </c>
      <c r="I49" s="209"/>
      <c r="J49" s="341"/>
    </row>
    <row r="50" spans="4:22" x14ac:dyDescent="0.35">
      <c r="E50" s="209"/>
      <c r="F50" s="209" t="s">
        <v>300</v>
      </c>
      <c r="G50" s="209"/>
      <c r="H50" s="209"/>
      <c r="I50" s="209"/>
      <c r="J50" s="341"/>
    </row>
    <row r="51" spans="4:22" x14ac:dyDescent="0.35">
      <c r="E51" s="209"/>
      <c r="F51" s="209" t="s">
        <v>295</v>
      </c>
      <c r="G51" s="209"/>
      <c r="H51" s="209"/>
      <c r="I51" s="209"/>
      <c r="J51" s="341"/>
    </row>
    <row r="52" spans="4:22" x14ac:dyDescent="0.35">
      <c r="E52" s="209"/>
      <c r="F52" s="209" t="s">
        <v>296</v>
      </c>
      <c r="G52" s="209"/>
      <c r="H52" s="209"/>
      <c r="I52" s="209"/>
      <c r="J52" s="341"/>
    </row>
    <row r="53" spans="4:22" x14ac:dyDescent="0.35">
      <c r="E53" s="209"/>
      <c r="F53" s="209" t="s">
        <v>297</v>
      </c>
      <c r="G53" s="209"/>
      <c r="H53" s="209"/>
      <c r="I53" s="209"/>
      <c r="J53" s="341"/>
    </row>
    <row r="54" spans="4:22" x14ac:dyDescent="0.35">
      <c r="E54" s="209"/>
      <c r="F54" s="209" t="s">
        <v>298</v>
      </c>
      <c r="G54" s="209"/>
      <c r="H54" s="209"/>
      <c r="I54" s="209"/>
    </row>
    <row r="55" spans="4:22" x14ac:dyDescent="0.35">
      <c r="E55" s="209"/>
      <c r="F55" s="209" t="s">
        <v>299</v>
      </c>
      <c r="G55" s="209"/>
      <c r="H55" s="209"/>
      <c r="I55" s="209"/>
      <c r="J55" s="343"/>
    </row>
    <row r="56" spans="4:22" x14ac:dyDescent="0.35">
      <c r="E56" s="209"/>
      <c r="F56" s="209"/>
      <c r="G56" s="209"/>
      <c r="H56" s="209"/>
      <c r="I56" s="209"/>
      <c r="J56" s="341"/>
    </row>
    <row r="57" spans="4:22" x14ac:dyDescent="0.35">
      <c r="E57" s="209"/>
      <c r="F57" s="209"/>
      <c r="G57" s="209"/>
      <c r="H57" s="209"/>
      <c r="I57" s="209"/>
      <c r="J57" s="341"/>
    </row>
    <row r="58" spans="4:22" x14ac:dyDescent="0.35">
      <c r="E58" s="1" t="s">
        <v>57</v>
      </c>
      <c r="F58" s="347" t="s">
        <v>377</v>
      </c>
      <c r="G58" s="347"/>
      <c r="H58" s="347"/>
      <c r="I58" s="347"/>
      <c r="J58" s="347"/>
      <c r="K58" s="347"/>
      <c r="L58" s="347"/>
      <c r="M58" s="347"/>
      <c r="N58" s="344"/>
      <c r="O58" s="344"/>
      <c r="P58" s="344"/>
      <c r="Q58" s="344"/>
      <c r="R58" s="344"/>
      <c r="S58" s="344"/>
      <c r="T58" s="344"/>
    </row>
    <row r="60" spans="4:22" x14ac:dyDescent="0.35">
      <c r="D60" s="1" t="s">
        <v>58</v>
      </c>
      <c r="E60" s="1" t="s">
        <v>59</v>
      </c>
      <c r="G60" s="349" t="s">
        <v>324</v>
      </c>
      <c r="H60" s="349"/>
      <c r="I60" s="349"/>
      <c r="J60" s="349"/>
      <c r="K60" s="349"/>
      <c r="L60" s="349"/>
      <c r="M60" s="349"/>
      <c r="N60" s="349"/>
      <c r="O60" s="349"/>
      <c r="P60" s="349"/>
    </row>
    <row r="61" spans="4:22" x14ac:dyDescent="0.35">
      <c r="E61" s="1" t="s">
        <v>60</v>
      </c>
      <c r="I61" s="349"/>
      <c r="J61" s="349"/>
      <c r="K61" s="349"/>
      <c r="L61" s="349"/>
      <c r="M61" s="349"/>
      <c r="N61" s="349"/>
      <c r="O61" s="349"/>
      <c r="P61" s="349"/>
      <c r="Q61" s="349"/>
      <c r="R61" s="349"/>
      <c r="S61" s="349"/>
      <c r="T61" s="349"/>
      <c r="U61" s="349"/>
      <c r="V61" s="349"/>
    </row>
    <row r="62" spans="4:22" x14ac:dyDescent="0.35">
      <c r="E62" s="1" t="s">
        <v>61</v>
      </c>
      <c r="I62" s="349"/>
      <c r="J62" s="349"/>
      <c r="K62" s="349"/>
      <c r="L62" s="349"/>
      <c r="M62" s="349"/>
      <c r="N62" s="349"/>
      <c r="O62" s="349"/>
      <c r="P62" s="349"/>
      <c r="Q62" s="349"/>
      <c r="R62" s="349"/>
      <c r="S62" s="349"/>
      <c r="T62" s="349"/>
      <c r="U62" s="349"/>
      <c r="V62" s="349"/>
    </row>
    <row r="63" spans="4:22" x14ac:dyDescent="0.35">
      <c r="E63" s="1" t="s">
        <v>62</v>
      </c>
      <c r="I63" s="347" t="s">
        <v>325</v>
      </c>
      <c r="J63" s="347"/>
      <c r="K63" s="347"/>
      <c r="L63" s="347"/>
      <c r="M63" s="347"/>
      <c r="N63" s="347"/>
      <c r="O63" s="347"/>
      <c r="P63" s="347"/>
    </row>
    <row r="65" spans="3:22" x14ac:dyDescent="0.35">
      <c r="D65" s="1" t="s">
        <v>63</v>
      </c>
      <c r="E65" s="1" t="s">
        <v>64</v>
      </c>
      <c r="I65" s="348" t="s">
        <v>331</v>
      </c>
      <c r="J65" s="348"/>
      <c r="K65" s="348"/>
      <c r="L65" s="348"/>
      <c r="M65" s="348"/>
      <c r="N65" s="348"/>
      <c r="O65" s="348"/>
      <c r="P65" s="348"/>
      <c r="Q65" s="348"/>
      <c r="R65" s="348"/>
      <c r="S65" s="348"/>
      <c r="T65" s="348"/>
      <c r="U65" s="348"/>
      <c r="V65" s="348"/>
    </row>
    <row r="66" spans="3:22" x14ac:dyDescent="0.35">
      <c r="E66" s="1" t="s">
        <v>65</v>
      </c>
    </row>
    <row r="67" spans="3:22" ht="35.25" customHeight="1" x14ac:dyDescent="0.35">
      <c r="E67" s="1" t="s">
        <v>66</v>
      </c>
      <c r="I67" s="348" t="s">
        <v>326</v>
      </c>
      <c r="J67" s="348"/>
      <c r="K67" s="348"/>
      <c r="L67" s="348"/>
      <c r="M67" s="348"/>
      <c r="N67" s="348"/>
      <c r="O67" s="348"/>
      <c r="P67" s="348"/>
      <c r="Q67" s="348"/>
      <c r="R67" s="348"/>
      <c r="S67" s="348"/>
      <c r="T67" s="348"/>
      <c r="U67" s="348"/>
      <c r="V67" s="348"/>
    </row>
    <row r="69" spans="3:22" x14ac:dyDescent="0.35">
      <c r="D69" s="1" t="s">
        <v>67</v>
      </c>
      <c r="E69" s="1" t="s">
        <v>68</v>
      </c>
    </row>
    <row r="70" spans="3:22" x14ac:dyDescent="0.35">
      <c r="E70" s="1" t="s">
        <v>69</v>
      </c>
      <c r="I70" s="347" t="s">
        <v>332</v>
      </c>
      <c r="J70" s="347"/>
      <c r="K70" s="347"/>
      <c r="L70" s="347"/>
      <c r="M70" s="347"/>
      <c r="N70" s="347"/>
      <c r="O70" s="347"/>
      <c r="P70" s="347"/>
      <c r="Q70" s="347"/>
      <c r="R70" s="347"/>
      <c r="S70" s="347"/>
      <c r="T70" s="347"/>
      <c r="U70" s="347"/>
      <c r="V70" s="347"/>
    </row>
    <row r="72" spans="3:22" x14ac:dyDescent="0.35">
      <c r="C72" s="1" t="s">
        <v>70</v>
      </c>
    </row>
    <row r="73" spans="3:22" ht="29" x14ac:dyDescent="0.35">
      <c r="D73" s="2" t="s">
        <v>71</v>
      </c>
      <c r="E73" s="1" t="s">
        <v>72</v>
      </c>
    </row>
    <row r="74" spans="3:22" x14ac:dyDescent="0.35">
      <c r="E74" s="1" t="s">
        <v>73</v>
      </c>
    </row>
    <row r="75" spans="3:22" x14ac:dyDescent="0.35">
      <c r="E75" s="1" t="s">
        <v>74</v>
      </c>
    </row>
    <row r="77" spans="3:22" ht="29" x14ac:dyDescent="0.35">
      <c r="D77" s="2" t="s">
        <v>75</v>
      </c>
      <c r="E77" s="1" t="s">
        <v>76</v>
      </c>
    </row>
    <row r="78" spans="3:22" x14ac:dyDescent="0.35">
      <c r="E78" s="1" t="s">
        <v>77</v>
      </c>
    </row>
    <row r="79" spans="3:22" x14ac:dyDescent="0.35">
      <c r="E79" s="1" t="s">
        <v>78</v>
      </c>
    </row>
    <row r="80" spans="3:22" x14ac:dyDescent="0.35">
      <c r="E80" s="1" t="s">
        <v>79</v>
      </c>
    </row>
  </sheetData>
  <mergeCells count="13">
    <mergeCell ref="I70:V70"/>
    <mergeCell ref="I67:V67"/>
    <mergeCell ref="H23:M23"/>
    <mergeCell ref="H26:P26"/>
    <mergeCell ref="G34:P35"/>
    <mergeCell ref="G60:P60"/>
    <mergeCell ref="I63:P63"/>
    <mergeCell ref="I65:V65"/>
    <mergeCell ref="I61:V61"/>
    <mergeCell ref="I62:V62"/>
    <mergeCell ref="H24:P24"/>
    <mergeCell ref="G38:P38"/>
    <mergeCell ref="F58:M5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Z61"/>
  <sheetViews>
    <sheetView topLeftCell="A43" workbookViewId="0">
      <selection activeCell="E50" sqref="E50"/>
    </sheetView>
  </sheetViews>
  <sheetFormatPr defaultColWidth="9.1796875" defaultRowHeight="15.5" x14ac:dyDescent="0.35"/>
  <cols>
    <col min="1" max="1" width="18.453125" style="201" customWidth="1"/>
    <col min="2" max="2" width="10.453125" style="5" customWidth="1"/>
    <col min="3" max="3" width="6" style="5" customWidth="1"/>
    <col min="4" max="4" width="13.1796875" style="6" customWidth="1"/>
    <col min="5" max="5" width="13.54296875" style="7" customWidth="1"/>
    <col min="6" max="6" width="13.81640625" style="7" customWidth="1"/>
    <col min="7" max="7" width="10.81640625" style="7" customWidth="1"/>
    <col min="8" max="8" width="12" style="7" customWidth="1"/>
    <col min="9" max="9" width="10.453125" style="7" customWidth="1"/>
    <col min="10" max="10" width="14" style="7" bestFit="1" customWidth="1"/>
    <col min="11" max="11" width="13.54296875" style="7" customWidth="1"/>
    <col min="12" max="12" width="13.81640625" style="7" customWidth="1"/>
    <col min="13" max="13" width="10.81640625" style="7" customWidth="1"/>
    <col min="14" max="14" width="9.81640625" style="7" customWidth="1"/>
    <col min="15" max="16" width="10.453125" style="7" customWidth="1"/>
    <col min="17" max="17" width="19.81640625" style="7" customWidth="1"/>
    <col min="18" max="18" width="15.1796875" style="7" customWidth="1"/>
    <col min="19" max="19" width="9.453125" style="7" customWidth="1"/>
    <col min="20" max="20" width="12.453125" style="7" customWidth="1"/>
    <col min="21" max="21" width="10.1796875" style="7" customWidth="1"/>
    <col min="22" max="22" width="8.1796875" style="7" customWidth="1"/>
    <col min="23" max="23" width="13" style="6" customWidth="1"/>
    <col min="24" max="24" width="11.453125" style="7" customWidth="1"/>
    <col min="25" max="26" width="11.1796875" style="7" customWidth="1"/>
    <col min="27" max="27" width="9.54296875" style="7" customWidth="1"/>
    <col min="28" max="28" width="13.453125" style="23" customWidth="1"/>
    <col min="29" max="29" width="12.54296875" style="175" customWidth="1"/>
    <col min="30" max="31" width="10.81640625" style="6" customWidth="1"/>
    <col min="32" max="32" width="7.81640625" style="6" customWidth="1"/>
    <col min="33" max="33" width="3.1796875" style="6" customWidth="1"/>
    <col min="34" max="34" width="19.453125" style="201" customWidth="1"/>
    <col min="35" max="35" width="6.54296875" style="5" customWidth="1"/>
    <col min="36" max="36" width="5.453125" style="5" customWidth="1"/>
    <col min="37" max="37" width="15.453125" style="6" customWidth="1"/>
    <col min="38" max="38" width="12.26953125" style="20" customWidth="1"/>
    <col min="39" max="39" width="9.453125" style="6" customWidth="1"/>
    <col min="40" max="41" width="11.26953125" style="6" customWidth="1"/>
    <col min="42" max="42" width="12.54296875" style="7" customWidth="1"/>
    <col min="43" max="43" width="10.54296875" style="7" customWidth="1"/>
    <col min="44" max="44" width="12.1796875" style="7" customWidth="1"/>
    <col min="45" max="45" width="5" style="7" customWidth="1"/>
    <col min="46" max="46" width="13.81640625" style="22" customWidth="1"/>
    <col min="47" max="47" width="15.1796875" style="7" customWidth="1"/>
    <col min="48" max="48" width="9.453125" style="5" customWidth="1"/>
    <col min="49" max="49" width="6.1796875" style="23" customWidth="1"/>
    <col min="50" max="50" width="13.54296875" style="7" customWidth="1"/>
    <col min="51" max="51" width="18.453125" style="7" customWidth="1"/>
    <col min="52" max="52" width="14" style="7" customWidth="1"/>
    <col min="53" max="16384" width="9.1796875" style="5"/>
  </cols>
  <sheetData>
    <row r="1" spans="1:52" ht="16" thickBot="1" x14ac:dyDescent="0.4">
      <c r="A1" s="3" t="s">
        <v>80</v>
      </c>
      <c r="B1" s="4"/>
      <c r="F1" s="8"/>
      <c r="G1" s="9"/>
      <c r="H1" s="10"/>
      <c r="I1" s="8"/>
      <c r="J1" s="8"/>
      <c r="L1" s="8"/>
      <c r="M1" s="9"/>
      <c r="N1" s="10"/>
      <c r="O1" s="11"/>
      <c r="P1" s="8"/>
      <c r="Q1" s="8"/>
      <c r="S1" s="12" t="s">
        <v>81</v>
      </c>
      <c r="T1" s="13"/>
      <c r="U1" s="14"/>
      <c r="V1" s="15"/>
      <c r="W1" s="16"/>
      <c r="X1" s="14" t="s">
        <v>82</v>
      </c>
      <c r="Y1" s="14"/>
      <c r="Z1" s="14"/>
      <c r="AA1" s="17"/>
      <c r="AB1" s="18"/>
      <c r="AC1" s="19" t="s">
        <v>83</v>
      </c>
      <c r="AD1" s="14"/>
      <c r="AE1" s="14"/>
      <c r="AF1" s="14"/>
      <c r="AG1" s="8"/>
      <c r="AH1" s="3" t="s">
        <v>84</v>
      </c>
      <c r="AI1" s="4"/>
      <c r="AM1" s="7"/>
      <c r="AN1" s="7"/>
      <c r="AO1" s="7"/>
      <c r="AR1" s="21"/>
      <c r="AS1" s="21"/>
    </row>
    <row r="2" spans="1:52" ht="16" thickBot="1" x14ac:dyDescent="0.4">
      <c r="A2" s="3"/>
      <c r="B2" s="24"/>
      <c r="C2" s="24"/>
      <c r="D2" s="25"/>
      <c r="E2" s="351">
        <v>2018</v>
      </c>
      <c r="F2" s="352"/>
      <c r="G2" s="352"/>
      <c r="H2" s="352"/>
      <c r="I2" s="352"/>
      <c r="J2" s="353"/>
      <c r="K2" s="351">
        <v>2017</v>
      </c>
      <c r="L2" s="352"/>
      <c r="M2" s="352"/>
      <c r="N2" s="352"/>
      <c r="O2" s="352"/>
      <c r="P2" s="353"/>
      <c r="Q2" s="26"/>
      <c r="R2" s="351">
        <v>2016</v>
      </c>
      <c r="S2" s="352"/>
      <c r="T2" s="352"/>
      <c r="U2" s="353"/>
      <c r="V2" s="27">
        <v>2016</v>
      </c>
      <c r="W2" s="28">
        <v>2015</v>
      </c>
      <c r="X2" s="29">
        <v>2015</v>
      </c>
      <c r="Y2" s="30"/>
      <c r="Z2" s="30">
        <v>2015</v>
      </c>
      <c r="AA2" s="31">
        <v>2015</v>
      </c>
      <c r="AB2" s="29">
        <v>2014</v>
      </c>
      <c r="AC2" s="29"/>
      <c r="AD2" s="30"/>
      <c r="AE2" s="30">
        <v>2014</v>
      </c>
      <c r="AF2" s="32" t="s">
        <v>85</v>
      </c>
      <c r="AG2" s="33"/>
      <c r="AH2" s="3"/>
      <c r="AI2" s="24"/>
      <c r="AJ2" s="24"/>
      <c r="AK2" s="25"/>
      <c r="AL2" s="34">
        <v>2013</v>
      </c>
      <c r="AM2" s="30">
        <v>2013</v>
      </c>
      <c r="AN2" s="35"/>
      <c r="AO2" s="35"/>
      <c r="AP2" s="36"/>
      <c r="AQ2" s="26">
        <v>2012</v>
      </c>
      <c r="AR2" s="37" t="s">
        <v>86</v>
      </c>
      <c r="AS2" s="38"/>
      <c r="AT2" s="38"/>
      <c r="AU2" s="38"/>
      <c r="AW2" s="39"/>
      <c r="AX2" s="38"/>
      <c r="AY2" s="38"/>
      <c r="AZ2" s="38"/>
    </row>
    <row r="3" spans="1:52" ht="16.5" customHeight="1" thickBot="1" x14ac:dyDescent="0.4">
      <c r="A3" s="40" t="s">
        <v>87</v>
      </c>
      <c r="B3" s="41" t="s">
        <v>88</v>
      </c>
      <c r="C3" s="41" t="s">
        <v>89</v>
      </c>
      <c r="D3" s="42"/>
      <c r="E3" s="43" t="s">
        <v>90</v>
      </c>
      <c r="F3" s="43" t="s">
        <v>91</v>
      </c>
      <c r="G3" s="44" t="s">
        <v>92</v>
      </c>
      <c r="H3" s="45" t="s">
        <v>93</v>
      </c>
      <c r="I3" s="43" t="s">
        <v>85</v>
      </c>
      <c r="J3" s="46" t="s">
        <v>94</v>
      </c>
      <c r="K3" s="47" t="s">
        <v>90</v>
      </c>
      <c r="L3" s="47" t="s">
        <v>91</v>
      </c>
      <c r="M3" s="48" t="s">
        <v>92</v>
      </c>
      <c r="N3" s="45" t="s">
        <v>93</v>
      </c>
      <c r="O3" s="45" t="s">
        <v>86</v>
      </c>
      <c r="P3" s="47" t="s">
        <v>85</v>
      </c>
      <c r="Q3" s="47"/>
      <c r="R3" s="47" t="s">
        <v>90</v>
      </c>
      <c r="S3" s="48" t="s">
        <v>92</v>
      </c>
      <c r="T3" s="45" t="s">
        <v>93</v>
      </c>
      <c r="U3" s="45" t="s">
        <v>86</v>
      </c>
      <c r="V3" s="47" t="s">
        <v>85</v>
      </c>
      <c r="W3" s="47" t="s">
        <v>90</v>
      </c>
      <c r="X3" s="48" t="s">
        <v>95</v>
      </c>
      <c r="Y3" s="45" t="s">
        <v>93</v>
      </c>
      <c r="Z3" s="45" t="s">
        <v>96</v>
      </c>
      <c r="AA3" s="43" t="s">
        <v>85</v>
      </c>
      <c r="AB3" s="49" t="s">
        <v>97</v>
      </c>
      <c r="AC3" s="48" t="s">
        <v>13</v>
      </c>
      <c r="AD3" s="45" t="s">
        <v>93</v>
      </c>
      <c r="AE3" s="45" t="s">
        <v>86</v>
      </c>
      <c r="AF3" s="47" t="s">
        <v>98</v>
      </c>
      <c r="AG3" s="50"/>
      <c r="AH3" s="40" t="s">
        <v>87</v>
      </c>
      <c r="AI3" s="41" t="s">
        <v>88</v>
      </c>
      <c r="AJ3" s="41" t="s">
        <v>89</v>
      </c>
      <c r="AK3" s="42"/>
      <c r="AL3" s="51" t="s">
        <v>95</v>
      </c>
      <c r="AM3" s="50" t="s">
        <v>93</v>
      </c>
      <c r="AN3" s="45" t="s">
        <v>86</v>
      </c>
      <c r="AO3" s="45" t="s">
        <v>85</v>
      </c>
      <c r="AP3" s="52" t="s">
        <v>95</v>
      </c>
      <c r="AQ3" s="52" t="s">
        <v>99</v>
      </c>
      <c r="AR3" s="52" t="s">
        <v>100</v>
      </c>
      <c r="AS3" s="52"/>
      <c r="AT3" s="47" t="s">
        <v>95</v>
      </c>
      <c r="AU3" s="47" t="s">
        <v>101</v>
      </c>
      <c r="AV3" s="53" t="s">
        <v>102</v>
      </c>
      <c r="AW3" s="54" t="s">
        <v>103</v>
      </c>
      <c r="AX3" s="47" t="s">
        <v>104</v>
      </c>
      <c r="AY3" s="55" t="s">
        <v>105</v>
      </c>
      <c r="AZ3" s="47" t="s">
        <v>106</v>
      </c>
    </row>
    <row r="4" spans="1:52" x14ac:dyDescent="0.35">
      <c r="A4" s="40"/>
      <c r="B4" s="41"/>
      <c r="C4" s="41"/>
      <c r="D4" s="42"/>
      <c r="E4" s="47"/>
      <c r="F4" s="47"/>
      <c r="G4" s="54" t="s">
        <v>95</v>
      </c>
      <c r="H4" s="45" t="s">
        <v>107</v>
      </c>
      <c r="I4" s="56" t="s">
        <v>98</v>
      </c>
      <c r="J4" s="57">
        <v>503506</v>
      </c>
      <c r="K4" s="47"/>
      <c r="L4" s="47"/>
      <c r="M4" s="54" t="s">
        <v>95</v>
      </c>
      <c r="N4" s="45" t="s">
        <v>107</v>
      </c>
      <c r="O4" s="58"/>
      <c r="P4" s="56" t="s">
        <v>98</v>
      </c>
      <c r="Q4" s="56"/>
      <c r="R4" s="47"/>
      <c r="S4" s="54" t="s">
        <v>95</v>
      </c>
      <c r="T4" s="45" t="s">
        <v>107</v>
      </c>
      <c r="U4" s="58"/>
      <c r="V4" s="56" t="s">
        <v>98</v>
      </c>
      <c r="W4" s="59"/>
      <c r="X4" s="54"/>
      <c r="Y4" s="60"/>
      <c r="Z4" s="60" t="s">
        <v>13</v>
      </c>
      <c r="AA4" s="61"/>
      <c r="AB4" s="49"/>
      <c r="AC4" s="54"/>
      <c r="AD4" s="45" t="s">
        <v>108</v>
      </c>
      <c r="AE4" s="45" t="s">
        <v>95</v>
      </c>
      <c r="AF4" s="56"/>
      <c r="AG4" s="33"/>
      <c r="AH4" s="40"/>
      <c r="AI4" s="41"/>
      <c r="AJ4" s="41"/>
      <c r="AK4" s="42"/>
      <c r="AL4" s="62">
        <v>2013</v>
      </c>
      <c r="AM4" s="50">
        <v>2013</v>
      </c>
      <c r="AN4" s="58">
        <v>2013</v>
      </c>
      <c r="AO4" s="58" t="s">
        <v>109</v>
      </c>
      <c r="AP4" s="63">
        <v>2012</v>
      </c>
      <c r="AQ4" s="63">
        <v>2012</v>
      </c>
      <c r="AR4" s="63" t="s">
        <v>110</v>
      </c>
      <c r="AS4" s="63"/>
      <c r="AT4" s="64">
        <v>2011</v>
      </c>
      <c r="AU4" s="43" t="s">
        <v>111</v>
      </c>
      <c r="AV4" s="65">
        <v>2011</v>
      </c>
      <c r="AW4" s="54">
        <v>2011</v>
      </c>
      <c r="AX4" s="66">
        <v>2011</v>
      </c>
      <c r="AY4" s="67">
        <v>2012</v>
      </c>
      <c r="AZ4" s="68">
        <v>2013</v>
      </c>
    </row>
    <row r="5" spans="1:52" ht="16" thickBot="1" x14ac:dyDescent="0.4">
      <c r="A5" s="69" t="s">
        <v>112</v>
      </c>
      <c r="B5" s="70" t="s">
        <v>113</v>
      </c>
      <c r="C5" s="71"/>
      <c r="D5" s="72"/>
      <c r="E5" s="73"/>
      <c r="F5" s="73" t="s">
        <v>114</v>
      </c>
      <c r="G5" s="74">
        <v>503506</v>
      </c>
      <c r="H5" s="75">
        <v>194258</v>
      </c>
      <c r="I5" s="73"/>
      <c r="J5" s="76">
        <v>26807604</v>
      </c>
      <c r="K5" s="73"/>
      <c r="L5" s="73" t="s">
        <v>114</v>
      </c>
      <c r="M5" s="74">
        <v>847587</v>
      </c>
      <c r="N5" s="75">
        <v>54800</v>
      </c>
      <c r="O5" s="75"/>
      <c r="P5" s="73"/>
      <c r="Q5" s="73"/>
      <c r="R5" s="73"/>
      <c r="S5" s="74">
        <v>434216</v>
      </c>
      <c r="T5" s="75">
        <v>0</v>
      </c>
      <c r="U5" s="75">
        <v>452216</v>
      </c>
      <c r="V5" s="73"/>
      <c r="W5" s="77"/>
      <c r="X5" s="74">
        <v>20082</v>
      </c>
      <c r="Y5" s="75">
        <v>0</v>
      </c>
      <c r="Z5" s="75">
        <v>20082</v>
      </c>
      <c r="AA5" s="78"/>
      <c r="AB5" s="79"/>
      <c r="AC5" s="74">
        <v>415420</v>
      </c>
      <c r="AD5" s="75">
        <v>30860</v>
      </c>
      <c r="AE5" s="80">
        <v>452455</v>
      </c>
      <c r="AF5" s="81"/>
      <c r="AG5" s="8"/>
      <c r="AH5" s="69" t="s">
        <v>112</v>
      </c>
      <c r="AI5" s="70" t="s">
        <v>113</v>
      </c>
      <c r="AJ5" s="71"/>
      <c r="AK5" s="72"/>
      <c r="AL5" s="82">
        <v>852044</v>
      </c>
      <c r="AM5" s="83">
        <v>54026</v>
      </c>
      <c r="AN5" s="78" t="s">
        <v>115</v>
      </c>
      <c r="AO5" s="75"/>
      <c r="AP5" s="75">
        <v>783031</v>
      </c>
      <c r="AQ5" s="75">
        <v>50741</v>
      </c>
      <c r="AR5" s="75" t="s">
        <v>116</v>
      </c>
      <c r="AS5" s="75"/>
      <c r="AT5" s="84">
        <v>926143</v>
      </c>
      <c r="AU5" s="81" t="s">
        <v>116</v>
      </c>
      <c r="AV5" s="43">
        <v>15458</v>
      </c>
      <c r="AW5" s="85"/>
      <c r="AX5" s="73"/>
      <c r="AY5" s="86"/>
      <c r="AZ5" s="73"/>
    </row>
    <row r="6" spans="1:52" ht="31" x14ac:dyDescent="0.35">
      <c r="A6" s="87" t="s">
        <v>117</v>
      </c>
      <c r="B6" s="88" t="s">
        <v>118</v>
      </c>
      <c r="D6" s="47" t="s">
        <v>119</v>
      </c>
      <c r="E6" s="43">
        <v>4888560</v>
      </c>
      <c r="F6" s="43"/>
      <c r="G6" s="89"/>
      <c r="H6" s="90"/>
      <c r="I6" s="91"/>
      <c r="J6" s="92">
        <f>SUM(J4:J5)</f>
        <v>27311110</v>
      </c>
      <c r="K6" s="43">
        <v>4487240</v>
      </c>
      <c r="L6" s="43"/>
      <c r="M6" s="89"/>
      <c r="N6" s="80"/>
      <c r="O6" s="90" t="s">
        <v>120</v>
      </c>
      <c r="P6" s="91"/>
      <c r="Q6" s="91"/>
      <c r="R6" s="43">
        <v>4523640</v>
      </c>
      <c r="S6" s="89"/>
      <c r="T6" s="80">
        <v>18000</v>
      </c>
      <c r="U6" s="80"/>
      <c r="V6" s="91"/>
      <c r="W6" s="43">
        <v>4689360</v>
      </c>
      <c r="X6" s="93"/>
      <c r="Y6" s="94">
        <v>0</v>
      </c>
      <c r="Z6" s="94"/>
      <c r="AA6" s="91"/>
      <c r="AB6" s="95">
        <v>4546560</v>
      </c>
      <c r="AC6" s="93"/>
      <c r="AD6" s="94"/>
      <c r="AE6" s="94"/>
      <c r="AF6" s="91"/>
      <c r="AG6" s="96"/>
      <c r="AH6" s="87" t="s">
        <v>117</v>
      </c>
      <c r="AI6" s="88" t="s">
        <v>118</v>
      </c>
      <c r="AK6" s="59" t="s">
        <v>121</v>
      </c>
      <c r="AL6" s="97"/>
      <c r="AM6" s="96"/>
      <c r="AN6" s="94"/>
      <c r="AO6" s="94"/>
      <c r="AP6" s="80"/>
      <c r="AQ6" s="80"/>
      <c r="AR6" s="80">
        <v>843920</v>
      </c>
      <c r="AS6" s="80"/>
      <c r="AT6" s="98"/>
      <c r="AU6" s="81">
        <v>944693</v>
      </c>
      <c r="AV6" s="99"/>
      <c r="AW6" s="95">
        <v>4694800</v>
      </c>
      <c r="AX6" s="81"/>
      <c r="AY6" s="7">
        <v>4707400</v>
      </c>
      <c r="AZ6" s="81">
        <v>4391360</v>
      </c>
    </row>
    <row r="7" spans="1:52" ht="16" thickBot="1" x14ac:dyDescent="0.4">
      <c r="A7" s="88" t="s">
        <v>122</v>
      </c>
      <c r="B7" s="100"/>
      <c r="C7" s="100"/>
      <c r="D7" s="91"/>
      <c r="E7" s="81"/>
      <c r="F7" s="81"/>
      <c r="G7" s="93"/>
      <c r="H7" s="94"/>
      <c r="I7" s="91"/>
      <c r="J7" s="91"/>
      <c r="K7" s="81"/>
      <c r="L7" s="81"/>
      <c r="M7" s="93"/>
      <c r="N7" s="94"/>
      <c r="O7" s="80"/>
      <c r="P7" s="91"/>
      <c r="Q7" s="91"/>
      <c r="R7" s="81"/>
      <c r="S7" s="93"/>
      <c r="T7" s="94"/>
      <c r="U7" s="80"/>
      <c r="V7" s="91"/>
      <c r="W7" s="91"/>
      <c r="X7" s="93"/>
      <c r="Y7" s="94"/>
      <c r="Z7" s="94"/>
      <c r="AA7" s="91"/>
      <c r="AB7" s="101"/>
      <c r="AC7" s="93"/>
      <c r="AD7" s="94"/>
      <c r="AE7" s="94"/>
      <c r="AF7" s="91"/>
      <c r="AG7" s="96"/>
      <c r="AH7" s="88" t="s">
        <v>122</v>
      </c>
      <c r="AI7" s="100"/>
      <c r="AJ7" s="100"/>
      <c r="AK7" s="91"/>
      <c r="AL7" s="97"/>
      <c r="AM7" s="96"/>
      <c r="AN7" s="94"/>
      <c r="AO7" s="94"/>
      <c r="AP7" s="80"/>
      <c r="AQ7" s="80"/>
      <c r="AR7" s="80" t="s">
        <v>123</v>
      </c>
      <c r="AS7" s="80"/>
      <c r="AT7" s="98"/>
      <c r="AU7" s="81"/>
      <c r="AV7" s="99"/>
      <c r="AW7" s="101"/>
      <c r="AX7" s="81"/>
      <c r="AY7" s="8"/>
      <c r="AZ7" s="81"/>
    </row>
    <row r="8" spans="1:52" ht="16" thickBot="1" x14ac:dyDescent="0.4">
      <c r="A8" s="102" t="s">
        <v>124</v>
      </c>
      <c r="B8" s="103"/>
      <c r="C8" s="41" t="s">
        <v>125</v>
      </c>
      <c r="D8" s="59">
        <v>27024</v>
      </c>
      <c r="E8" s="47"/>
      <c r="F8" s="104" t="s">
        <v>126</v>
      </c>
      <c r="G8" s="105">
        <v>742</v>
      </c>
      <c r="H8" s="106"/>
      <c r="I8" s="106">
        <v>6500</v>
      </c>
      <c r="J8" s="106"/>
      <c r="K8" s="47"/>
      <c r="L8" s="104" t="s">
        <v>126</v>
      </c>
      <c r="M8" s="105">
        <v>742</v>
      </c>
      <c r="N8" s="106"/>
      <c r="O8" s="11" t="s">
        <v>127</v>
      </c>
      <c r="P8" s="106">
        <v>6548</v>
      </c>
      <c r="Q8" s="106" t="s">
        <v>128</v>
      </c>
      <c r="R8" s="47">
        <v>243664</v>
      </c>
      <c r="S8" s="105">
        <v>1941</v>
      </c>
      <c r="T8" s="106"/>
      <c r="U8" s="11">
        <v>11417</v>
      </c>
      <c r="V8" s="106"/>
      <c r="W8" s="59">
        <v>252588</v>
      </c>
      <c r="X8" s="105">
        <v>1500</v>
      </c>
      <c r="Y8" s="107"/>
      <c r="Z8" s="107">
        <v>509</v>
      </c>
      <c r="AA8" s="106"/>
      <c r="AB8" s="108">
        <v>244896.674</v>
      </c>
      <c r="AC8" s="105">
        <v>1596</v>
      </c>
      <c r="AD8" s="107"/>
      <c r="AE8" s="107">
        <v>11461</v>
      </c>
      <c r="AF8" s="106"/>
      <c r="AG8" s="8"/>
      <c r="AH8" s="102" t="s">
        <v>124</v>
      </c>
      <c r="AI8" s="103"/>
      <c r="AJ8" s="41" t="s">
        <v>125</v>
      </c>
      <c r="AK8" s="59">
        <v>23000</v>
      </c>
      <c r="AL8" s="109">
        <v>1800</v>
      </c>
      <c r="AM8" s="110"/>
      <c r="AN8" s="110"/>
      <c r="AO8" s="110"/>
      <c r="AP8" s="110">
        <v>1688</v>
      </c>
      <c r="AQ8" s="110"/>
      <c r="AR8" s="110">
        <v>21376</v>
      </c>
      <c r="AS8" s="110"/>
      <c r="AT8" s="111"/>
      <c r="AU8" s="106">
        <v>23929</v>
      </c>
      <c r="AV8" s="112"/>
      <c r="AW8" s="113"/>
      <c r="AX8" s="106">
        <v>211057</v>
      </c>
      <c r="AY8" s="110">
        <v>214369</v>
      </c>
      <c r="AZ8" s="110"/>
    </row>
    <row r="9" spans="1:52" x14ac:dyDescent="0.35">
      <c r="A9" s="114" t="s">
        <v>129</v>
      </c>
      <c r="B9" s="100"/>
      <c r="C9" s="88" t="s">
        <v>125</v>
      </c>
      <c r="D9" s="115">
        <v>24058</v>
      </c>
      <c r="E9" s="43"/>
      <c r="F9" s="43"/>
      <c r="G9" s="93" t="s">
        <v>130</v>
      </c>
      <c r="H9" s="91"/>
      <c r="I9" s="91">
        <v>2000</v>
      </c>
      <c r="J9" s="91"/>
      <c r="K9" s="43"/>
      <c r="L9" s="43"/>
      <c r="M9" s="93" t="s">
        <v>130</v>
      </c>
      <c r="N9" s="91"/>
      <c r="O9" s="8" t="s">
        <v>131</v>
      </c>
      <c r="P9" s="91">
        <v>2065</v>
      </c>
      <c r="Q9" s="91" t="s">
        <v>132</v>
      </c>
      <c r="R9" s="43">
        <v>275444</v>
      </c>
      <c r="S9" s="93" t="s">
        <v>130</v>
      </c>
      <c r="T9" s="91"/>
      <c r="U9" s="8">
        <v>12906</v>
      </c>
      <c r="V9" s="91"/>
      <c r="W9" s="115">
        <v>285535</v>
      </c>
      <c r="X9" s="93" t="s">
        <v>130</v>
      </c>
      <c r="Y9" s="94"/>
      <c r="Z9" s="94">
        <v>575</v>
      </c>
      <c r="AA9" s="91"/>
      <c r="AB9" s="116">
        <v>276839.71899999998</v>
      </c>
      <c r="AC9" s="93" t="s">
        <v>130</v>
      </c>
      <c r="AD9" s="94"/>
      <c r="AE9" s="94">
        <v>12956</v>
      </c>
      <c r="AF9" s="91"/>
      <c r="AG9" s="96"/>
      <c r="AH9" s="114" t="s">
        <v>129</v>
      </c>
      <c r="AI9" s="100"/>
      <c r="AJ9" s="88" t="s">
        <v>125</v>
      </c>
      <c r="AK9" s="115">
        <v>26000</v>
      </c>
      <c r="AL9" s="97"/>
      <c r="AM9" s="117"/>
      <c r="AN9" s="117"/>
      <c r="AO9" s="117"/>
      <c r="AP9" s="95"/>
      <c r="AQ9" s="95"/>
      <c r="AR9" s="95">
        <v>24164</v>
      </c>
      <c r="AS9" s="95"/>
      <c r="AT9" s="118"/>
      <c r="AU9" s="81">
        <v>27050</v>
      </c>
      <c r="AV9" s="119"/>
      <c r="AW9" s="8">
        <v>94320</v>
      </c>
      <c r="AX9" s="81">
        <v>94320</v>
      </c>
      <c r="AY9" s="95">
        <v>91960</v>
      </c>
      <c r="AZ9" s="95"/>
    </row>
    <row r="10" spans="1:52" x14ac:dyDescent="0.35">
      <c r="A10" s="114" t="s">
        <v>133</v>
      </c>
      <c r="B10" s="100"/>
      <c r="C10" s="88" t="s">
        <v>125</v>
      </c>
      <c r="D10" s="115">
        <v>53865</v>
      </c>
      <c r="E10" s="43"/>
      <c r="F10" s="43"/>
      <c r="G10" s="93" t="s">
        <v>134</v>
      </c>
      <c r="H10" s="91"/>
      <c r="I10" s="91"/>
      <c r="J10" s="91"/>
      <c r="K10" s="43"/>
      <c r="L10" s="43"/>
      <c r="M10" s="93" t="s">
        <v>134</v>
      </c>
      <c r="N10" s="91"/>
      <c r="O10" s="8"/>
      <c r="P10" s="91"/>
      <c r="Q10" s="91"/>
      <c r="R10" s="43">
        <v>423760</v>
      </c>
      <c r="S10" s="93" t="s">
        <v>134</v>
      </c>
      <c r="T10" s="91"/>
      <c r="U10" s="8">
        <v>19856</v>
      </c>
      <c r="V10" s="91"/>
      <c r="W10" s="115">
        <v>439284</v>
      </c>
      <c r="X10" s="93" t="s">
        <v>135</v>
      </c>
      <c r="Y10" s="94"/>
      <c r="Z10" s="94">
        <v>885</v>
      </c>
      <c r="AA10" s="91"/>
      <c r="AB10" s="116">
        <v>425907.26</v>
      </c>
      <c r="AC10" s="93" t="s">
        <v>136</v>
      </c>
      <c r="AD10" s="94"/>
      <c r="AE10" s="94">
        <v>19932</v>
      </c>
      <c r="AF10" s="91"/>
      <c r="AG10" s="96"/>
      <c r="AH10" s="114" t="s">
        <v>133</v>
      </c>
      <c r="AI10" s="100"/>
      <c r="AJ10" s="88" t="s">
        <v>125</v>
      </c>
      <c r="AK10" s="115">
        <v>40000</v>
      </c>
      <c r="AL10" s="97"/>
      <c r="AM10" s="117"/>
      <c r="AN10" s="117"/>
      <c r="AO10" s="117"/>
      <c r="AP10" s="95"/>
      <c r="AQ10" s="95"/>
      <c r="AR10" s="95">
        <v>37176</v>
      </c>
      <c r="AS10" s="95"/>
      <c r="AT10" s="118"/>
      <c r="AU10" s="81">
        <v>40616</v>
      </c>
      <c r="AV10" s="119"/>
      <c r="AW10" s="120"/>
      <c r="AX10" s="81">
        <v>529000</v>
      </c>
      <c r="AY10" s="95">
        <v>540634</v>
      </c>
      <c r="AZ10" s="95"/>
    </row>
    <row r="11" spans="1:52" x14ac:dyDescent="0.35">
      <c r="A11" s="114" t="s">
        <v>137</v>
      </c>
      <c r="B11" s="121" t="s">
        <v>138</v>
      </c>
      <c r="C11" s="88" t="s">
        <v>125</v>
      </c>
      <c r="D11" s="115">
        <v>44801</v>
      </c>
      <c r="E11" s="43"/>
      <c r="F11" s="43"/>
      <c r="G11" s="89">
        <v>8285</v>
      </c>
      <c r="H11" s="81"/>
      <c r="I11" s="81"/>
      <c r="J11" s="81"/>
      <c r="K11" s="43"/>
      <c r="L11" s="43"/>
      <c r="M11" s="89">
        <v>6221</v>
      </c>
      <c r="N11" s="81"/>
      <c r="O11" s="8"/>
      <c r="P11" s="81"/>
      <c r="Q11" s="81"/>
      <c r="R11" s="43">
        <v>413166</v>
      </c>
      <c r="S11" s="89">
        <v>5936</v>
      </c>
      <c r="T11" s="81"/>
      <c r="U11" s="8">
        <v>19359</v>
      </c>
      <c r="V11" s="81"/>
      <c r="W11" s="115">
        <v>428302</v>
      </c>
      <c r="X11" s="89">
        <v>6588</v>
      </c>
      <c r="Y11" s="80"/>
      <c r="Z11" s="80">
        <v>863</v>
      </c>
      <c r="AA11" s="81"/>
      <c r="AB11" s="116">
        <v>415259.57799999998</v>
      </c>
      <c r="AC11" s="89">
        <v>7012</v>
      </c>
      <c r="AD11" s="80"/>
      <c r="AE11" s="80">
        <v>19434</v>
      </c>
      <c r="AF11" s="81"/>
      <c r="AG11" s="8"/>
      <c r="AH11" s="114" t="s">
        <v>137</v>
      </c>
      <c r="AI11" s="121" t="s">
        <v>138</v>
      </c>
      <c r="AJ11" s="88" t="s">
        <v>125</v>
      </c>
      <c r="AK11" s="115">
        <v>39000</v>
      </c>
      <c r="AL11" s="97">
        <v>5990</v>
      </c>
      <c r="AM11" s="95"/>
      <c r="AN11" s="95"/>
      <c r="AO11" s="95"/>
      <c r="AP11" s="95">
        <v>5026</v>
      </c>
      <c r="AQ11" s="95"/>
      <c r="AR11" s="95">
        <v>36247</v>
      </c>
      <c r="AS11" s="95"/>
      <c r="AT11" s="118">
        <v>4902</v>
      </c>
      <c r="AU11" s="81">
        <v>40020</v>
      </c>
      <c r="AV11" s="119"/>
      <c r="AW11" s="8">
        <v>208560</v>
      </c>
      <c r="AX11" s="81">
        <v>173105</v>
      </c>
      <c r="AY11" s="95">
        <v>162282</v>
      </c>
      <c r="AZ11" s="95"/>
    </row>
    <row r="12" spans="1:52" x14ac:dyDescent="0.35">
      <c r="A12" s="114" t="s">
        <v>139</v>
      </c>
      <c r="B12" s="100"/>
      <c r="C12" s="88" t="s">
        <v>125</v>
      </c>
      <c r="D12" s="115">
        <v>58716</v>
      </c>
      <c r="E12" s="43"/>
      <c r="F12" s="43"/>
      <c r="G12" s="93" t="s">
        <v>130</v>
      </c>
      <c r="H12" s="91"/>
      <c r="I12" s="91"/>
      <c r="J12" s="91"/>
      <c r="K12" s="43"/>
      <c r="L12" s="43"/>
      <c r="M12" s="93" t="s">
        <v>130</v>
      </c>
      <c r="N12" s="91"/>
      <c r="O12" s="8"/>
      <c r="P12" s="91"/>
      <c r="Q12" s="91"/>
      <c r="R12" s="43">
        <v>603858</v>
      </c>
      <c r="S12" s="93" t="s">
        <v>130</v>
      </c>
      <c r="T12" s="91"/>
      <c r="U12" s="8">
        <v>28295</v>
      </c>
      <c r="V12" s="91"/>
      <c r="W12" s="115">
        <v>625980</v>
      </c>
      <c r="X12" s="93" t="s">
        <v>130</v>
      </c>
      <c r="Y12" s="94"/>
      <c r="Z12" s="94">
        <v>1261</v>
      </c>
      <c r="AA12" s="91"/>
      <c r="AB12" s="116">
        <v>606917.84499999997</v>
      </c>
      <c r="AC12" s="93" t="s">
        <v>130</v>
      </c>
      <c r="AD12" s="94"/>
      <c r="AE12" s="94">
        <v>28403</v>
      </c>
      <c r="AF12" s="91"/>
      <c r="AG12" s="96"/>
      <c r="AH12" s="114" t="s">
        <v>139</v>
      </c>
      <c r="AI12" s="100"/>
      <c r="AJ12" s="88" t="s">
        <v>125</v>
      </c>
      <c r="AK12" s="115">
        <v>57000</v>
      </c>
      <c r="AL12" s="97"/>
      <c r="AM12" s="117"/>
      <c r="AN12" s="117"/>
      <c r="AO12" s="117"/>
      <c r="AP12" s="95"/>
      <c r="AQ12" s="95"/>
      <c r="AR12" s="95">
        <v>52976</v>
      </c>
      <c r="AS12" s="95"/>
      <c r="AT12" s="118"/>
      <c r="AU12" s="81">
        <v>55303</v>
      </c>
      <c r="AV12" s="119"/>
      <c r="AW12" s="120"/>
      <c r="AX12" s="81">
        <v>524074</v>
      </c>
      <c r="AY12" s="95">
        <v>532298</v>
      </c>
      <c r="AZ12" s="95"/>
    </row>
    <row r="13" spans="1:52" x14ac:dyDescent="0.35">
      <c r="A13" s="114" t="s">
        <v>140</v>
      </c>
      <c r="B13" s="100"/>
      <c r="C13" s="88" t="s">
        <v>125</v>
      </c>
      <c r="D13" s="115">
        <v>26314</v>
      </c>
      <c r="E13" s="43"/>
      <c r="F13" s="43"/>
      <c r="G13" s="93" t="s">
        <v>130</v>
      </c>
      <c r="H13" s="91"/>
      <c r="I13" s="91"/>
      <c r="J13" s="91"/>
      <c r="K13" s="43"/>
      <c r="L13" s="43"/>
      <c r="M13" s="93" t="s">
        <v>130</v>
      </c>
      <c r="N13" s="91"/>
      <c r="O13" s="8"/>
      <c r="P13" s="91"/>
      <c r="Q13" s="91"/>
      <c r="R13" s="43">
        <v>296632</v>
      </c>
      <c r="S13" s="93" t="s">
        <v>130</v>
      </c>
      <c r="T13" s="91"/>
      <c r="U13" s="8">
        <v>13899</v>
      </c>
      <c r="V13" s="91"/>
      <c r="W13" s="115">
        <v>307499</v>
      </c>
      <c r="X13" s="93" t="s">
        <v>130</v>
      </c>
      <c r="Y13" s="94"/>
      <c r="Z13" s="94">
        <v>619</v>
      </c>
      <c r="AA13" s="91"/>
      <c r="AB13" s="116">
        <v>298135.08199999999</v>
      </c>
      <c r="AC13" s="93" t="s">
        <v>130</v>
      </c>
      <c r="AD13" s="94"/>
      <c r="AE13" s="94">
        <v>13952</v>
      </c>
      <c r="AF13" s="91"/>
      <c r="AG13" s="96"/>
      <c r="AH13" s="114" t="s">
        <v>140</v>
      </c>
      <c r="AI13" s="100"/>
      <c r="AJ13" s="88" t="s">
        <v>125</v>
      </c>
      <c r="AK13" s="115">
        <v>28000</v>
      </c>
      <c r="AL13" s="97"/>
      <c r="AM13" s="117"/>
      <c r="AN13" s="117"/>
      <c r="AO13" s="117"/>
      <c r="AP13" s="95"/>
      <c r="AQ13" s="95"/>
      <c r="AR13" s="95">
        <v>26023</v>
      </c>
      <c r="AS13" s="95"/>
      <c r="AT13" s="118"/>
      <c r="AU13" s="81">
        <v>29131</v>
      </c>
      <c r="AV13" s="119"/>
      <c r="AW13" s="8">
        <v>255680</v>
      </c>
      <c r="AX13" s="81">
        <v>255680</v>
      </c>
      <c r="AY13" s="95">
        <v>241440</v>
      </c>
      <c r="AZ13" s="95"/>
    </row>
    <row r="14" spans="1:52" x14ac:dyDescent="0.35">
      <c r="A14" s="114" t="s">
        <v>141</v>
      </c>
      <c r="B14" s="100"/>
      <c r="C14" s="88" t="s">
        <v>125</v>
      </c>
      <c r="D14" s="115">
        <v>36439</v>
      </c>
      <c r="E14" s="43"/>
      <c r="F14" s="43"/>
      <c r="G14" s="93" t="s">
        <v>142</v>
      </c>
      <c r="H14" s="91"/>
      <c r="I14" s="91"/>
      <c r="J14" s="91"/>
      <c r="K14" s="43"/>
      <c r="L14" s="43"/>
      <c r="M14" s="93" t="s">
        <v>142</v>
      </c>
      <c r="N14" s="91"/>
      <c r="O14" s="8"/>
      <c r="P14" s="91"/>
      <c r="Q14" s="91"/>
      <c r="R14" s="43">
        <v>328414</v>
      </c>
      <c r="S14" s="93" t="s">
        <v>142</v>
      </c>
      <c r="T14" s="91"/>
      <c r="U14" s="8">
        <v>15388</v>
      </c>
      <c r="V14" s="91"/>
      <c r="W14" s="115">
        <v>340445</v>
      </c>
      <c r="X14" s="93" t="s">
        <v>142</v>
      </c>
      <c r="Y14" s="94"/>
      <c r="Z14" s="94">
        <v>686</v>
      </c>
      <c r="AA14" s="91"/>
      <c r="AB14" s="116">
        <v>330078.12599999999</v>
      </c>
      <c r="AC14" s="93" t="s">
        <v>142</v>
      </c>
      <c r="AD14" s="94"/>
      <c r="AE14" s="94">
        <v>15447</v>
      </c>
      <c r="AF14" s="91"/>
      <c r="AG14" s="96"/>
      <c r="AH14" s="114" t="s">
        <v>141</v>
      </c>
      <c r="AI14" s="100"/>
      <c r="AJ14" s="88" t="s">
        <v>125</v>
      </c>
      <c r="AK14" s="115">
        <v>31000</v>
      </c>
      <c r="AL14" s="97"/>
      <c r="AM14" s="117"/>
      <c r="AN14" s="117"/>
      <c r="AO14" s="117"/>
      <c r="AP14" s="95"/>
      <c r="AQ14" s="95"/>
      <c r="AR14" s="95">
        <v>28811</v>
      </c>
      <c r="AS14" s="95"/>
      <c r="AT14" s="118"/>
      <c r="AU14" s="81">
        <v>32252</v>
      </c>
      <c r="AV14" s="119"/>
      <c r="AW14" s="8">
        <v>1019600</v>
      </c>
      <c r="AX14" s="81">
        <v>284468</v>
      </c>
      <c r="AY14" s="95">
        <v>288932</v>
      </c>
      <c r="AZ14" s="95"/>
    </row>
    <row r="15" spans="1:52" x14ac:dyDescent="0.35">
      <c r="A15" s="114" t="s">
        <v>143</v>
      </c>
      <c r="B15" s="100"/>
      <c r="C15" s="88" t="s">
        <v>125</v>
      </c>
      <c r="D15" s="115">
        <v>52880</v>
      </c>
      <c r="E15" s="43"/>
      <c r="F15" s="43"/>
      <c r="G15" s="89" t="s">
        <v>130</v>
      </c>
      <c r="H15" s="91"/>
      <c r="I15" s="91"/>
      <c r="J15" s="91"/>
      <c r="K15" s="43"/>
      <c r="L15" s="43"/>
      <c r="M15" s="89" t="s">
        <v>130</v>
      </c>
      <c r="N15" s="91"/>
      <c r="O15" s="8"/>
      <c r="P15" s="91"/>
      <c r="Q15" s="91"/>
      <c r="R15" s="43">
        <v>455542</v>
      </c>
      <c r="S15" s="89" t="s">
        <v>130</v>
      </c>
      <c r="T15" s="91"/>
      <c r="U15" s="8">
        <v>21345</v>
      </c>
      <c r="V15" s="91"/>
      <c r="W15" s="115">
        <v>472231</v>
      </c>
      <c r="X15" s="89" t="s">
        <v>130</v>
      </c>
      <c r="Y15" s="94"/>
      <c r="Z15" s="94">
        <v>951</v>
      </c>
      <c r="AA15" s="91"/>
      <c r="AB15" s="116">
        <v>457850.304</v>
      </c>
      <c r="AC15" s="93" t="s">
        <v>130</v>
      </c>
      <c r="AD15" s="94"/>
      <c r="AE15" s="94">
        <v>21427</v>
      </c>
      <c r="AF15" s="91"/>
      <c r="AG15" s="96"/>
      <c r="AH15" s="114" t="s">
        <v>143</v>
      </c>
      <c r="AI15" s="100"/>
      <c r="AJ15" s="88" t="s">
        <v>125</v>
      </c>
      <c r="AK15" s="115">
        <v>43000</v>
      </c>
      <c r="AL15" s="97"/>
      <c r="AM15" s="117"/>
      <c r="AN15" s="96"/>
      <c r="AO15" s="96"/>
      <c r="AP15" s="8"/>
      <c r="AQ15" s="8"/>
      <c r="AR15" s="8">
        <v>39964</v>
      </c>
      <c r="AS15" s="8"/>
      <c r="AT15" s="122"/>
      <c r="AU15" s="81">
        <v>43737</v>
      </c>
      <c r="AV15" s="119"/>
      <c r="AW15" s="120"/>
      <c r="AX15" s="81">
        <v>570000</v>
      </c>
      <c r="AY15" s="95">
        <v>582221</v>
      </c>
      <c r="AZ15" s="95"/>
    </row>
    <row r="16" spans="1:52" x14ac:dyDescent="0.35">
      <c r="A16" s="114" t="s">
        <v>144</v>
      </c>
      <c r="B16" s="100"/>
      <c r="C16" s="88" t="s">
        <v>125</v>
      </c>
      <c r="D16" s="115">
        <v>18524</v>
      </c>
      <c r="E16" s="43"/>
      <c r="F16" s="43"/>
      <c r="G16" s="93" t="s">
        <v>130</v>
      </c>
      <c r="H16" s="91"/>
      <c r="I16" s="91"/>
      <c r="J16" s="91"/>
      <c r="K16" s="43"/>
      <c r="L16" s="43"/>
      <c r="M16" s="93" t="s">
        <v>130</v>
      </c>
      <c r="N16" s="91"/>
      <c r="O16" s="8"/>
      <c r="P16" s="91"/>
      <c r="Q16" s="91"/>
      <c r="R16" s="43">
        <v>180098</v>
      </c>
      <c r="S16" s="93" t="s">
        <v>130</v>
      </c>
      <c r="T16" s="91"/>
      <c r="U16" s="8">
        <v>8439</v>
      </c>
      <c r="V16" s="91"/>
      <c r="W16" s="115">
        <v>186696</v>
      </c>
      <c r="X16" s="93" t="s">
        <v>130</v>
      </c>
      <c r="Y16" s="94"/>
      <c r="Z16" s="94">
        <v>376</v>
      </c>
      <c r="AA16" s="91"/>
      <c r="AB16" s="116">
        <v>181010.58499999999</v>
      </c>
      <c r="AC16" s="93" t="s">
        <v>130</v>
      </c>
      <c r="AD16" s="94"/>
      <c r="AE16" s="94">
        <v>8471</v>
      </c>
      <c r="AF16" s="91"/>
      <c r="AG16" s="96"/>
      <c r="AH16" s="114" t="s">
        <v>144</v>
      </c>
      <c r="AI16" s="100"/>
      <c r="AJ16" s="88" t="s">
        <v>125</v>
      </c>
      <c r="AK16" s="115">
        <v>17000</v>
      </c>
      <c r="AL16" s="97"/>
      <c r="AM16" s="117"/>
      <c r="AN16" s="117"/>
      <c r="AO16" s="117"/>
      <c r="AP16" s="95"/>
      <c r="AQ16" s="95"/>
      <c r="AR16" s="95">
        <v>15800</v>
      </c>
      <c r="AS16" s="95"/>
      <c r="AT16" s="118"/>
      <c r="AU16" s="81">
        <v>17687</v>
      </c>
      <c r="AV16" s="119"/>
      <c r="AW16" s="120"/>
      <c r="AX16" s="81">
        <v>223000</v>
      </c>
      <c r="AY16" s="95">
        <v>228730</v>
      </c>
      <c r="AZ16" s="95"/>
    </row>
    <row r="17" spans="1:52" x14ac:dyDescent="0.35">
      <c r="A17" s="114" t="s">
        <v>145</v>
      </c>
      <c r="B17" s="100"/>
      <c r="C17" s="88" t="s">
        <v>125</v>
      </c>
      <c r="D17" s="115">
        <v>56839</v>
      </c>
      <c r="E17" s="43"/>
      <c r="F17" s="43"/>
      <c r="G17" s="93" t="s">
        <v>130</v>
      </c>
      <c r="H17" s="91"/>
      <c r="I17" s="91"/>
      <c r="J17" s="91"/>
      <c r="K17" s="43"/>
      <c r="L17" s="43"/>
      <c r="M17" s="93" t="s">
        <v>130</v>
      </c>
      <c r="N17" s="91"/>
      <c r="O17" s="8"/>
      <c r="P17" s="91"/>
      <c r="Q17" s="81">
        <v>37206</v>
      </c>
      <c r="R17" s="43">
        <v>466136</v>
      </c>
      <c r="S17" s="93" t="s">
        <v>130</v>
      </c>
      <c r="T17" s="91"/>
      <c r="U17" s="8">
        <v>21841</v>
      </c>
      <c r="V17" s="91"/>
      <c r="W17" s="115">
        <v>483213</v>
      </c>
      <c r="X17" s="93" t="s">
        <v>130</v>
      </c>
      <c r="Y17" s="94"/>
      <c r="Z17" s="94">
        <v>973</v>
      </c>
      <c r="AA17" s="91"/>
      <c r="AB17" s="116">
        <v>468497.98599999998</v>
      </c>
      <c r="AC17" s="93" t="s">
        <v>130</v>
      </c>
      <c r="AD17" s="94"/>
      <c r="AE17" s="94">
        <v>21925</v>
      </c>
      <c r="AF17" s="91"/>
      <c r="AG17" s="96"/>
      <c r="AH17" s="114" t="s">
        <v>145</v>
      </c>
      <c r="AI17" s="100"/>
      <c r="AJ17" s="88" t="s">
        <v>125</v>
      </c>
      <c r="AK17" s="115">
        <v>44000</v>
      </c>
      <c r="AL17" s="97"/>
      <c r="AM17" s="117"/>
      <c r="AN17" s="117"/>
      <c r="AO17" s="117"/>
      <c r="AP17" s="95"/>
      <c r="AQ17" s="95"/>
      <c r="AR17" s="95">
        <v>40894</v>
      </c>
      <c r="AS17" s="95"/>
      <c r="AT17" s="118"/>
      <c r="AU17" s="81">
        <v>45778</v>
      </c>
      <c r="AV17" s="119"/>
      <c r="AW17" s="8">
        <v>854240</v>
      </c>
      <c r="AX17" s="81">
        <v>854240</v>
      </c>
      <c r="AY17" s="95">
        <v>832480</v>
      </c>
      <c r="AZ17" s="95"/>
    </row>
    <row r="18" spans="1:52" ht="16" thickBot="1" x14ac:dyDescent="0.4">
      <c r="A18" s="114" t="s">
        <v>146</v>
      </c>
      <c r="B18" s="100"/>
      <c r="C18" s="88" t="s">
        <v>125</v>
      </c>
      <c r="D18" s="115">
        <v>67026</v>
      </c>
      <c r="E18" s="43"/>
      <c r="F18" s="104" t="s">
        <v>147</v>
      </c>
      <c r="G18" s="89">
        <v>12990</v>
      </c>
      <c r="H18" s="91"/>
      <c r="I18" s="91"/>
      <c r="J18" s="91"/>
      <c r="K18" s="43"/>
      <c r="L18" s="104" t="s">
        <v>147</v>
      </c>
      <c r="M18" s="89">
        <v>11911</v>
      </c>
      <c r="N18" s="91"/>
      <c r="O18" s="8"/>
      <c r="P18" s="91"/>
      <c r="Q18" s="81">
        <v>41400</v>
      </c>
      <c r="R18" s="43">
        <v>497918</v>
      </c>
      <c r="S18" s="89">
        <v>11904</v>
      </c>
      <c r="T18" s="91"/>
      <c r="U18" s="8">
        <v>24821</v>
      </c>
      <c r="V18" s="91"/>
      <c r="W18" s="115">
        <v>516169</v>
      </c>
      <c r="X18" s="89">
        <v>11640</v>
      </c>
      <c r="Y18" s="94"/>
      <c r="Z18" s="94">
        <v>1040</v>
      </c>
      <c r="AA18" s="91"/>
      <c r="AB18" s="116">
        <v>500441.03</v>
      </c>
      <c r="AC18" s="89">
        <v>10799</v>
      </c>
      <c r="AD18" s="94"/>
      <c r="AE18" s="94">
        <v>23420</v>
      </c>
      <c r="AF18" s="91"/>
      <c r="AG18" s="96"/>
      <c r="AH18" s="114" t="s">
        <v>146</v>
      </c>
      <c r="AI18" s="100"/>
      <c r="AJ18" s="88" t="s">
        <v>125</v>
      </c>
      <c r="AK18" s="115">
        <v>47000</v>
      </c>
      <c r="AL18" s="97">
        <v>11223</v>
      </c>
      <c r="AM18" s="117"/>
      <c r="AN18" s="117"/>
      <c r="AO18" s="117"/>
      <c r="AP18" s="95">
        <v>11593</v>
      </c>
      <c r="AQ18" s="95"/>
      <c r="AR18" s="95">
        <v>43682</v>
      </c>
      <c r="AS18" s="95"/>
      <c r="AT18" s="118">
        <v>11535</v>
      </c>
      <c r="AU18" s="81">
        <v>47899</v>
      </c>
      <c r="AV18" s="119"/>
      <c r="AW18" s="8">
        <v>2262400</v>
      </c>
      <c r="AX18" s="81">
        <v>622000</v>
      </c>
      <c r="AY18" s="123">
        <v>635360</v>
      </c>
      <c r="AZ18" s="123"/>
    </row>
    <row r="19" spans="1:52" x14ac:dyDescent="0.35">
      <c r="A19" s="114" t="s">
        <v>148</v>
      </c>
      <c r="B19" s="100"/>
      <c r="C19" s="88" t="s">
        <v>125</v>
      </c>
      <c r="D19" s="115">
        <v>16021</v>
      </c>
      <c r="E19" s="43"/>
      <c r="F19" s="43"/>
      <c r="G19" s="93" t="s">
        <v>130</v>
      </c>
      <c r="H19" s="91"/>
      <c r="I19" s="91"/>
      <c r="J19" s="91"/>
      <c r="K19" s="43"/>
      <c r="L19" s="43"/>
      <c r="M19" s="93" t="s">
        <v>130</v>
      </c>
      <c r="N19" s="91"/>
      <c r="O19" s="8"/>
      <c r="P19" s="91"/>
      <c r="Q19" s="81">
        <v>1080</v>
      </c>
      <c r="R19" s="43">
        <v>148316</v>
      </c>
      <c r="S19" s="93" t="s">
        <v>130</v>
      </c>
      <c r="T19" s="91"/>
      <c r="U19" s="8">
        <v>6950</v>
      </c>
      <c r="V19" s="91"/>
      <c r="W19" s="115">
        <v>153750</v>
      </c>
      <c r="X19" s="93" t="s">
        <v>130</v>
      </c>
      <c r="Y19" s="94"/>
      <c r="Z19" s="94">
        <v>310</v>
      </c>
      <c r="AA19" s="91"/>
      <c r="AB19" s="116">
        <v>149067.541</v>
      </c>
      <c r="AC19" s="93" t="s">
        <v>130</v>
      </c>
      <c r="AD19" s="94"/>
      <c r="AE19" s="94">
        <v>6976</v>
      </c>
      <c r="AF19" s="91"/>
      <c r="AG19" s="96"/>
      <c r="AH19" s="114" t="s">
        <v>148</v>
      </c>
      <c r="AI19" s="100"/>
      <c r="AJ19" s="88" t="s">
        <v>125</v>
      </c>
      <c r="AK19" s="115">
        <v>14000</v>
      </c>
      <c r="AL19" s="97"/>
      <c r="AM19" s="117"/>
      <c r="AN19" s="117"/>
      <c r="AO19" s="117"/>
      <c r="AP19" s="95"/>
      <c r="AQ19" s="95"/>
      <c r="AR19" s="95">
        <v>13012</v>
      </c>
      <c r="AS19" s="95"/>
      <c r="AT19" s="118"/>
      <c r="AU19" s="81">
        <v>14566</v>
      </c>
      <c r="AV19" s="119"/>
      <c r="AW19" s="120"/>
      <c r="AX19" s="81">
        <v>185000</v>
      </c>
      <c r="AY19" s="95">
        <v>189453</v>
      </c>
      <c r="AZ19" s="95"/>
    </row>
    <row r="20" spans="1:52" x14ac:dyDescent="0.35">
      <c r="A20" s="114" t="s">
        <v>149</v>
      </c>
      <c r="B20" s="100"/>
      <c r="C20" s="88" t="s">
        <v>125</v>
      </c>
      <c r="D20" s="115">
        <v>11729</v>
      </c>
      <c r="E20" s="43"/>
      <c r="F20" s="43"/>
      <c r="G20" s="93" t="s">
        <v>150</v>
      </c>
      <c r="H20" s="91"/>
      <c r="I20" s="91"/>
      <c r="J20" s="91"/>
      <c r="K20" s="43"/>
      <c r="L20" s="43"/>
      <c r="M20" s="93" t="s">
        <v>151</v>
      </c>
      <c r="N20" s="91"/>
      <c r="O20" s="8"/>
      <c r="P20" s="91"/>
      <c r="Q20" s="91">
        <f>SUM(Q17:Q19)</f>
        <v>79686</v>
      </c>
      <c r="R20" s="43">
        <v>105940</v>
      </c>
      <c r="S20" s="93" t="s">
        <v>151</v>
      </c>
      <c r="T20" s="91"/>
      <c r="U20" s="8">
        <v>4964</v>
      </c>
      <c r="V20" s="91"/>
      <c r="W20" s="115">
        <v>109821</v>
      </c>
      <c r="X20" s="93" t="s">
        <v>130</v>
      </c>
      <c r="Y20" s="94"/>
      <c r="Z20" s="94">
        <v>221</v>
      </c>
      <c r="AA20" s="91"/>
      <c r="AB20" s="116">
        <v>106476.815</v>
      </c>
      <c r="AC20" s="93" t="s">
        <v>151</v>
      </c>
      <c r="AD20" s="94"/>
      <c r="AE20" s="94">
        <v>4983</v>
      </c>
      <c r="AF20" s="91"/>
      <c r="AG20" s="96"/>
      <c r="AH20" s="114" t="s">
        <v>149</v>
      </c>
      <c r="AI20" s="100"/>
      <c r="AJ20" s="88" t="s">
        <v>125</v>
      </c>
      <c r="AK20" s="115">
        <v>10000</v>
      </c>
      <c r="AL20" s="97"/>
      <c r="AM20" s="117"/>
      <c r="AN20" s="117"/>
      <c r="AO20" s="117"/>
      <c r="AP20" s="95"/>
      <c r="AQ20" s="95"/>
      <c r="AR20" s="95">
        <v>9294</v>
      </c>
      <c r="AS20" s="95"/>
      <c r="AT20" s="118"/>
      <c r="AU20" s="81">
        <v>10404</v>
      </c>
      <c r="AV20" s="119"/>
      <c r="AW20" s="120"/>
      <c r="AX20" s="81">
        <v>133400</v>
      </c>
      <c r="AY20" s="95">
        <v>134002</v>
      </c>
      <c r="AZ20" s="95"/>
    </row>
    <row r="21" spans="1:52" ht="16" thickBot="1" x14ac:dyDescent="0.4">
      <c r="A21" s="124" t="s">
        <v>152</v>
      </c>
      <c r="B21" s="71"/>
      <c r="C21" s="125" t="s">
        <v>125</v>
      </c>
      <c r="D21" s="126">
        <v>9110</v>
      </c>
      <c r="E21" s="127"/>
      <c r="F21" s="127"/>
      <c r="G21" s="128" t="s">
        <v>130</v>
      </c>
      <c r="H21" s="73"/>
      <c r="I21" s="73"/>
      <c r="J21" s="73"/>
      <c r="K21" s="127"/>
      <c r="L21" s="127"/>
      <c r="M21" s="128" t="s">
        <v>130</v>
      </c>
      <c r="N21" s="73"/>
      <c r="O21" s="86"/>
      <c r="P21" s="73"/>
      <c r="Q21" s="73"/>
      <c r="R21" s="127">
        <v>84752</v>
      </c>
      <c r="S21" s="128" t="s">
        <v>130</v>
      </c>
      <c r="T21" s="73"/>
      <c r="U21" s="86">
        <v>3971</v>
      </c>
      <c r="V21" s="73"/>
      <c r="W21" s="126">
        <v>87857</v>
      </c>
      <c r="X21" s="128" t="s">
        <v>130</v>
      </c>
      <c r="Y21" s="129"/>
      <c r="Z21" s="129">
        <v>177</v>
      </c>
      <c r="AA21" s="73"/>
      <c r="AB21" s="130">
        <v>85181.452000000005</v>
      </c>
      <c r="AC21" s="128">
        <v>0</v>
      </c>
      <c r="AD21" s="129"/>
      <c r="AE21" s="129">
        <v>3986</v>
      </c>
      <c r="AF21" s="73"/>
      <c r="AG21" s="8"/>
      <c r="AH21" s="124" t="s">
        <v>152</v>
      </c>
      <c r="AI21" s="71"/>
      <c r="AJ21" s="125" t="s">
        <v>125</v>
      </c>
      <c r="AK21" s="126">
        <v>8000</v>
      </c>
      <c r="AL21" s="82">
        <v>0</v>
      </c>
      <c r="AM21" s="131"/>
      <c r="AN21" s="131"/>
      <c r="AO21" s="131"/>
      <c r="AP21" s="131">
        <v>0</v>
      </c>
      <c r="AQ21" s="131"/>
      <c r="AR21" s="131">
        <v>7458</v>
      </c>
      <c r="AS21" s="131"/>
      <c r="AT21" s="132">
        <v>0</v>
      </c>
      <c r="AU21" s="73">
        <v>8323</v>
      </c>
      <c r="AV21" s="133"/>
      <c r="AW21" s="134"/>
      <c r="AX21" s="73">
        <v>35455</v>
      </c>
      <c r="AY21" s="131">
        <v>33238</v>
      </c>
      <c r="AZ21" s="131"/>
    </row>
    <row r="22" spans="1:52" x14ac:dyDescent="0.35">
      <c r="A22" s="114" t="s">
        <v>153</v>
      </c>
      <c r="B22" s="121" t="s">
        <v>154</v>
      </c>
      <c r="C22" s="121" t="s">
        <v>155</v>
      </c>
      <c r="D22" s="91">
        <v>114452</v>
      </c>
      <c r="E22" s="81">
        <v>1929600</v>
      </c>
      <c r="F22" s="81"/>
      <c r="G22" s="89">
        <v>9168</v>
      </c>
      <c r="H22" s="81"/>
      <c r="I22" s="81"/>
      <c r="J22" s="81"/>
      <c r="K22" s="81">
        <v>2016000</v>
      </c>
      <c r="L22" s="81" t="s">
        <v>156</v>
      </c>
      <c r="M22" s="89">
        <v>6992</v>
      </c>
      <c r="N22" s="81"/>
      <c r="O22" s="8"/>
      <c r="P22" s="81"/>
      <c r="Q22" s="81"/>
      <c r="R22" s="81">
        <v>2003200</v>
      </c>
      <c r="S22" s="89">
        <v>7586</v>
      </c>
      <c r="T22" s="81"/>
      <c r="U22" s="8">
        <v>54107</v>
      </c>
      <c r="V22" s="81"/>
      <c r="W22" s="91">
        <v>1940000</v>
      </c>
      <c r="X22" s="89">
        <v>7197</v>
      </c>
      <c r="Y22" s="80"/>
      <c r="Z22" s="80">
        <v>2411</v>
      </c>
      <c r="AA22" s="81"/>
      <c r="AB22" s="135">
        <v>2089600</v>
      </c>
      <c r="AC22" s="89">
        <v>10342</v>
      </c>
      <c r="AD22" s="80"/>
      <c r="AE22" s="80">
        <v>54315</v>
      </c>
      <c r="AF22" s="81"/>
      <c r="AG22" s="8"/>
      <c r="AH22" s="114" t="s">
        <v>153</v>
      </c>
      <c r="AI22" s="121" t="s">
        <v>154</v>
      </c>
      <c r="AJ22" s="121" t="s">
        <v>155</v>
      </c>
      <c r="AK22" s="91">
        <v>109000</v>
      </c>
      <c r="AL22" s="97">
        <v>7877</v>
      </c>
      <c r="AM22" s="95"/>
      <c r="AN22" s="95"/>
      <c r="AO22" s="95"/>
      <c r="AP22" s="95">
        <v>5957</v>
      </c>
      <c r="AQ22" s="95"/>
      <c r="AR22" s="95">
        <v>101305</v>
      </c>
      <c r="AS22" s="95"/>
      <c r="AT22" s="118">
        <v>5960</v>
      </c>
      <c r="AU22" s="81">
        <v>111403</v>
      </c>
      <c r="AV22" s="119"/>
      <c r="AW22" s="136"/>
      <c r="AX22" s="81">
        <v>1880000</v>
      </c>
      <c r="AY22" s="81">
        <v>2016000</v>
      </c>
      <c r="AZ22" s="81">
        <v>2208800</v>
      </c>
    </row>
    <row r="23" spans="1:52" x14ac:dyDescent="0.35">
      <c r="A23" s="114" t="s">
        <v>157</v>
      </c>
      <c r="B23" s="121" t="s">
        <v>158</v>
      </c>
      <c r="C23" s="121" t="s">
        <v>159</v>
      </c>
      <c r="D23" s="91">
        <v>29259</v>
      </c>
      <c r="E23" s="81">
        <v>280500</v>
      </c>
      <c r="F23" s="81"/>
      <c r="G23" s="89">
        <v>12000</v>
      </c>
      <c r="H23" s="81"/>
      <c r="I23" s="81"/>
      <c r="J23" s="81"/>
      <c r="K23" s="81">
        <v>315240</v>
      </c>
      <c r="L23" s="81" t="s">
        <v>160</v>
      </c>
      <c r="M23" s="89">
        <v>12343</v>
      </c>
      <c r="N23" s="81"/>
      <c r="O23" s="8"/>
      <c r="P23" s="81"/>
      <c r="Q23" s="89"/>
      <c r="R23" s="81">
        <v>320880</v>
      </c>
      <c r="S23" s="89">
        <v>11961</v>
      </c>
      <c r="T23" s="81"/>
      <c r="U23" s="8"/>
      <c r="V23" s="81"/>
      <c r="W23" s="91">
        <v>322200</v>
      </c>
      <c r="X23" s="89">
        <v>15184</v>
      </c>
      <c r="Y23" s="80"/>
      <c r="Z23" s="80"/>
      <c r="AA23" s="81"/>
      <c r="AB23" s="135">
        <v>288360</v>
      </c>
      <c r="AC23" s="89">
        <v>13863</v>
      </c>
      <c r="AD23" s="80"/>
      <c r="AE23" s="80" t="s">
        <v>130</v>
      </c>
      <c r="AF23" s="81"/>
      <c r="AG23" s="8"/>
      <c r="AH23" s="114" t="s">
        <v>157</v>
      </c>
      <c r="AI23" s="121" t="s">
        <v>158</v>
      </c>
      <c r="AJ23" s="121" t="s">
        <v>159</v>
      </c>
      <c r="AK23" s="91">
        <v>29000</v>
      </c>
      <c r="AL23" s="97">
        <v>11923</v>
      </c>
      <c r="AM23" s="95"/>
      <c r="AN23" s="95"/>
      <c r="AO23" s="95"/>
      <c r="AP23" s="95">
        <v>9670</v>
      </c>
      <c r="AQ23" s="95"/>
      <c r="AR23" s="95">
        <v>0</v>
      </c>
      <c r="AS23" s="95"/>
      <c r="AT23" s="118">
        <v>13226</v>
      </c>
      <c r="AU23" s="137" t="s">
        <v>161</v>
      </c>
      <c r="AV23" s="119"/>
      <c r="AW23" s="136"/>
      <c r="AX23" s="81">
        <v>291840</v>
      </c>
      <c r="AY23" s="81">
        <v>306480</v>
      </c>
      <c r="AZ23" s="81">
        <v>297720</v>
      </c>
    </row>
    <row r="24" spans="1:52" x14ac:dyDescent="0.35">
      <c r="A24" s="138" t="s">
        <v>162</v>
      </c>
      <c r="B24" s="121" t="s">
        <v>163</v>
      </c>
      <c r="C24" s="121" t="s">
        <v>164</v>
      </c>
      <c r="D24" s="91"/>
      <c r="E24" s="81"/>
      <c r="F24" s="81"/>
      <c r="G24" s="89">
        <v>5367</v>
      </c>
      <c r="H24" s="81"/>
      <c r="I24" s="81"/>
      <c r="J24" s="81"/>
      <c r="K24" s="81"/>
      <c r="L24" s="81">
        <v>5112</v>
      </c>
      <c r="M24" s="89">
        <v>10966</v>
      </c>
      <c r="N24" s="81"/>
      <c r="O24" s="8"/>
      <c r="P24" s="81"/>
      <c r="Q24" s="89"/>
      <c r="R24" s="81"/>
      <c r="S24" s="89">
        <v>11836</v>
      </c>
      <c r="T24" s="81">
        <v>668</v>
      </c>
      <c r="U24" s="8"/>
      <c r="V24" s="81"/>
      <c r="W24" s="91"/>
      <c r="X24" s="89">
        <v>10000</v>
      </c>
      <c r="Y24" s="80">
        <v>750</v>
      </c>
      <c r="Z24" s="80"/>
      <c r="AA24" s="81"/>
      <c r="AB24" s="136" t="s">
        <v>161</v>
      </c>
      <c r="AC24" s="89">
        <v>10000</v>
      </c>
      <c r="AD24" s="80">
        <v>750</v>
      </c>
      <c r="AE24" s="80" t="s">
        <v>130</v>
      </c>
      <c r="AF24" s="81"/>
      <c r="AG24" s="8"/>
      <c r="AH24" s="138" t="s">
        <v>162</v>
      </c>
      <c r="AI24" s="121" t="s">
        <v>163</v>
      </c>
      <c r="AJ24" s="121" t="s">
        <v>165</v>
      </c>
      <c r="AK24" s="91"/>
      <c r="AL24" s="97">
        <v>7500</v>
      </c>
      <c r="AM24" s="95"/>
      <c r="AN24" s="95"/>
      <c r="AO24" s="95"/>
      <c r="AP24" s="95">
        <v>7451</v>
      </c>
      <c r="AQ24" s="95"/>
      <c r="AR24" s="95">
        <v>0</v>
      </c>
      <c r="AS24" s="95"/>
      <c r="AT24" s="118">
        <v>7716</v>
      </c>
      <c r="AU24" s="137" t="s">
        <v>161</v>
      </c>
      <c r="AV24" s="119"/>
      <c r="AW24" s="136"/>
      <c r="AX24" s="81">
        <v>68077</v>
      </c>
      <c r="AY24" s="81">
        <v>83256</v>
      </c>
      <c r="AZ24" s="81">
        <v>80000</v>
      </c>
    </row>
    <row r="25" spans="1:52" ht="16" thickBot="1" x14ac:dyDescent="0.4">
      <c r="A25" s="81"/>
      <c r="B25" s="121" t="s">
        <v>166</v>
      </c>
      <c r="C25" s="121" t="s">
        <v>167</v>
      </c>
      <c r="D25" s="91"/>
      <c r="E25" s="81"/>
      <c r="F25" s="104" t="s">
        <v>168</v>
      </c>
      <c r="G25" s="89"/>
      <c r="H25" s="81"/>
      <c r="I25" s="81"/>
      <c r="J25" s="81"/>
      <c r="K25" s="81"/>
      <c r="L25" s="104" t="s">
        <v>168</v>
      </c>
      <c r="M25" s="89">
        <v>6719</v>
      </c>
      <c r="N25" s="81"/>
      <c r="O25" s="8"/>
      <c r="P25" s="81"/>
      <c r="Q25" s="81"/>
      <c r="R25" s="81"/>
      <c r="S25" s="89">
        <v>6802</v>
      </c>
      <c r="T25" s="81"/>
      <c r="U25" s="8"/>
      <c r="V25" s="81"/>
      <c r="W25" s="91"/>
      <c r="X25" s="93">
        <v>6600</v>
      </c>
      <c r="Y25" s="80"/>
      <c r="Z25" s="80"/>
      <c r="AA25" s="81"/>
      <c r="AB25" s="136"/>
      <c r="AC25" s="89">
        <v>7000</v>
      </c>
      <c r="AD25" s="80"/>
      <c r="AE25" s="80"/>
      <c r="AF25" s="81"/>
      <c r="AG25" s="8"/>
      <c r="AH25" s="81"/>
      <c r="AI25" s="121" t="s">
        <v>166</v>
      </c>
      <c r="AJ25" s="121" t="s">
        <v>167</v>
      </c>
      <c r="AK25" s="91"/>
      <c r="AL25" s="97"/>
      <c r="AM25" s="95"/>
      <c r="AN25" s="95"/>
      <c r="AO25" s="95"/>
      <c r="AP25" s="95"/>
      <c r="AQ25" s="95"/>
      <c r="AR25" s="95"/>
      <c r="AS25" s="95"/>
      <c r="AT25" s="118"/>
      <c r="AU25" s="137"/>
      <c r="AV25" s="119"/>
      <c r="AW25" s="136"/>
      <c r="AX25" s="81"/>
      <c r="AY25" s="81"/>
      <c r="AZ25" s="81"/>
    </row>
    <row r="26" spans="1:52" x14ac:dyDescent="0.35">
      <c r="A26" s="80"/>
      <c r="B26" s="121"/>
      <c r="C26" s="121" t="s">
        <v>169</v>
      </c>
      <c r="D26" s="91"/>
      <c r="E26" s="81"/>
      <c r="F26" s="139"/>
      <c r="G26" s="89"/>
      <c r="H26" s="81"/>
      <c r="I26" s="81"/>
      <c r="J26" s="81"/>
      <c r="K26" s="81"/>
      <c r="L26" s="139"/>
      <c r="M26" s="89"/>
      <c r="N26" s="81"/>
      <c r="O26" s="8"/>
      <c r="P26" s="81"/>
      <c r="Q26" s="81"/>
      <c r="R26" s="81"/>
      <c r="S26" s="89"/>
      <c r="T26" s="81"/>
      <c r="U26" s="8"/>
      <c r="V26" s="81"/>
      <c r="W26" s="91"/>
      <c r="X26" s="93"/>
      <c r="Y26" s="80"/>
      <c r="Z26" s="80"/>
      <c r="AA26" s="81"/>
      <c r="AB26" s="136"/>
      <c r="AC26" s="89"/>
      <c r="AD26" s="80"/>
      <c r="AE26" s="80"/>
      <c r="AF26" s="81"/>
      <c r="AG26" s="8"/>
      <c r="AH26" s="80"/>
      <c r="AI26" s="121"/>
      <c r="AJ26" s="121"/>
      <c r="AK26" s="91"/>
      <c r="AL26" s="97"/>
      <c r="AM26" s="95"/>
      <c r="AN26" s="95"/>
      <c r="AO26" s="95"/>
      <c r="AP26" s="95"/>
      <c r="AQ26" s="95"/>
      <c r="AR26" s="95"/>
      <c r="AS26" s="95"/>
      <c r="AT26" s="118"/>
      <c r="AU26" s="137"/>
      <c r="AV26" s="119"/>
      <c r="AW26" s="136"/>
      <c r="AX26" s="81"/>
      <c r="AY26" s="81"/>
      <c r="AZ26" s="81"/>
    </row>
    <row r="27" spans="1:52" x14ac:dyDescent="0.35">
      <c r="A27" s="114" t="s">
        <v>162</v>
      </c>
      <c r="B27" s="121"/>
      <c r="C27" s="121" t="s">
        <v>170</v>
      </c>
      <c r="D27" s="91">
        <v>27053</v>
      </c>
      <c r="E27" s="81">
        <v>150455</v>
      </c>
      <c r="F27" s="81"/>
      <c r="G27" s="89"/>
      <c r="H27" s="81">
        <v>500</v>
      </c>
      <c r="I27" s="81"/>
      <c r="J27" s="81"/>
      <c r="K27" s="81">
        <v>102951</v>
      </c>
      <c r="L27" s="81"/>
      <c r="M27" s="89"/>
      <c r="N27" s="81">
        <v>500</v>
      </c>
      <c r="O27" s="8"/>
      <c r="P27" s="81"/>
      <c r="Q27" s="81"/>
      <c r="R27" s="81">
        <v>145680</v>
      </c>
      <c r="S27" s="89"/>
      <c r="T27" s="81"/>
      <c r="U27" s="8"/>
      <c r="V27" s="81"/>
      <c r="W27" s="91">
        <v>145000</v>
      </c>
      <c r="X27" s="93"/>
      <c r="Y27" s="80"/>
      <c r="Z27" s="80"/>
      <c r="AA27" s="81"/>
      <c r="AB27" s="135">
        <v>150000</v>
      </c>
      <c r="AC27" s="93"/>
      <c r="AD27" s="80"/>
      <c r="AE27" s="80"/>
      <c r="AF27" s="81"/>
      <c r="AG27" s="8"/>
      <c r="AH27" s="114" t="s">
        <v>162</v>
      </c>
      <c r="AI27" s="121"/>
      <c r="AJ27" s="121" t="s">
        <v>170</v>
      </c>
      <c r="AK27" s="91">
        <v>21000</v>
      </c>
      <c r="AL27" s="97"/>
      <c r="AM27" s="95"/>
      <c r="AN27" s="95"/>
      <c r="AO27" s="95"/>
      <c r="AP27" s="95"/>
      <c r="AQ27" s="95"/>
      <c r="AR27" s="95"/>
      <c r="AS27" s="95"/>
      <c r="AT27" s="118"/>
      <c r="AU27" s="137"/>
      <c r="AV27" s="119"/>
      <c r="AW27" s="136"/>
      <c r="AX27" s="81"/>
      <c r="AY27" s="81"/>
      <c r="AZ27" s="81"/>
    </row>
    <row r="28" spans="1:52" ht="16" thickBot="1" x14ac:dyDescent="0.4">
      <c r="A28" s="114" t="s">
        <v>171</v>
      </c>
      <c r="B28" s="121" t="s">
        <v>172</v>
      </c>
      <c r="C28" s="121" t="s">
        <v>173</v>
      </c>
      <c r="D28" s="91">
        <v>138349</v>
      </c>
      <c r="E28" s="81">
        <v>1164000</v>
      </c>
      <c r="F28" s="104" t="s">
        <v>174</v>
      </c>
      <c r="G28" s="89">
        <v>62169</v>
      </c>
      <c r="H28" s="81">
        <v>2500</v>
      </c>
      <c r="I28" s="81"/>
      <c r="J28" s="81"/>
      <c r="K28" s="81">
        <v>1187200</v>
      </c>
      <c r="L28" s="104" t="s">
        <v>174</v>
      </c>
      <c r="M28" s="89">
        <v>73821</v>
      </c>
      <c r="N28" s="81">
        <v>2500</v>
      </c>
      <c r="O28" s="8"/>
      <c r="P28" s="81"/>
      <c r="Q28" s="81"/>
      <c r="R28" s="81">
        <v>1272800</v>
      </c>
      <c r="S28" s="89">
        <v>67836</v>
      </c>
      <c r="T28" s="81">
        <v>6547</v>
      </c>
      <c r="U28" s="8"/>
      <c r="V28" s="81"/>
      <c r="W28" s="91">
        <v>1253600</v>
      </c>
      <c r="X28" s="89">
        <v>70699</v>
      </c>
      <c r="Y28" s="80">
        <v>7000</v>
      </c>
      <c r="Z28" s="80"/>
      <c r="AA28" s="81"/>
      <c r="AB28" s="135">
        <v>1443200</v>
      </c>
      <c r="AC28" s="89">
        <v>70325</v>
      </c>
      <c r="AD28" s="80">
        <v>4501</v>
      </c>
      <c r="AE28" s="80" t="s">
        <v>130</v>
      </c>
      <c r="AF28" s="81"/>
      <c r="AG28" s="8"/>
      <c r="AH28" s="114" t="s">
        <v>171</v>
      </c>
      <c r="AI28" s="121" t="s">
        <v>172</v>
      </c>
      <c r="AJ28" s="121" t="s">
        <v>173</v>
      </c>
      <c r="AK28" s="91">
        <v>136000</v>
      </c>
      <c r="AL28" s="97">
        <v>50719</v>
      </c>
      <c r="AM28" s="95">
        <v>2000</v>
      </c>
      <c r="AN28" s="95"/>
      <c r="AO28" s="95"/>
      <c r="AP28" s="95">
        <v>49361</v>
      </c>
      <c r="AQ28" s="95"/>
      <c r="AR28" s="95">
        <v>0</v>
      </c>
      <c r="AS28" s="95"/>
      <c r="AT28" s="118">
        <v>49823</v>
      </c>
      <c r="AU28" s="137" t="s">
        <v>161</v>
      </c>
      <c r="AV28" s="119"/>
      <c r="AW28" s="136"/>
      <c r="AX28" s="81">
        <v>1095200</v>
      </c>
      <c r="AY28" s="81">
        <v>1198400</v>
      </c>
      <c r="AZ28" s="81">
        <v>1305600</v>
      </c>
    </row>
    <row r="29" spans="1:52" ht="16" thickBot="1" x14ac:dyDescent="0.4">
      <c r="A29" s="114" t="s">
        <v>175</v>
      </c>
      <c r="B29" s="121" t="s">
        <v>176</v>
      </c>
      <c r="C29" s="121" t="s">
        <v>177</v>
      </c>
      <c r="D29" s="91">
        <v>66590</v>
      </c>
      <c r="E29" s="81">
        <v>571200</v>
      </c>
      <c r="F29" s="104" t="s">
        <v>178</v>
      </c>
      <c r="G29" s="89">
        <v>4500</v>
      </c>
      <c r="H29" s="81"/>
      <c r="I29" s="81"/>
      <c r="J29" s="81"/>
      <c r="K29" s="81">
        <v>539200</v>
      </c>
      <c r="L29" s="104" t="s">
        <v>178</v>
      </c>
      <c r="M29" s="89">
        <v>8584</v>
      </c>
      <c r="N29" s="81"/>
      <c r="O29" s="8"/>
      <c r="P29" s="81"/>
      <c r="Q29" s="81"/>
      <c r="R29" s="81">
        <v>593280</v>
      </c>
      <c r="S29" s="89">
        <v>8790</v>
      </c>
      <c r="T29" s="81"/>
      <c r="U29" s="8">
        <v>29287</v>
      </c>
      <c r="V29" s="81"/>
      <c r="W29" s="91">
        <v>610880</v>
      </c>
      <c r="X29" s="89">
        <v>9608</v>
      </c>
      <c r="Y29" s="80"/>
      <c r="Z29" s="80">
        <v>1305</v>
      </c>
      <c r="AA29" s="81"/>
      <c r="AB29" s="135">
        <v>550400</v>
      </c>
      <c r="AC29" s="89">
        <v>10786</v>
      </c>
      <c r="AD29" s="80"/>
      <c r="AE29" s="80">
        <v>29400</v>
      </c>
      <c r="AF29" s="81"/>
      <c r="AG29" s="8"/>
      <c r="AH29" s="114" t="s">
        <v>175</v>
      </c>
      <c r="AI29" s="121" t="s">
        <v>176</v>
      </c>
      <c r="AJ29" s="121" t="s">
        <v>177</v>
      </c>
      <c r="AK29" s="91">
        <v>59000</v>
      </c>
      <c r="AL29" s="97">
        <v>9848</v>
      </c>
      <c r="AM29" s="95"/>
      <c r="AN29" s="95"/>
      <c r="AO29" s="95"/>
      <c r="AP29" s="95">
        <v>9740</v>
      </c>
      <c r="AQ29" s="95"/>
      <c r="AR29" s="95">
        <v>54835</v>
      </c>
      <c r="AS29" s="95"/>
      <c r="AT29" s="118">
        <v>10036</v>
      </c>
      <c r="AU29" s="81">
        <v>60384</v>
      </c>
      <c r="AV29" s="119"/>
      <c r="AW29" s="136"/>
      <c r="AX29" s="81">
        <v>601280</v>
      </c>
      <c r="AY29" s="81">
        <v>578560</v>
      </c>
      <c r="AZ29" s="81">
        <v>588160</v>
      </c>
    </row>
    <row r="30" spans="1:52" x14ac:dyDescent="0.35">
      <c r="A30" s="114" t="s">
        <v>179</v>
      </c>
      <c r="B30" s="121" t="s">
        <v>179</v>
      </c>
      <c r="C30" s="121" t="s">
        <v>180</v>
      </c>
      <c r="D30" s="91" t="s">
        <v>130</v>
      </c>
      <c r="E30" s="81" t="s">
        <v>130</v>
      </c>
      <c r="F30" s="81" t="s">
        <v>130</v>
      </c>
      <c r="G30" s="93" t="s">
        <v>130</v>
      </c>
      <c r="H30" s="81"/>
      <c r="I30" s="81"/>
      <c r="J30" s="81"/>
      <c r="K30" s="81" t="s">
        <v>130</v>
      </c>
      <c r="L30" s="81" t="s">
        <v>130</v>
      </c>
      <c r="M30" s="93" t="s">
        <v>130</v>
      </c>
      <c r="N30" s="81"/>
      <c r="O30" s="8"/>
      <c r="P30" s="81"/>
      <c r="Q30" s="81"/>
      <c r="R30" s="81" t="s">
        <v>130</v>
      </c>
      <c r="S30" s="93" t="s">
        <v>181</v>
      </c>
      <c r="T30" s="81"/>
      <c r="U30" s="8"/>
      <c r="V30" s="81"/>
      <c r="W30" s="91" t="s">
        <v>130</v>
      </c>
      <c r="X30" s="93" t="s">
        <v>130</v>
      </c>
      <c r="Y30" s="80"/>
      <c r="Z30" s="80"/>
      <c r="AA30" s="81"/>
      <c r="AB30" s="136" t="s">
        <v>161</v>
      </c>
      <c r="AC30" s="93" t="s">
        <v>161</v>
      </c>
      <c r="AD30" s="80"/>
      <c r="AE30" s="80" t="s">
        <v>130</v>
      </c>
      <c r="AF30" s="81"/>
      <c r="AG30" s="8"/>
      <c r="AH30" s="114" t="s">
        <v>179</v>
      </c>
      <c r="AI30" s="121" t="s">
        <v>179</v>
      </c>
      <c r="AJ30" s="121" t="s">
        <v>180</v>
      </c>
      <c r="AK30" s="91"/>
      <c r="AL30" s="97"/>
      <c r="AM30" s="95"/>
      <c r="AN30" s="95"/>
      <c r="AO30" s="95"/>
      <c r="AP30" s="95"/>
      <c r="AQ30" s="95"/>
      <c r="AR30" s="95">
        <v>0</v>
      </c>
      <c r="AS30" s="95"/>
      <c r="AT30" s="118"/>
      <c r="AU30" s="137" t="s">
        <v>161</v>
      </c>
      <c r="AV30" s="119"/>
      <c r="AW30" s="136"/>
      <c r="AX30" s="81">
        <v>59</v>
      </c>
      <c r="AY30" s="81">
        <v>2648</v>
      </c>
      <c r="AZ30" s="81">
        <v>2500</v>
      </c>
    </row>
    <row r="31" spans="1:52" ht="16" thickBot="1" x14ac:dyDescent="0.4">
      <c r="A31" s="114" t="s">
        <v>182</v>
      </c>
      <c r="B31" s="121" t="s">
        <v>183</v>
      </c>
      <c r="C31" s="140" t="s">
        <v>184</v>
      </c>
      <c r="D31" s="141">
        <v>133424</v>
      </c>
      <c r="E31" s="142">
        <v>2053600</v>
      </c>
      <c r="F31" s="142"/>
      <c r="G31" s="89">
        <v>75064</v>
      </c>
      <c r="H31" s="81"/>
      <c r="I31" s="81"/>
      <c r="J31" s="81"/>
      <c r="K31" s="142">
        <v>2065600</v>
      </c>
      <c r="L31" s="142"/>
      <c r="M31" s="89">
        <v>78052</v>
      </c>
      <c r="N31" s="81"/>
      <c r="O31" s="8"/>
      <c r="P31" s="81"/>
      <c r="Q31" s="81"/>
      <c r="R31" s="142">
        <v>2085600</v>
      </c>
      <c r="S31" s="89">
        <v>67194</v>
      </c>
      <c r="T31" s="81"/>
      <c r="U31" s="8"/>
      <c r="V31" s="81"/>
      <c r="W31" s="141">
        <v>1932000</v>
      </c>
      <c r="X31" s="89">
        <v>70000</v>
      </c>
      <c r="Y31" s="80"/>
      <c r="Z31" s="80"/>
      <c r="AA31" s="81"/>
      <c r="AB31" s="143">
        <v>2044800</v>
      </c>
      <c r="AC31" s="89">
        <v>67427</v>
      </c>
      <c r="AD31" s="80"/>
      <c r="AE31" s="80" t="s">
        <v>130</v>
      </c>
      <c r="AF31" s="81"/>
      <c r="AG31" s="8"/>
      <c r="AH31" s="114" t="s">
        <v>182</v>
      </c>
      <c r="AI31" s="121" t="s">
        <v>183</v>
      </c>
      <c r="AJ31" s="140" t="s">
        <v>184</v>
      </c>
      <c r="AK31" s="141">
        <v>120000</v>
      </c>
      <c r="AL31" s="97" t="s">
        <v>185</v>
      </c>
      <c r="AM31" s="95"/>
      <c r="AN31" s="95"/>
      <c r="AO31" s="95"/>
      <c r="AP31" s="95">
        <v>44855</v>
      </c>
      <c r="AQ31" s="95"/>
      <c r="AR31" s="95">
        <v>0</v>
      </c>
      <c r="AS31" s="95"/>
      <c r="AT31" s="118">
        <v>68568</v>
      </c>
      <c r="AU31" s="137" t="s">
        <v>161</v>
      </c>
      <c r="AV31" s="119"/>
      <c r="AW31" s="144"/>
      <c r="AX31" s="81">
        <v>2298720</v>
      </c>
      <c r="AY31" s="145">
        <v>2068800</v>
      </c>
      <c r="AZ31" s="146">
        <v>2210000</v>
      </c>
    </row>
    <row r="32" spans="1:52" ht="16" thickBot="1" x14ac:dyDescent="0.4">
      <c r="A32" s="114" t="s">
        <v>186</v>
      </c>
      <c r="B32" s="121" t="s">
        <v>187</v>
      </c>
      <c r="C32" s="121" t="s">
        <v>188</v>
      </c>
      <c r="D32" s="91">
        <v>19784</v>
      </c>
      <c r="E32" s="81">
        <v>37296</v>
      </c>
      <c r="F32" s="104" t="s">
        <v>189</v>
      </c>
      <c r="G32" s="89">
        <v>12568</v>
      </c>
      <c r="H32" s="81"/>
      <c r="I32" s="81"/>
      <c r="J32" s="81"/>
      <c r="K32" s="81">
        <v>26694</v>
      </c>
      <c r="L32" s="104" t="s">
        <v>189</v>
      </c>
      <c r="M32" s="89">
        <v>14753</v>
      </c>
      <c r="N32" s="81"/>
      <c r="O32" s="8"/>
      <c r="P32" s="81"/>
      <c r="Q32" s="81"/>
      <c r="R32" s="81">
        <v>30726</v>
      </c>
      <c r="S32" s="89">
        <v>11749</v>
      </c>
      <c r="T32" s="81"/>
      <c r="U32" s="8"/>
      <c r="V32" s="81"/>
      <c r="W32" s="91"/>
      <c r="X32" s="89">
        <v>13868</v>
      </c>
      <c r="Y32" s="80"/>
      <c r="Z32" s="80"/>
      <c r="AA32" s="81"/>
      <c r="AB32" s="135">
        <v>12000</v>
      </c>
      <c r="AC32" s="89">
        <v>13472</v>
      </c>
      <c r="AD32" s="80"/>
      <c r="AE32" s="80" t="s">
        <v>130</v>
      </c>
      <c r="AF32" s="81"/>
      <c r="AG32" s="8"/>
      <c r="AH32" s="114" t="s">
        <v>186</v>
      </c>
      <c r="AI32" s="121" t="s">
        <v>187</v>
      </c>
      <c r="AJ32" s="121" t="s">
        <v>188</v>
      </c>
      <c r="AK32" s="91">
        <v>16000</v>
      </c>
      <c r="AL32" s="97">
        <v>10000</v>
      </c>
      <c r="AM32" s="95"/>
      <c r="AN32" s="95"/>
      <c r="AO32" s="95"/>
      <c r="AP32" s="95">
        <v>9371</v>
      </c>
      <c r="AQ32" s="95"/>
      <c r="AR32" s="95">
        <v>0</v>
      </c>
      <c r="AS32" s="95"/>
      <c r="AT32" s="118">
        <v>10419</v>
      </c>
      <c r="AU32" s="137" t="s">
        <v>161</v>
      </c>
      <c r="AV32" s="119"/>
      <c r="AW32" s="136"/>
      <c r="AX32" s="81">
        <v>39708</v>
      </c>
      <c r="AY32" s="81">
        <v>36081</v>
      </c>
      <c r="AZ32" s="81">
        <v>30141</v>
      </c>
    </row>
    <row r="33" spans="1:52" x14ac:dyDescent="0.35">
      <c r="A33" s="114" t="s">
        <v>190</v>
      </c>
      <c r="B33" s="121" t="s">
        <v>191</v>
      </c>
      <c r="C33" s="121" t="s">
        <v>192</v>
      </c>
      <c r="D33" s="91">
        <v>96382</v>
      </c>
      <c r="E33" s="81" t="s">
        <v>193</v>
      </c>
      <c r="F33" s="81"/>
      <c r="G33" s="89" t="s">
        <v>193</v>
      </c>
      <c r="H33" s="81"/>
      <c r="I33" s="81"/>
      <c r="J33" s="81"/>
      <c r="K33" s="81">
        <v>1250800</v>
      </c>
      <c r="L33" s="81"/>
      <c r="M33" s="89"/>
      <c r="N33" s="81"/>
      <c r="O33" s="8"/>
      <c r="P33" s="81"/>
      <c r="Q33" s="81"/>
      <c r="R33" s="81">
        <v>1339200</v>
      </c>
      <c r="S33" s="89">
        <v>21999</v>
      </c>
      <c r="T33" s="81">
        <v>0</v>
      </c>
      <c r="U33" s="8"/>
      <c r="V33" s="81"/>
      <c r="W33" s="91">
        <v>1485600</v>
      </c>
      <c r="X33" s="93">
        <v>26575</v>
      </c>
      <c r="Y33" s="80"/>
      <c r="Z33" s="80"/>
      <c r="AA33" s="81"/>
      <c r="AB33" s="135">
        <v>1403600</v>
      </c>
      <c r="AC33" s="93" t="s">
        <v>151</v>
      </c>
      <c r="AD33" s="80"/>
      <c r="AE33" s="80" t="s">
        <v>130</v>
      </c>
      <c r="AF33" s="81"/>
      <c r="AG33" s="8"/>
      <c r="AH33" s="114" t="s">
        <v>194</v>
      </c>
      <c r="AI33" s="121" t="s">
        <v>191</v>
      </c>
      <c r="AJ33" s="121" t="s">
        <v>192</v>
      </c>
      <c r="AK33" s="91">
        <v>75000</v>
      </c>
      <c r="AL33" s="97">
        <v>23876</v>
      </c>
      <c r="AM33" s="95">
        <v>500</v>
      </c>
      <c r="AN33" s="95"/>
      <c r="AO33" s="95"/>
      <c r="AP33" s="95">
        <v>31080</v>
      </c>
      <c r="AQ33" s="95"/>
      <c r="AR33" s="95">
        <v>0</v>
      </c>
      <c r="AS33" s="95"/>
      <c r="AT33" s="95">
        <v>15997</v>
      </c>
      <c r="AU33" s="137" t="s">
        <v>161</v>
      </c>
      <c r="AV33" s="119"/>
      <c r="AW33" s="136"/>
      <c r="AX33" s="81">
        <v>1342400</v>
      </c>
      <c r="AY33" s="81">
        <v>1467600</v>
      </c>
      <c r="AZ33" s="81">
        <v>1597820</v>
      </c>
    </row>
    <row r="34" spans="1:52" x14ac:dyDescent="0.35">
      <c r="A34" s="114" t="s">
        <v>195</v>
      </c>
      <c r="B34" s="121"/>
      <c r="C34" s="121"/>
      <c r="D34" s="91" t="s">
        <v>193</v>
      </c>
      <c r="E34" s="81" t="s">
        <v>193</v>
      </c>
      <c r="F34" s="81"/>
      <c r="G34" s="89" t="s">
        <v>193</v>
      </c>
      <c r="H34" s="81"/>
      <c r="I34" s="81"/>
      <c r="J34" s="81"/>
      <c r="K34" s="81">
        <v>24849</v>
      </c>
      <c r="L34" s="81"/>
      <c r="M34" s="89">
        <v>60053</v>
      </c>
      <c r="N34" s="81"/>
      <c r="O34" s="8"/>
      <c r="P34" s="81"/>
      <c r="Q34" s="81"/>
      <c r="R34" s="81">
        <v>32508</v>
      </c>
      <c r="S34" s="93">
        <v>9698</v>
      </c>
      <c r="T34" s="81"/>
      <c r="U34" s="8"/>
      <c r="V34" s="81"/>
      <c r="W34" s="91" t="s">
        <v>130</v>
      </c>
      <c r="X34" s="93" t="s">
        <v>130</v>
      </c>
      <c r="Y34" s="80"/>
      <c r="Z34" s="80"/>
      <c r="AA34" s="81"/>
      <c r="AB34" s="136"/>
      <c r="AC34" s="93"/>
      <c r="AD34" s="80"/>
      <c r="AE34" s="80" t="s">
        <v>130</v>
      </c>
      <c r="AF34" s="81"/>
      <c r="AG34" s="8"/>
      <c r="AH34" s="114" t="s">
        <v>195</v>
      </c>
      <c r="AI34" s="121"/>
      <c r="AJ34" s="121"/>
      <c r="AK34" s="91"/>
      <c r="AL34" s="97"/>
      <c r="AM34" s="95"/>
      <c r="AN34" s="95"/>
      <c r="AO34" s="95"/>
      <c r="AP34" s="95"/>
      <c r="AQ34" s="95"/>
      <c r="AR34" s="95"/>
      <c r="AS34" s="95"/>
      <c r="AT34" s="118"/>
      <c r="AU34" s="81"/>
      <c r="AV34" s="119"/>
      <c r="AW34" s="136"/>
      <c r="AX34" s="81"/>
      <c r="AY34" s="81"/>
      <c r="AZ34" s="81"/>
    </row>
    <row r="35" spans="1:52" x14ac:dyDescent="0.35">
      <c r="A35" s="114" t="s">
        <v>196</v>
      </c>
      <c r="B35" s="121"/>
      <c r="C35" s="121"/>
      <c r="D35" s="91"/>
      <c r="E35" s="81" t="s">
        <v>193</v>
      </c>
      <c r="F35" s="81"/>
      <c r="G35" s="93" t="s">
        <v>193</v>
      </c>
      <c r="H35" s="81"/>
      <c r="I35" s="81"/>
      <c r="J35" s="81"/>
      <c r="K35" s="81">
        <v>35520</v>
      </c>
      <c r="L35" s="81"/>
      <c r="M35" s="93"/>
      <c r="N35" s="81"/>
      <c r="O35" s="8"/>
      <c r="P35" s="81"/>
      <c r="Q35" s="81"/>
      <c r="R35" s="81"/>
      <c r="S35" s="93"/>
      <c r="T35" s="81"/>
      <c r="U35" s="8"/>
      <c r="V35" s="81"/>
      <c r="W35" s="91"/>
      <c r="X35" s="93"/>
      <c r="Y35" s="80"/>
      <c r="Z35" s="80"/>
      <c r="AA35" s="81"/>
      <c r="AB35" s="136"/>
      <c r="AC35" s="93"/>
      <c r="AD35" s="80"/>
      <c r="AE35" s="80"/>
      <c r="AF35" s="81"/>
      <c r="AG35" s="8"/>
      <c r="AH35" s="114"/>
      <c r="AI35" s="121"/>
      <c r="AJ35" s="121"/>
      <c r="AK35" s="91"/>
      <c r="AL35" s="97"/>
      <c r="AM35" s="95"/>
      <c r="AN35" s="95"/>
      <c r="AO35" s="95"/>
      <c r="AP35" s="95"/>
      <c r="AQ35" s="95"/>
      <c r="AR35" s="95"/>
      <c r="AS35" s="95"/>
      <c r="AT35" s="118"/>
      <c r="AU35" s="81"/>
      <c r="AV35" s="119"/>
      <c r="AW35" s="136"/>
      <c r="AX35" s="81"/>
      <c r="AY35" s="81"/>
      <c r="AZ35" s="81"/>
    </row>
    <row r="36" spans="1:52" x14ac:dyDescent="0.35">
      <c r="A36" s="114" t="s">
        <v>197</v>
      </c>
      <c r="B36" s="121"/>
      <c r="C36" s="121"/>
      <c r="D36" s="91"/>
      <c r="E36" s="81">
        <v>1284570</v>
      </c>
      <c r="F36" s="81"/>
      <c r="G36" s="89">
        <v>50000</v>
      </c>
      <c r="H36" s="81"/>
      <c r="I36" s="81"/>
      <c r="J36" s="81"/>
      <c r="K36" s="81"/>
      <c r="L36" s="81"/>
      <c r="M36" s="93"/>
      <c r="N36" s="81"/>
      <c r="O36" s="8"/>
      <c r="P36" s="81"/>
      <c r="Q36" s="81"/>
      <c r="R36" s="81"/>
      <c r="S36" s="93"/>
      <c r="T36" s="81"/>
      <c r="U36" s="8"/>
      <c r="V36" s="81"/>
      <c r="W36" s="91"/>
      <c r="X36" s="93"/>
      <c r="Y36" s="80"/>
      <c r="Z36" s="80"/>
      <c r="AA36" s="81"/>
      <c r="AB36" s="136"/>
      <c r="AC36" s="93"/>
      <c r="AD36" s="80"/>
      <c r="AE36" s="80"/>
      <c r="AF36" s="81"/>
      <c r="AG36" s="8"/>
      <c r="AH36" s="114"/>
      <c r="AI36" s="121"/>
      <c r="AJ36" s="121"/>
      <c r="AK36" s="91"/>
      <c r="AL36" s="97"/>
      <c r="AM36" s="95"/>
      <c r="AN36" s="95"/>
      <c r="AO36" s="95"/>
      <c r="AP36" s="95"/>
      <c r="AQ36" s="95"/>
      <c r="AR36" s="95"/>
      <c r="AS36" s="95"/>
      <c r="AT36" s="118"/>
      <c r="AU36" s="81"/>
      <c r="AV36" s="119"/>
      <c r="AW36" s="136"/>
      <c r="AX36" s="81"/>
      <c r="AY36" s="81"/>
      <c r="AZ36" s="81"/>
    </row>
    <row r="37" spans="1:52" x14ac:dyDescent="0.35">
      <c r="A37" s="114" t="s">
        <v>198</v>
      </c>
      <c r="B37" s="121" t="s">
        <v>199</v>
      </c>
      <c r="C37" s="121" t="s">
        <v>200</v>
      </c>
      <c r="D37" s="91">
        <v>74532</v>
      </c>
      <c r="E37" s="81">
        <v>479840</v>
      </c>
      <c r="F37" s="81"/>
      <c r="G37" s="93">
        <v>1748</v>
      </c>
      <c r="H37" s="81"/>
      <c r="I37" s="81"/>
      <c r="J37" s="81"/>
      <c r="K37" s="81">
        <v>489280</v>
      </c>
      <c r="L37" s="81"/>
      <c r="M37" s="93">
        <v>1748</v>
      </c>
      <c r="N37" s="81"/>
      <c r="O37" s="8"/>
      <c r="P37" s="81"/>
      <c r="Q37" s="81"/>
      <c r="R37" s="81">
        <v>531840</v>
      </c>
      <c r="S37" s="93">
        <v>1105</v>
      </c>
      <c r="T37" s="81"/>
      <c r="U37" s="8">
        <v>34251</v>
      </c>
      <c r="V37" s="81"/>
      <c r="W37" s="91">
        <v>563200</v>
      </c>
      <c r="X37" s="89">
        <v>1500</v>
      </c>
      <c r="Y37" s="80"/>
      <c r="Z37" s="80">
        <v>1526</v>
      </c>
      <c r="AA37" s="81"/>
      <c r="AB37" s="135">
        <v>556480</v>
      </c>
      <c r="AC37" s="93">
        <v>1573</v>
      </c>
      <c r="AD37" s="80"/>
      <c r="AE37" s="80">
        <v>34383</v>
      </c>
      <c r="AF37" s="81"/>
      <c r="AG37" s="8"/>
      <c r="AH37" s="114" t="s">
        <v>198</v>
      </c>
      <c r="AI37" s="121" t="s">
        <v>199</v>
      </c>
      <c r="AJ37" s="121" t="s">
        <v>200</v>
      </c>
      <c r="AK37" s="91">
        <v>66000</v>
      </c>
      <c r="AL37" s="97">
        <v>1686</v>
      </c>
      <c r="AM37" s="95"/>
      <c r="AN37" s="95"/>
      <c r="AO37" s="95"/>
      <c r="AP37" s="95">
        <v>1591</v>
      </c>
      <c r="AQ37" s="95"/>
      <c r="AR37" s="95">
        <v>64129</v>
      </c>
      <c r="AS37" s="95"/>
      <c r="AT37" s="118">
        <v>1540</v>
      </c>
      <c r="AU37" s="81">
        <v>70788</v>
      </c>
      <c r="AV37" s="119"/>
      <c r="AW37" s="136"/>
      <c r="AX37" s="81">
        <v>533600</v>
      </c>
      <c r="AY37" s="81">
        <v>558880</v>
      </c>
      <c r="AZ37" s="81">
        <v>586560</v>
      </c>
    </row>
    <row r="38" spans="1:52" x14ac:dyDescent="0.35">
      <c r="A38" s="114" t="s">
        <v>201</v>
      </c>
      <c r="B38" s="121"/>
      <c r="C38" s="121"/>
      <c r="D38" s="91">
        <v>5000</v>
      </c>
      <c r="E38" s="81"/>
      <c r="F38" s="81"/>
      <c r="G38" s="93" t="s">
        <v>130</v>
      </c>
      <c r="H38" s="81"/>
      <c r="I38" s="81"/>
      <c r="J38" s="81"/>
      <c r="K38" s="81"/>
      <c r="L38" s="81"/>
      <c r="M38" s="93" t="s">
        <v>130</v>
      </c>
      <c r="N38" s="81"/>
      <c r="O38" s="8"/>
      <c r="P38" s="81"/>
      <c r="Q38" s="81"/>
      <c r="R38" s="81"/>
      <c r="S38" s="93" t="s">
        <v>130</v>
      </c>
      <c r="T38" s="81"/>
      <c r="U38" s="8"/>
      <c r="V38" s="81"/>
      <c r="W38" s="91"/>
      <c r="X38" s="93"/>
      <c r="Y38" s="80"/>
      <c r="Z38" s="80"/>
      <c r="AA38" s="81"/>
      <c r="AB38" s="136"/>
      <c r="AC38" s="93" t="s">
        <v>130</v>
      </c>
      <c r="AD38" s="80"/>
      <c r="AE38" s="80"/>
      <c r="AF38" s="81"/>
      <c r="AG38" s="8"/>
      <c r="AH38" s="114" t="s">
        <v>201</v>
      </c>
      <c r="AI38" s="121"/>
      <c r="AJ38" s="121"/>
      <c r="AK38" s="91">
        <v>3000</v>
      </c>
      <c r="AL38" s="97"/>
      <c r="AM38" s="95"/>
      <c r="AN38" s="95"/>
      <c r="AO38" s="95"/>
      <c r="AP38" s="95"/>
      <c r="AQ38" s="95"/>
      <c r="AR38" s="95"/>
      <c r="AS38" s="95"/>
      <c r="AT38" s="118"/>
      <c r="AU38" s="81"/>
      <c r="AV38" s="119"/>
      <c r="AW38" s="136"/>
      <c r="AX38" s="81"/>
      <c r="AY38" s="81"/>
      <c r="AZ38" s="81"/>
    </row>
    <row r="39" spans="1:52" x14ac:dyDescent="0.35">
      <c r="A39" s="114" t="s">
        <v>202</v>
      </c>
      <c r="B39" s="121" t="s">
        <v>203</v>
      </c>
      <c r="C39" s="121" t="s">
        <v>204</v>
      </c>
      <c r="D39" s="91">
        <v>15479</v>
      </c>
      <c r="E39" s="81">
        <v>314720</v>
      </c>
      <c r="F39" s="81"/>
      <c r="G39" s="89">
        <v>10700</v>
      </c>
      <c r="H39" s="81"/>
      <c r="I39" s="81"/>
      <c r="J39" s="81"/>
      <c r="K39" s="81">
        <v>302400</v>
      </c>
      <c r="L39" s="81"/>
      <c r="M39" s="89">
        <v>8341</v>
      </c>
      <c r="N39" s="81"/>
      <c r="O39" s="8"/>
      <c r="P39" s="81"/>
      <c r="Q39" s="81"/>
      <c r="R39" s="81">
        <v>269280</v>
      </c>
      <c r="S39" s="89">
        <v>7851</v>
      </c>
      <c r="T39" s="81"/>
      <c r="U39" s="8"/>
      <c r="V39" s="81"/>
      <c r="W39" s="91">
        <v>261280</v>
      </c>
      <c r="X39" s="89">
        <v>7000</v>
      </c>
      <c r="Y39" s="80"/>
      <c r="Z39" s="80"/>
      <c r="AA39" s="81"/>
      <c r="AB39" s="135">
        <v>71920</v>
      </c>
      <c r="AC39" s="89">
        <v>6467</v>
      </c>
      <c r="AD39" s="80"/>
      <c r="AE39" s="80"/>
      <c r="AF39" s="81"/>
      <c r="AG39" s="8"/>
      <c r="AH39" s="114" t="s">
        <v>202</v>
      </c>
      <c r="AI39" s="121" t="s">
        <v>203</v>
      </c>
      <c r="AJ39" s="121" t="s">
        <v>204</v>
      </c>
      <c r="AK39" s="91">
        <v>15000</v>
      </c>
      <c r="AL39" s="97">
        <v>3207</v>
      </c>
      <c r="AM39" s="95"/>
      <c r="AN39" s="95"/>
      <c r="AO39" s="95"/>
      <c r="AP39" s="95">
        <v>2659</v>
      </c>
      <c r="AQ39" s="95"/>
      <c r="AR39" s="95">
        <v>0</v>
      </c>
      <c r="AS39" s="95"/>
      <c r="AT39" s="118">
        <v>3510</v>
      </c>
      <c r="AU39" s="81" t="s">
        <v>161</v>
      </c>
      <c r="AV39" s="119"/>
      <c r="AW39" s="136"/>
      <c r="AX39" s="81">
        <v>164960</v>
      </c>
      <c r="AY39" s="81">
        <v>146400</v>
      </c>
      <c r="AZ39" s="81">
        <v>109760</v>
      </c>
    </row>
    <row r="40" spans="1:52" ht="16" thickBot="1" x14ac:dyDescent="0.4">
      <c r="A40" s="114" t="s">
        <v>205</v>
      </c>
      <c r="B40" s="140" t="s">
        <v>206</v>
      </c>
      <c r="C40" s="147" t="s">
        <v>207</v>
      </c>
      <c r="D40" s="91">
        <v>79756</v>
      </c>
      <c r="E40" s="81">
        <v>832400</v>
      </c>
      <c r="F40" s="104" t="s">
        <v>208</v>
      </c>
      <c r="G40" s="89">
        <v>4537</v>
      </c>
      <c r="H40" s="81"/>
      <c r="I40" s="81"/>
      <c r="J40" s="81"/>
      <c r="K40" s="81">
        <v>876000</v>
      </c>
      <c r="L40" s="104" t="s">
        <v>208</v>
      </c>
      <c r="M40" s="89">
        <v>4429</v>
      </c>
      <c r="N40" s="81"/>
      <c r="P40" s="81"/>
      <c r="Q40" s="81"/>
      <c r="R40" s="81">
        <v>925600</v>
      </c>
      <c r="S40" s="89">
        <v>4919</v>
      </c>
      <c r="T40" s="81"/>
      <c r="U40" s="7">
        <v>37230</v>
      </c>
      <c r="V40" s="81"/>
      <c r="W40" s="91">
        <v>944800</v>
      </c>
      <c r="X40" s="89">
        <v>6906</v>
      </c>
      <c r="Y40" s="80"/>
      <c r="Z40" s="80">
        <v>1659</v>
      </c>
      <c r="AA40" s="81"/>
      <c r="AB40" s="148">
        <v>926400</v>
      </c>
      <c r="AC40" s="89">
        <v>7373</v>
      </c>
      <c r="AD40" s="80"/>
      <c r="AE40" s="80">
        <v>37373</v>
      </c>
      <c r="AF40" s="81"/>
      <c r="AG40" s="8"/>
      <c r="AH40" s="114" t="s">
        <v>205</v>
      </c>
      <c r="AI40" s="140" t="s">
        <v>206</v>
      </c>
      <c r="AJ40" s="147" t="s">
        <v>207</v>
      </c>
      <c r="AK40" s="91">
        <v>75000</v>
      </c>
      <c r="AL40" s="97">
        <v>7394</v>
      </c>
      <c r="AM40" s="95"/>
      <c r="AN40" s="7"/>
      <c r="AO40" s="7"/>
      <c r="AP40" s="95">
        <v>6479</v>
      </c>
      <c r="AQ40" s="95"/>
      <c r="AR40" s="95">
        <v>69705</v>
      </c>
      <c r="AS40" s="95"/>
      <c r="AT40" s="118">
        <v>7262</v>
      </c>
      <c r="AU40" s="81">
        <v>77030</v>
      </c>
      <c r="AV40" s="119"/>
      <c r="AW40" s="149"/>
      <c r="AX40" s="81">
        <v>1003200</v>
      </c>
      <c r="AY40" s="8">
        <v>1030800</v>
      </c>
      <c r="AZ40" s="8">
        <v>989200</v>
      </c>
    </row>
    <row r="41" spans="1:52" x14ac:dyDescent="0.35">
      <c r="A41" s="114" t="s">
        <v>209</v>
      </c>
      <c r="B41" s="121" t="s">
        <v>210</v>
      </c>
      <c r="C41" s="121" t="s">
        <v>211</v>
      </c>
      <c r="D41" s="91">
        <v>114000</v>
      </c>
      <c r="E41" s="81">
        <v>958000</v>
      </c>
      <c r="F41" s="81"/>
      <c r="G41" s="93" t="s">
        <v>130</v>
      </c>
      <c r="H41" s="91"/>
      <c r="I41" s="91"/>
      <c r="J41" s="91"/>
      <c r="K41" s="81">
        <v>900400</v>
      </c>
      <c r="L41" s="81"/>
      <c r="M41" s="93" t="s">
        <v>130</v>
      </c>
      <c r="N41" s="91"/>
      <c r="O41" s="8"/>
      <c r="P41" s="91"/>
      <c r="Q41" s="91"/>
      <c r="R41" s="81">
        <v>952800</v>
      </c>
      <c r="S41" s="93" t="s">
        <v>130</v>
      </c>
      <c r="T41" s="91"/>
      <c r="U41" s="8">
        <v>56589</v>
      </c>
      <c r="V41" s="91"/>
      <c r="W41" s="91">
        <v>938400</v>
      </c>
      <c r="X41" s="93" t="s">
        <v>130</v>
      </c>
      <c r="Y41" s="94"/>
      <c r="Z41" s="94">
        <v>2521</v>
      </c>
      <c r="AA41" s="91"/>
      <c r="AB41" s="135">
        <v>932000</v>
      </c>
      <c r="AC41" s="93">
        <v>0</v>
      </c>
      <c r="AD41" s="94"/>
      <c r="AE41" s="94">
        <v>56806</v>
      </c>
      <c r="AF41" s="91"/>
      <c r="AG41" s="96"/>
      <c r="AH41" s="114" t="s">
        <v>209</v>
      </c>
      <c r="AI41" s="121" t="s">
        <v>210</v>
      </c>
      <c r="AJ41" s="121" t="s">
        <v>211</v>
      </c>
      <c r="AK41" s="91">
        <v>114000</v>
      </c>
      <c r="AL41" s="97"/>
      <c r="AM41" s="117"/>
      <c r="AN41" s="117"/>
      <c r="AO41" s="117"/>
      <c r="AP41" s="95"/>
      <c r="AQ41" s="95"/>
      <c r="AR41" s="95">
        <v>105952</v>
      </c>
      <c r="AS41" s="95"/>
      <c r="AT41" s="118"/>
      <c r="AU41" s="81">
        <v>116605</v>
      </c>
      <c r="AV41" s="119"/>
      <c r="AW41" s="136"/>
      <c r="AX41" s="81">
        <v>754800</v>
      </c>
      <c r="AY41" s="81">
        <v>881600</v>
      </c>
      <c r="AZ41" s="81">
        <v>886000</v>
      </c>
    </row>
    <row r="42" spans="1:52" ht="16" thickBot="1" x14ac:dyDescent="0.4">
      <c r="A42" s="114" t="s">
        <v>212</v>
      </c>
      <c r="B42" s="121"/>
      <c r="C42" s="88"/>
      <c r="D42" s="115">
        <v>28048</v>
      </c>
      <c r="E42" s="150">
        <v>57640</v>
      </c>
      <c r="F42" s="43"/>
      <c r="G42" s="89">
        <v>2226</v>
      </c>
      <c r="H42" s="91"/>
      <c r="I42" s="91"/>
      <c r="J42" s="91"/>
      <c r="K42" s="43">
        <v>54880</v>
      </c>
      <c r="L42" s="43"/>
      <c r="M42" s="89">
        <v>2166</v>
      </c>
      <c r="N42" s="91"/>
      <c r="O42" s="8"/>
      <c r="P42" s="91"/>
      <c r="Q42" s="91"/>
      <c r="R42" s="43">
        <v>71640</v>
      </c>
      <c r="S42" s="89">
        <v>1801</v>
      </c>
      <c r="T42" s="91"/>
      <c r="U42" s="8">
        <v>8089</v>
      </c>
      <c r="V42" s="91"/>
      <c r="W42" s="115">
        <v>96000</v>
      </c>
      <c r="X42" s="89">
        <v>2400</v>
      </c>
      <c r="Y42" s="94"/>
      <c r="Z42" s="94">
        <v>360</v>
      </c>
      <c r="AA42" s="91"/>
      <c r="AB42" s="151">
        <v>62960</v>
      </c>
      <c r="AC42" s="89">
        <v>2493</v>
      </c>
      <c r="AD42" s="94"/>
      <c r="AE42" s="94">
        <v>8120</v>
      </c>
      <c r="AF42" s="91"/>
      <c r="AG42" s="96"/>
      <c r="AH42" s="114" t="s">
        <v>212</v>
      </c>
      <c r="AI42" s="121"/>
      <c r="AJ42" s="88"/>
      <c r="AK42" s="115">
        <v>55000</v>
      </c>
      <c r="AL42" s="97">
        <v>515</v>
      </c>
      <c r="AM42" s="117"/>
      <c r="AN42" s="117"/>
      <c r="AO42" s="117"/>
      <c r="AP42" s="95">
        <v>458</v>
      </c>
      <c r="AQ42" s="95"/>
      <c r="AR42" s="95">
        <v>15146</v>
      </c>
      <c r="AS42" s="95"/>
      <c r="AT42" s="118"/>
      <c r="AU42" s="81"/>
      <c r="AV42" s="119"/>
      <c r="AW42" s="120"/>
      <c r="AX42" s="152"/>
      <c r="AY42" s="153">
        <v>61240</v>
      </c>
      <c r="AZ42" s="153">
        <v>36240</v>
      </c>
    </row>
    <row r="43" spans="1:52" ht="16" thickBot="1" x14ac:dyDescent="0.4">
      <c r="A43" s="114" t="s">
        <v>213</v>
      </c>
      <c r="B43" s="121"/>
      <c r="C43" s="154">
        <v>622110033200010</v>
      </c>
      <c r="D43" s="155">
        <v>28048</v>
      </c>
      <c r="E43" s="156">
        <v>59440</v>
      </c>
      <c r="F43" s="50"/>
      <c r="G43" s="93">
        <v>1024</v>
      </c>
      <c r="H43" s="91"/>
      <c r="I43" s="94"/>
      <c r="J43" s="96"/>
      <c r="K43" s="50">
        <v>49080</v>
      </c>
      <c r="L43" s="50"/>
      <c r="M43" s="93">
        <v>2166</v>
      </c>
      <c r="N43" s="91"/>
      <c r="O43" s="8"/>
      <c r="P43" s="94"/>
      <c r="Q43" s="96"/>
      <c r="R43" s="50">
        <v>50800</v>
      </c>
      <c r="S43" s="93">
        <v>982</v>
      </c>
      <c r="T43" s="91"/>
      <c r="U43" s="8">
        <v>8089</v>
      </c>
      <c r="V43" s="94"/>
      <c r="W43" s="155">
        <v>95000</v>
      </c>
      <c r="X43" s="93">
        <v>2400</v>
      </c>
      <c r="Y43" s="94"/>
      <c r="Z43" s="94">
        <v>360</v>
      </c>
      <c r="AA43" s="91"/>
      <c r="AB43" s="157">
        <v>42043</v>
      </c>
      <c r="AC43" s="93">
        <v>1256</v>
      </c>
      <c r="AD43" s="94"/>
      <c r="AE43" s="94">
        <v>8120</v>
      </c>
      <c r="AF43" s="91"/>
      <c r="AG43" s="96"/>
      <c r="AH43" s="114" t="s">
        <v>213</v>
      </c>
      <c r="AI43" s="121"/>
      <c r="AJ43" s="154">
        <v>622110033200010</v>
      </c>
      <c r="AK43" s="155"/>
      <c r="AL43" s="97">
        <v>44</v>
      </c>
      <c r="AM43" s="117"/>
      <c r="AN43" s="117"/>
      <c r="AO43" s="117"/>
      <c r="AP43" s="95">
        <v>44</v>
      </c>
      <c r="AQ43" s="95"/>
      <c r="AR43" s="95">
        <v>15146</v>
      </c>
      <c r="AS43" s="95"/>
      <c r="AT43" s="118"/>
      <c r="AU43" s="81"/>
      <c r="AV43" s="119"/>
      <c r="AW43" s="158" t="s">
        <v>214</v>
      </c>
      <c r="AX43" s="81"/>
      <c r="AY43" s="81">
        <v>4051</v>
      </c>
      <c r="AZ43" s="81">
        <v>18786</v>
      </c>
    </row>
    <row r="44" spans="1:52" ht="16" thickBot="1" x14ac:dyDescent="0.4">
      <c r="A44" s="114" t="s">
        <v>215</v>
      </c>
      <c r="B44" s="121"/>
      <c r="C44" s="88"/>
      <c r="D44" s="159">
        <v>28048</v>
      </c>
      <c r="E44" s="156">
        <v>37360</v>
      </c>
      <c r="F44" s="50"/>
      <c r="G44" s="160">
        <v>216</v>
      </c>
      <c r="H44" s="91"/>
      <c r="I44" s="94"/>
      <c r="J44" s="96"/>
      <c r="K44" s="50">
        <v>33612</v>
      </c>
      <c r="L44" s="50"/>
      <c r="M44" s="160">
        <v>2166</v>
      </c>
      <c r="N44" s="91"/>
      <c r="O44" s="8"/>
      <c r="P44" s="94"/>
      <c r="Q44" s="96"/>
      <c r="R44" s="50">
        <v>10570</v>
      </c>
      <c r="S44" s="160">
        <v>1142</v>
      </c>
      <c r="T44" s="91"/>
      <c r="U44" s="8">
        <v>11123</v>
      </c>
      <c r="V44" s="94"/>
      <c r="W44" s="159">
        <v>105000</v>
      </c>
      <c r="X44" s="93">
        <v>2400</v>
      </c>
      <c r="Y44" s="94"/>
      <c r="Z44" s="94">
        <v>495</v>
      </c>
      <c r="AA44" s="91"/>
      <c r="AB44" s="157">
        <v>0</v>
      </c>
      <c r="AC44" s="93">
        <v>1636</v>
      </c>
      <c r="AD44" s="94"/>
      <c r="AE44" s="94">
        <v>11165</v>
      </c>
      <c r="AF44" s="91"/>
      <c r="AG44" s="96"/>
      <c r="AH44" s="114" t="s">
        <v>215</v>
      </c>
      <c r="AI44" s="121"/>
      <c r="AJ44" s="88"/>
      <c r="AK44" s="159"/>
      <c r="AL44" s="97">
        <v>100</v>
      </c>
      <c r="AM44" s="117"/>
      <c r="AN44" s="117"/>
      <c r="AO44" s="117"/>
      <c r="AP44" s="95">
        <v>250</v>
      </c>
      <c r="AQ44" s="95"/>
      <c r="AR44" s="95">
        <v>20825</v>
      </c>
      <c r="AS44" s="95"/>
      <c r="AT44" s="118"/>
      <c r="AU44" s="81"/>
      <c r="AV44" s="161"/>
      <c r="AW44" s="157" t="s">
        <v>216</v>
      </c>
      <c r="AX44" s="81"/>
      <c r="AY44" s="81">
        <v>8830</v>
      </c>
      <c r="AZ44" s="81">
        <v>9470</v>
      </c>
    </row>
    <row r="45" spans="1:52" ht="16" thickBot="1" x14ac:dyDescent="0.4">
      <c r="A45" s="114" t="s">
        <v>217</v>
      </c>
      <c r="B45" s="121" t="s">
        <v>218</v>
      </c>
      <c r="C45" s="121" t="s">
        <v>219</v>
      </c>
      <c r="D45" s="91">
        <v>289258</v>
      </c>
      <c r="E45" s="81">
        <v>1290000</v>
      </c>
      <c r="F45" s="104" t="s">
        <v>220</v>
      </c>
      <c r="G45" s="89">
        <v>226356</v>
      </c>
      <c r="H45" s="81"/>
      <c r="I45" s="81"/>
      <c r="J45" s="81"/>
      <c r="K45" s="81">
        <v>1398800</v>
      </c>
      <c r="L45" s="104" t="s">
        <v>220</v>
      </c>
      <c r="M45" s="89">
        <v>175868</v>
      </c>
      <c r="N45" s="81"/>
      <c r="O45" s="8"/>
      <c r="P45" s="81"/>
      <c r="Q45" s="81"/>
      <c r="R45" s="81">
        <v>1373200</v>
      </c>
      <c r="S45" s="89">
        <v>182536</v>
      </c>
      <c r="T45" s="81"/>
      <c r="U45" s="8"/>
      <c r="V45" s="81"/>
      <c r="W45" s="91">
        <v>1335200</v>
      </c>
      <c r="X45" s="89">
        <v>210677</v>
      </c>
      <c r="Y45" s="80"/>
      <c r="Z45" s="80"/>
      <c r="AA45" s="81"/>
      <c r="AB45" s="135">
        <v>1302400</v>
      </c>
      <c r="AC45" s="89">
        <v>182469</v>
      </c>
      <c r="AD45" s="80"/>
      <c r="AE45" s="80" t="s">
        <v>130</v>
      </c>
      <c r="AF45" s="81"/>
      <c r="AG45" s="8"/>
      <c r="AH45" s="114" t="s">
        <v>217</v>
      </c>
      <c r="AI45" s="121" t="s">
        <v>218</v>
      </c>
      <c r="AJ45" s="121" t="s">
        <v>219</v>
      </c>
      <c r="AK45" s="91">
        <v>283000</v>
      </c>
      <c r="AL45" s="97">
        <v>196312</v>
      </c>
      <c r="AM45" s="95"/>
      <c r="AN45" s="95"/>
      <c r="AO45" s="95"/>
      <c r="AP45" s="95">
        <v>175699</v>
      </c>
      <c r="AQ45" s="95"/>
      <c r="AR45" s="95" t="s">
        <v>130</v>
      </c>
      <c r="AS45" s="95"/>
      <c r="AT45" s="118">
        <v>185870</v>
      </c>
      <c r="AU45" s="137" t="s">
        <v>161</v>
      </c>
      <c r="AV45" s="160"/>
      <c r="AW45" s="136"/>
      <c r="AX45" s="81">
        <v>1414400</v>
      </c>
      <c r="AY45" s="81">
        <v>1320800</v>
      </c>
      <c r="AZ45" s="81">
        <v>1368400</v>
      </c>
    </row>
    <row r="46" spans="1:52" ht="16" thickBot="1" x14ac:dyDescent="0.4">
      <c r="A46" s="114" t="s">
        <v>221</v>
      </c>
      <c r="B46" s="121" t="s">
        <v>222</v>
      </c>
      <c r="C46" s="121"/>
      <c r="D46" s="91"/>
      <c r="E46" s="81" t="s">
        <v>130</v>
      </c>
      <c r="F46" s="104" t="s">
        <v>223</v>
      </c>
      <c r="G46" s="89" t="s">
        <v>193</v>
      </c>
      <c r="H46" s="81"/>
      <c r="I46" s="81"/>
      <c r="J46" s="81"/>
      <c r="K46" s="81" t="s">
        <v>130</v>
      </c>
      <c r="L46" s="104" t="s">
        <v>223</v>
      </c>
      <c r="M46" s="89">
        <v>5671</v>
      </c>
      <c r="N46" s="81"/>
      <c r="O46" s="8"/>
      <c r="P46" s="81"/>
      <c r="Q46" s="81"/>
      <c r="R46" s="81"/>
      <c r="S46" s="89"/>
      <c r="T46" s="81"/>
      <c r="U46" s="8"/>
      <c r="V46" s="81"/>
      <c r="W46" s="91"/>
      <c r="X46" s="89"/>
      <c r="Y46" s="80"/>
      <c r="Z46" s="80"/>
      <c r="AA46" s="81"/>
      <c r="AB46" s="135"/>
      <c r="AC46" s="89"/>
      <c r="AD46" s="80"/>
      <c r="AE46" s="80"/>
      <c r="AF46" s="81"/>
      <c r="AG46" s="8"/>
      <c r="AH46" s="114"/>
      <c r="AI46" s="121"/>
      <c r="AJ46" s="121"/>
      <c r="AK46" s="91"/>
      <c r="AL46" s="97"/>
      <c r="AM46" s="95"/>
      <c r="AN46" s="95"/>
      <c r="AO46" s="95"/>
      <c r="AP46" s="95"/>
      <c r="AQ46" s="95"/>
      <c r="AR46" s="95"/>
      <c r="AS46" s="95"/>
      <c r="AT46" s="118"/>
      <c r="AU46" s="137"/>
      <c r="AV46" s="160"/>
      <c r="AW46" s="136"/>
      <c r="AX46" s="81"/>
      <c r="AY46" s="81"/>
      <c r="AZ46" s="81"/>
    </row>
    <row r="47" spans="1:52" x14ac:dyDescent="0.35">
      <c r="A47" s="114" t="s">
        <v>224</v>
      </c>
      <c r="B47" s="121"/>
      <c r="C47" s="121" t="s">
        <v>225</v>
      </c>
      <c r="D47" s="91">
        <v>0</v>
      </c>
      <c r="E47" s="81" t="s">
        <v>130</v>
      </c>
      <c r="F47" s="81" t="s">
        <v>130</v>
      </c>
      <c r="G47" s="93" t="s">
        <v>130</v>
      </c>
      <c r="H47" s="81"/>
      <c r="I47" s="81"/>
      <c r="J47" s="81"/>
      <c r="K47" s="81" t="s">
        <v>130</v>
      </c>
      <c r="L47" s="81" t="s">
        <v>130</v>
      </c>
      <c r="M47" s="93" t="s">
        <v>130</v>
      </c>
      <c r="N47" s="81"/>
      <c r="O47" s="8"/>
      <c r="P47" s="81"/>
      <c r="Q47" s="81"/>
      <c r="R47" s="81">
        <v>21852</v>
      </c>
      <c r="S47" s="93">
        <v>2146</v>
      </c>
      <c r="T47" s="81"/>
      <c r="U47" s="8"/>
      <c r="V47" s="81"/>
      <c r="W47" s="91">
        <v>29000</v>
      </c>
      <c r="X47" s="93">
        <v>2150</v>
      </c>
      <c r="Y47" s="80"/>
      <c r="Z47" s="80"/>
      <c r="AA47" s="81"/>
      <c r="AB47" s="135">
        <v>25000</v>
      </c>
      <c r="AC47" s="93">
        <v>2150</v>
      </c>
      <c r="AD47" s="80"/>
      <c r="AE47" s="80" t="s">
        <v>130</v>
      </c>
      <c r="AF47" s="81"/>
      <c r="AG47" s="8"/>
      <c r="AH47" s="114" t="s">
        <v>224</v>
      </c>
      <c r="AI47" s="121"/>
      <c r="AJ47" s="121" t="s">
        <v>225</v>
      </c>
      <c r="AK47" s="91">
        <v>11000</v>
      </c>
      <c r="AL47" s="97">
        <v>14000</v>
      </c>
      <c r="AM47" s="95"/>
      <c r="AN47" s="95"/>
      <c r="AO47" s="95"/>
      <c r="AP47" s="95">
        <v>2177</v>
      </c>
      <c r="AQ47" s="95"/>
      <c r="AR47" s="95" t="s">
        <v>130</v>
      </c>
      <c r="AS47" s="95"/>
      <c r="AT47" s="118">
        <v>11444</v>
      </c>
      <c r="AU47" s="137" t="s">
        <v>161</v>
      </c>
      <c r="AV47" s="160"/>
      <c r="AW47" s="136">
        <v>11000</v>
      </c>
      <c r="AX47" s="81">
        <v>45240</v>
      </c>
      <c r="AY47" s="81">
        <v>44800</v>
      </c>
      <c r="AZ47" s="81">
        <v>43360</v>
      </c>
    </row>
    <row r="48" spans="1:52" ht="16" thickBot="1" x14ac:dyDescent="0.4">
      <c r="A48" s="87" t="s">
        <v>226</v>
      </c>
      <c r="B48" s="88"/>
      <c r="C48" s="88" t="s">
        <v>227</v>
      </c>
      <c r="D48" s="115">
        <v>10430</v>
      </c>
      <c r="E48" s="115">
        <v>54120</v>
      </c>
      <c r="F48" s="43" t="s">
        <v>130</v>
      </c>
      <c r="G48" s="162">
        <v>6500</v>
      </c>
      <c r="H48" s="127"/>
      <c r="I48" s="43"/>
      <c r="J48" s="43"/>
      <c r="K48" s="43">
        <v>107920</v>
      </c>
      <c r="L48" s="43" t="s">
        <v>130</v>
      </c>
      <c r="M48" s="162">
        <v>6571</v>
      </c>
      <c r="N48" s="127"/>
      <c r="O48" s="50"/>
      <c r="P48" s="43"/>
      <c r="Q48" s="43"/>
      <c r="R48" s="43">
        <v>154120</v>
      </c>
      <c r="S48" s="162" t="s">
        <v>130</v>
      </c>
      <c r="T48" s="127"/>
      <c r="U48" s="50"/>
      <c r="V48" s="43"/>
      <c r="W48" s="115">
        <v>150000</v>
      </c>
      <c r="X48" s="162"/>
      <c r="Y48" s="163"/>
      <c r="Z48" s="45"/>
      <c r="AA48" s="43"/>
      <c r="AB48" s="134"/>
      <c r="AC48" s="162"/>
      <c r="AD48" s="163"/>
      <c r="AE48" s="45"/>
      <c r="AF48" s="43"/>
      <c r="AG48" s="50"/>
      <c r="AH48" s="87" t="s">
        <v>226</v>
      </c>
      <c r="AI48" s="88"/>
      <c r="AJ48" s="88" t="s">
        <v>227</v>
      </c>
      <c r="AK48" s="115">
        <v>12000</v>
      </c>
      <c r="AL48" s="51">
        <v>11000</v>
      </c>
      <c r="AM48" s="164"/>
      <c r="AN48" s="165"/>
      <c r="AO48" s="165"/>
      <c r="AP48" s="165"/>
      <c r="AQ48" s="165"/>
      <c r="AR48" s="165" t="s">
        <v>130</v>
      </c>
      <c r="AS48" s="165"/>
      <c r="AT48" s="165"/>
      <c r="AU48" s="166" t="s">
        <v>161</v>
      </c>
      <c r="AV48" s="161"/>
      <c r="AW48" s="134">
        <v>12000</v>
      </c>
      <c r="AX48" s="127">
        <v>151280</v>
      </c>
      <c r="AY48" s="126">
        <v>165000</v>
      </c>
      <c r="AZ48" s="127">
        <v>165040</v>
      </c>
    </row>
    <row r="49" spans="1:52" ht="16" thickBot="1" x14ac:dyDescent="0.4">
      <c r="A49" s="87" t="s">
        <v>228</v>
      </c>
      <c r="B49" s="88"/>
      <c r="C49" s="88"/>
      <c r="D49" s="115">
        <v>26000</v>
      </c>
      <c r="E49" s="115">
        <v>344705</v>
      </c>
      <c r="F49" s="43"/>
      <c r="G49" s="167">
        <v>10209</v>
      </c>
      <c r="H49" s="163"/>
      <c r="I49" s="43"/>
      <c r="J49" s="43"/>
      <c r="K49" s="43">
        <v>338000</v>
      </c>
      <c r="L49" s="43"/>
      <c r="M49" s="167">
        <v>16380</v>
      </c>
      <c r="N49" s="163"/>
      <c r="O49" s="50"/>
      <c r="P49" s="43"/>
      <c r="Q49" s="43"/>
      <c r="R49" s="43"/>
      <c r="S49" s="162"/>
      <c r="T49" s="163"/>
      <c r="U49" s="50"/>
      <c r="V49" s="43"/>
      <c r="W49" s="115"/>
      <c r="X49" s="162"/>
      <c r="Y49" s="163"/>
      <c r="Z49" s="45"/>
      <c r="AA49" s="43"/>
      <c r="AB49" s="134"/>
      <c r="AC49" s="162"/>
      <c r="AD49" s="163"/>
      <c r="AE49" s="45"/>
      <c r="AF49" s="43"/>
      <c r="AG49" s="50"/>
      <c r="AH49" s="87" t="s">
        <v>228</v>
      </c>
      <c r="AI49" s="88"/>
      <c r="AJ49" s="88"/>
      <c r="AK49" s="115">
        <v>26000</v>
      </c>
      <c r="AL49" s="51"/>
      <c r="AM49" s="168"/>
      <c r="AN49" s="50"/>
      <c r="AO49" s="50"/>
      <c r="AP49" s="50"/>
      <c r="AQ49" s="50"/>
      <c r="AR49" s="50"/>
      <c r="AS49" s="50"/>
      <c r="AT49" s="165"/>
      <c r="AU49" s="166"/>
      <c r="AV49" s="161"/>
      <c r="AW49" s="134"/>
      <c r="AX49" s="127"/>
      <c r="AY49" s="169"/>
      <c r="AZ49" s="163"/>
    </row>
    <row r="50" spans="1:52" s="175" customFormat="1" ht="16" thickBot="1" x14ac:dyDescent="0.4">
      <c r="A50" s="170" t="s">
        <v>229</v>
      </c>
      <c r="B50" s="19"/>
      <c r="C50" s="19"/>
      <c r="D50" s="17">
        <f>SUM(D8:D49)</f>
        <v>1827238</v>
      </c>
      <c r="E50" s="17">
        <f>SUM(E6:E49)</f>
        <v>16788006</v>
      </c>
      <c r="F50" s="17"/>
      <c r="G50" s="171">
        <f>SUM(G5:G49)</f>
        <v>1019875</v>
      </c>
      <c r="H50" s="172">
        <f>SUM(H5:H49)</f>
        <v>197258</v>
      </c>
      <c r="I50" s="17">
        <f>SUM(I8:I49)</f>
        <v>8500</v>
      </c>
      <c r="J50" s="17"/>
      <c r="K50" s="17">
        <f>SUM(K6:K49)</f>
        <v>16601666</v>
      </c>
      <c r="L50" s="17"/>
      <c r="M50" s="171">
        <f>SUM(M5:M49)</f>
        <v>1364250</v>
      </c>
      <c r="N50" s="172">
        <f>SUM(N5:N49)</f>
        <v>57800</v>
      </c>
      <c r="O50" s="172" t="s">
        <v>230</v>
      </c>
      <c r="P50" s="17">
        <f>SUM(P8:P49)</f>
        <v>8613</v>
      </c>
      <c r="Q50" s="17"/>
      <c r="R50" s="17">
        <f>SUM(R8:R48)</f>
        <v>16709216</v>
      </c>
      <c r="S50" s="171">
        <f>SUM(S5:S48)</f>
        <v>881930</v>
      </c>
      <c r="T50" s="172">
        <f>SUM(T6:T48)</f>
        <v>25215</v>
      </c>
      <c r="U50" s="172"/>
      <c r="V50" s="17">
        <v>6548</v>
      </c>
      <c r="W50" s="17">
        <f>SUM(W8:W48)</f>
        <v>16896530</v>
      </c>
      <c r="X50" s="171">
        <f>SUM(X5:X48)</f>
        <v>504974</v>
      </c>
      <c r="Y50" s="172">
        <f>SUM(Y6:Y48)</f>
        <v>7750</v>
      </c>
      <c r="Z50" s="172"/>
      <c r="AA50" s="17">
        <v>5750</v>
      </c>
      <c r="AB50" s="173">
        <f>SUM(AB8:AB48)</f>
        <v>16447722.997000001</v>
      </c>
      <c r="AC50" s="171">
        <f>SUM(AC5:AC48)</f>
        <v>843459</v>
      </c>
      <c r="AD50" s="172">
        <f>SUM(AD5:AD48)</f>
        <v>36111</v>
      </c>
      <c r="AE50" s="172"/>
      <c r="AF50" s="17">
        <v>5000</v>
      </c>
      <c r="AG50" s="8"/>
      <c r="AH50" s="170" t="s">
        <v>229</v>
      </c>
      <c r="AI50" s="19"/>
      <c r="AJ50" s="19"/>
      <c r="AK50" s="17">
        <f>SUM(AK8:AK49)</f>
        <v>1652000</v>
      </c>
      <c r="AL50" s="174">
        <f>SUM(AL5:AL48)</f>
        <v>1227058</v>
      </c>
      <c r="AM50" s="14">
        <f>SUM(AM5:AM48)</f>
        <v>56526</v>
      </c>
      <c r="AN50" s="172"/>
      <c r="AO50" s="172">
        <v>5000</v>
      </c>
      <c r="AP50" s="172"/>
      <c r="AQ50" s="172"/>
      <c r="AR50" s="172">
        <f>SUM(AR8:AR48)</f>
        <v>843920</v>
      </c>
      <c r="AS50" s="172"/>
      <c r="AT50" s="17">
        <f>SUM(AT5:AT48)</f>
        <v>1333951</v>
      </c>
      <c r="AU50" s="17">
        <f>SUM(AU8:AU48)</f>
        <v>872905</v>
      </c>
      <c r="AV50" s="17">
        <v>15458</v>
      </c>
      <c r="AW50" s="173"/>
      <c r="AX50" s="17">
        <f>SUM(AX8:AX48)</f>
        <v>16379563</v>
      </c>
      <c r="AY50" s="172">
        <f>SUM(AY8:AY48)</f>
        <v>16687625</v>
      </c>
      <c r="AZ50" s="172">
        <f>SUM(AZ6:AZ48)</f>
        <v>16924917</v>
      </c>
    </row>
    <row r="51" spans="1:52" s="194" customFormat="1" ht="31.5" thickBot="1" x14ac:dyDescent="0.4">
      <c r="A51" s="176"/>
      <c r="B51" s="177"/>
      <c r="C51" s="178"/>
      <c r="D51" s="179" t="s">
        <v>119</v>
      </c>
      <c r="E51" s="179" t="s">
        <v>231</v>
      </c>
      <c r="F51" s="180" t="s">
        <v>232</v>
      </c>
      <c r="G51" s="181" t="s">
        <v>95</v>
      </c>
      <c r="H51" s="182" t="s">
        <v>233</v>
      </c>
      <c r="I51" s="183" t="s">
        <v>234</v>
      </c>
      <c r="J51" s="184"/>
      <c r="K51" s="179" t="s">
        <v>231</v>
      </c>
      <c r="L51" s="180" t="s">
        <v>232</v>
      </c>
      <c r="M51" s="181" t="s">
        <v>95</v>
      </c>
      <c r="N51" s="182" t="s">
        <v>235</v>
      </c>
      <c r="O51" s="185" t="s">
        <v>86</v>
      </c>
      <c r="P51" s="183" t="s">
        <v>234</v>
      </c>
      <c r="Q51" s="186"/>
      <c r="R51" s="187" t="s">
        <v>231</v>
      </c>
      <c r="S51" s="188" t="s">
        <v>95</v>
      </c>
      <c r="T51" s="189" t="s">
        <v>236</v>
      </c>
      <c r="U51" s="185" t="s">
        <v>86</v>
      </c>
      <c r="V51" s="190" t="s">
        <v>234</v>
      </c>
      <c r="W51" s="178" t="s">
        <v>237</v>
      </c>
      <c r="X51" s="191" t="s">
        <v>95</v>
      </c>
      <c r="Y51" s="178" t="s">
        <v>238</v>
      </c>
      <c r="Z51" s="178"/>
      <c r="AA51" s="178" t="s">
        <v>234</v>
      </c>
      <c r="AB51" s="192" t="s">
        <v>97</v>
      </c>
      <c r="AC51" s="191" t="s">
        <v>95</v>
      </c>
      <c r="AD51" s="178" t="s">
        <v>239</v>
      </c>
      <c r="AE51" s="178"/>
      <c r="AF51" s="178" t="s">
        <v>240</v>
      </c>
      <c r="AG51" s="178"/>
      <c r="AH51" s="176"/>
      <c r="AI51" s="177"/>
      <c r="AJ51" s="178"/>
      <c r="AK51" s="193" t="s">
        <v>7</v>
      </c>
      <c r="AL51" s="177"/>
      <c r="AM51" s="178"/>
      <c r="AN51" s="178"/>
      <c r="AO51" s="178"/>
      <c r="AP51" s="193"/>
      <c r="AQ51" s="193"/>
      <c r="AR51" s="193"/>
      <c r="AS51" s="193"/>
      <c r="AT51" s="193"/>
      <c r="AU51" s="193"/>
      <c r="AV51" s="191"/>
      <c r="AW51" s="192"/>
      <c r="AX51" s="193"/>
      <c r="AY51" s="193"/>
      <c r="AZ51" s="193"/>
    </row>
    <row r="52" spans="1:52" s="23" customFormat="1" ht="16" thickBot="1" x14ac:dyDescent="0.4">
      <c r="A52" s="195"/>
      <c r="B52" s="196"/>
      <c r="C52" s="96"/>
      <c r="D52" s="8"/>
      <c r="E52" s="197"/>
      <c r="F52" s="197"/>
      <c r="G52" s="197"/>
      <c r="H52" s="197"/>
      <c r="I52" s="197"/>
      <c r="J52" s="197"/>
      <c r="K52" s="197"/>
      <c r="L52" s="197"/>
      <c r="M52" s="197"/>
      <c r="N52" s="197"/>
      <c r="O52" s="197"/>
      <c r="P52" s="197"/>
      <c r="Q52" s="197"/>
      <c r="R52" s="198">
        <v>2016</v>
      </c>
      <c r="S52" s="198"/>
      <c r="T52" s="198"/>
      <c r="U52" s="198"/>
      <c r="V52" s="199"/>
      <c r="W52" s="96"/>
      <c r="X52" s="136"/>
      <c r="Y52" s="96"/>
      <c r="Z52" s="96"/>
      <c r="AA52" s="96"/>
      <c r="AB52" s="200"/>
      <c r="AC52" s="136"/>
      <c r="AD52" s="96"/>
      <c r="AE52" s="96"/>
      <c r="AF52" s="96"/>
      <c r="AG52" s="96"/>
      <c r="AH52" s="201"/>
      <c r="AI52" s="196"/>
      <c r="AJ52" s="96"/>
      <c r="AK52" s="8"/>
      <c r="AL52" s="196"/>
      <c r="AM52" s="96"/>
      <c r="AN52" s="96"/>
      <c r="AO52" s="96"/>
      <c r="AP52" s="8"/>
      <c r="AQ52" s="8"/>
      <c r="AR52" s="8"/>
      <c r="AS52" s="8"/>
      <c r="AT52" s="8"/>
      <c r="AU52" s="8"/>
      <c r="AV52" s="136"/>
      <c r="AW52" s="200"/>
      <c r="AX52" s="8"/>
      <c r="AY52" s="8"/>
      <c r="AZ52" s="8"/>
    </row>
    <row r="53" spans="1:52" s="23" customFormat="1" x14ac:dyDescent="0.35">
      <c r="A53" s="201" t="s">
        <v>241</v>
      </c>
      <c r="B53" s="196"/>
      <c r="C53" s="96"/>
      <c r="D53" s="8"/>
      <c r="E53" s="96"/>
      <c r="F53" s="96"/>
      <c r="G53" s="136"/>
      <c r="H53" s="96"/>
      <c r="I53" s="96"/>
      <c r="J53" s="96"/>
      <c r="K53" s="96"/>
      <c r="L53" s="96"/>
      <c r="M53" s="136"/>
      <c r="N53" s="96"/>
      <c r="O53" s="8"/>
      <c r="P53" s="96"/>
      <c r="Q53" s="96"/>
      <c r="R53" s="96"/>
      <c r="S53" s="136"/>
      <c r="T53" s="96"/>
      <c r="U53" s="8"/>
      <c r="V53" s="96"/>
      <c r="W53" s="96"/>
      <c r="X53" s="136"/>
      <c r="Y53" s="96"/>
      <c r="Z53" s="96"/>
      <c r="AA53" s="96"/>
      <c r="AB53" s="200"/>
      <c r="AC53" s="136"/>
      <c r="AD53" s="96"/>
      <c r="AE53" s="96"/>
      <c r="AF53" s="96"/>
      <c r="AG53" s="96"/>
      <c r="AH53" s="201"/>
      <c r="AI53" s="196"/>
      <c r="AJ53" s="96"/>
      <c r="AK53" s="8"/>
      <c r="AL53" s="196"/>
      <c r="AM53" s="96"/>
      <c r="AN53" s="96"/>
      <c r="AO53" s="96"/>
      <c r="AP53" s="8"/>
      <c r="AQ53" s="8"/>
      <c r="AR53" s="8"/>
      <c r="AS53" s="8"/>
      <c r="AT53" s="8"/>
      <c r="AU53" s="8"/>
      <c r="AV53" s="136"/>
      <c r="AW53" s="200"/>
      <c r="AX53" s="8"/>
      <c r="AY53" s="8"/>
      <c r="AZ53" s="8"/>
    </row>
    <row r="54" spans="1:52" s="23" customFormat="1" x14ac:dyDescent="0.35">
      <c r="A54" s="201" t="s">
        <v>242</v>
      </c>
      <c r="B54" s="196"/>
      <c r="C54" s="96"/>
      <c r="D54" s="8"/>
      <c r="E54" s="96"/>
      <c r="F54" s="96" t="s">
        <v>243</v>
      </c>
      <c r="G54" s="136"/>
      <c r="H54" s="96"/>
      <c r="I54" s="96"/>
      <c r="J54" s="96"/>
      <c r="K54" s="96"/>
      <c r="L54" s="96" t="s">
        <v>243</v>
      </c>
      <c r="M54" s="136"/>
      <c r="N54" s="96"/>
      <c r="O54" s="8"/>
      <c r="P54" s="96"/>
      <c r="Q54" s="96"/>
      <c r="R54" s="96"/>
      <c r="S54" s="136"/>
      <c r="T54" s="96"/>
      <c r="U54" s="8"/>
      <c r="V54" s="96"/>
      <c r="W54" s="96"/>
      <c r="X54" s="136"/>
      <c r="Y54" s="96"/>
      <c r="Z54" s="96"/>
      <c r="AA54" s="96"/>
      <c r="AB54" s="200"/>
      <c r="AC54" s="136"/>
      <c r="AD54" s="96"/>
      <c r="AE54" s="96"/>
      <c r="AF54" s="96"/>
      <c r="AG54" s="96"/>
      <c r="AH54" s="201"/>
      <c r="AI54" s="196"/>
      <c r="AJ54" s="96"/>
      <c r="AK54" s="8"/>
      <c r="AL54" s="196"/>
      <c r="AM54" s="96"/>
      <c r="AN54" s="96"/>
      <c r="AO54" s="96"/>
      <c r="AP54" s="8"/>
      <c r="AQ54" s="8"/>
      <c r="AR54" s="8"/>
      <c r="AS54" s="8"/>
      <c r="AT54" s="8"/>
      <c r="AU54" s="8"/>
      <c r="AV54" s="136"/>
      <c r="AW54" s="200"/>
      <c r="AX54" s="8"/>
      <c r="AY54" s="8"/>
      <c r="AZ54" s="8"/>
    </row>
    <row r="55" spans="1:52" s="23" customFormat="1" x14ac:dyDescent="0.35">
      <c r="A55" s="201" t="s">
        <v>244</v>
      </c>
      <c r="B55" s="196"/>
      <c r="C55" s="96"/>
      <c r="D55" s="8"/>
      <c r="E55" s="96"/>
      <c r="F55" s="96"/>
      <c r="G55" s="136"/>
      <c r="H55" s="96"/>
      <c r="I55" s="96"/>
      <c r="J55" s="96"/>
      <c r="K55" s="96"/>
      <c r="L55" s="96"/>
      <c r="M55" s="136"/>
      <c r="N55" s="96"/>
      <c r="O55" s="8"/>
      <c r="P55" s="96"/>
      <c r="Q55" s="96"/>
      <c r="R55" s="96"/>
      <c r="S55" s="136"/>
      <c r="T55" s="96"/>
      <c r="U55" s="8"/>
      <c r="V55" s="96"/>
      <c r="W55" s="96"/>
      <c r="X55" s="136"/>
      <c r="Y55" s="96"/>
      <c r="Z55" s="96"/>
      <c r="AA55" s="96"/>
      <c r="AB55" s="200"/>
      <c r="AC55" s="136"/>
      <c r="AD55" s="96"/>
      <c r="AE55" s="96"/>
      <c r="AF55" s="96"/>
      <c r="AG55" s="96"/>
      <c r="AH55" s="201"/>
      <c r="AI55" s="196"/>
      <c r="AJ55" s="96"/>
      <c r="AK55" s="8"/>
      <c r="AL55" s="196"/>
      <c r="AM55" s="96"/>
      <c r="AN55" s="96"/>
      <c r="AO55" s="96"/>
      <c r="AP55" s="8"/>
      <c r="AQ55" s="8"/>
      <c r="AR55" s="8"/>
      <c r="AS55" s="8"/>
      <c r="AT55" s="8"/>
      <c r="AU55" s="8"/>
      <c r="AV55" s="136"/>
      <c r="AW55" s="200"/>
      <c r="AX55" s="8"/>
      <c r="AY55" s="8"/>
      <c r="AZ55" s="8"/>
    </row>
    <row r="56" spans="1:52" s="23" customFormat="1" x14ac:dyDescent="0.35">
      <c r="A56" s="201" t="s">
        <v>245</v>
      </c>
      <c r="B56" s="196"/>
      <c r="C56" s="96"/>
      <c r="D56" s="8"/>
      <c r="E56" s="96"/>
      <c r="F56" s="96"/>
      <c r="G56" s="136"/>
      <c r="H56" s="96"/>
      <c r="I56" s="96"/>
      <c r="J56" s="96"/>
      <c r="K56" s="96"/>
      <c r="L56" s="96"/>
      <c r="M56" s="136"/>
      <c r="N56" s="96"/>
      <c r="O56" s="8"/>
      <c r="P56" s="96"/>
      <c r="Q56" s="96"/>
      <c r="R56" s="96"/>
      <c r="S56" s="136"/>
      <c r="T56" s="96"/>
      <c r="U56" s="8"/>
      <c r="V56" s="96"/>
      <c r="W56" s="96"/>
      <c r="X56" s="136"/>
      <c r="Y56" s="96"/>
      <c r="Z56" s="96"/>
      <c r="AA56" s="96"/>
      <c r="AB56" s="200"/>
      <c r="AC56" s="136"/>
      <c r="AD56" s="96"/>
      <c r="AE56" s="96"/>
      <c r="AF56" s="96"/>
      <c r="AG56" s="96"/>
      <c r="AH56" s="201"/>
      <c r="AI56" s="196"/>
      <c r="AJ56" s="96"/>
      <c r="AK56" s="8"/>
      <c r="AL56" s="196"/>
      <c r="AM56" s="96"/>
      <c r="AN56" s="96"/>
      <c r="AO56" s="96"/>
      <c r="AP56" s="8"/>
      <c r="AQ56" s="8"/>
      <c r="AR56" s="8"/>
      <c r="AS56" s="8"/>
      <c r="AT56" s="8"/>
      <c r="AU56" s="8"/>
      <c r="AV56" s="136"/>
      <c r="AW56" s="200"/>
      <c r="AX56" s="8"/>
      <c r="AY56" s="8"/>
      <c r="AZ56" s="8"/>
    </row>
    <row r="57" spans="1:52" x14ac:dyDescent="0.35">
      <c r="A57" s="201" t="s">
        <v>246</v>
      </c>
      <c r="D57" s="350" t="s">
        <v>247</v>
      </c>
      <c r="E57" s="350"/>
      <c r="F57" s="350"/>
      <c r="G57" s="350"/>
      <c r="H57" s="350"/>
      <c r="I57" s="350"/>
    </row>
    <row r="58" spans="1:52" x14ac:dyDescent="0.35">
      <c r="A58" s="201" t="s">
        <v>248</v>
      </c>
    </row>
    <row r="59" spans="1:52" x14ac:dyDescent="0.35">
      <c r="A59" s="201" t="s">
        <v>249</v>
      </c>
      <c r="D59" s="350" t="s">
        <v>250</v>
      </c>
      <c r="E59" s="350"/>
      <c r="F59" s="350"/>
      <c r="G59" s="350"/>
      <c r="H59" s="350"/>
      <c r="I59" s="350"/>
    </row>
    <row r="61" spans="1:52" x14ac:dyDescent="0.35">
      <c r="D61" s="350" t="s">
        <v>251</v>
      </c>
      <c r="E61" s="350"/>
      <c r="F61" s="350"/>
      <c r="G61" s="350"/>
      <c r="H61" s="350"/>
      <c r="I61" s="350"/>
      <c r="J61" s="350"/>
    </row>
  </sheetData>
  <mergeCells count="6">
    <mergeCell ref="D61:J61"/>
    <mergeCell ref="E2:J2"/>
    <mergeCell ref="K2:P2"/>
    <mergeCell ref="R2:U2"/>
    <mergeCell ref="D57:I57"/>
    <mergeCell ref="D59:I5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D47"/>
  <sheetViews>
    <sheetView topLeftCell="L1" zoomScale="80" zoomScaleNormal="80" workbookViewId="0">
      <selection activeCell="AB17" sqref="AB17"/>
    </sheetView>
  </sheetViews>
  <sheetFormatPr defaultColWidth="8.7265625" defaultRowHeight="15.5" x14ac:dyDescent="0.35"/>
  <cols>
    <col min="1" max="1" width="0.1796875" style="175" customWidth="1"/>
    <col min="2" max="2" width="6.81640625" style="210" customWidth="1"/>
    <col min="3" max="3" width="9" style="210" customWidth="1"/>
    <col min="4" max="4" width="14.1796875" style="175" customWidth="1"/>
    <col min="5" max="5" width="6.453125" style="175" customWidth="1"/>
    <col min="6" max="6" width="7.54296875" style="175" customWidth="1"/>
    <col min="7" max="7" width="11.54296875" style="175" customWidth="1"/>
    <col min="8" max="8" width="9.453125" style="175" customWidth="1"/>
    <col min="9" max="9" width="10.81640625" style="175" customWidth="1"/>
    <col min="10" max="10" width="9.81640625" style="175" customWidth="1"/>
    <col min="11" max="11" width="7.1796875" style="212" customWidth="1"/>
    <col min="12" max="12" width="10.81640625" style="212" customWidth="1"/>
    <col min="13" max="13" width="7.453125" style="212" customWidth="1"/>
    <col min="14" max="14" width="6.54296875" style="212" customWidth="1"/>
    <col min="15" max="15" width="7.453125" style="212" customWidth="1"/>
    <col min="16" max="16" width="5.453125" style="212" customWidth="1"/>
    <col min="17" max="17" width="9.81640625" style="212" customWidth="1"/>
    <col min="18" max="18" width="9.1796875" style="212" customWidth="1"/>
    <col min="19" max="19" width="10" style="212" customWidth="1"/>
    <col min="20" max="20" width="13.453125" style="212" customWidth="1"/>
    <col min="21" max="21" width="9.81640625" style="212" customWidth="1"/>
    <col min="22" max="22" width="8.7265625" style="212" customWidth="1"/>
    <col min="23" max="23" width="9.453125" style="212" customWidth="1"/>
    <col min="24" max="24" width="1.54296875" style="212" customWidth="1"/>
    <col min="25" max="25" width="10.7265625" style="212" customWidth="1"/>
    <col min="26" max="26" width="11" style="175" customWidth="1"/>
    <col min="27" max="27" width="10.453125" style="210" customWidth="1"/>
    <col min="28" max="28" width="9.453125" style="175" customWidth="1"/>
    <col min="29" max="16384" width="8.7265625" style="175"/>
  </cols>
  <sheetData>
    <row r="2" spans="1:30" x14ac:dyDescent="0.35">
      <c r="C2" s="211" t="s">
        <v>301</v>
      </c>
    </row>
    <row r="3" spans="1:30" ht="16" thickBot="1" x14ac:dyDescent="0.4"/>
    <row r="4" spans="1:30" ht="16" thickBot="1" x14ac:dyDescent="0.4">
      <c r="B4" s="213" t="s">
        <v>0</v>
      </c>
      <c r="C4" s="214" t="s">
        <v>1</v>
      </c>
      <c r="D4" s="215" t="s">
        <v>2</v>
      </c>
      <c r="E4" s="215" t="s">
        <v>3</v>
      </c>
      <c r="F4" s="215" t="s">
        <v>4</v>
      </c>
      <c r="G4" s="215" t="s">
        <v>5</v>
      </c>
      <c r="H4" s="214" t="s">
        <v>6</v>
      </c>
      <c r="I4" s="247" t="s">
        <v>7</v>
      </c>
      <c r="J4" s="247" t="s">
        <v>8</v>
      </c>
      <c r="K4" s="251" t="s">
        <v>9</v>
      </c>
      <c r="L4" s="354" t="s">
        <v>307</v>
      </c>
      <c r="M4" s="355"/>
      <c r="N4" s="355"/>
      <c r="O4" s="356"/>
      <c r="P4" s="262"/>
      <c r="Q4" s="364" t="s">
        <v>38</v>
      </c>
      <c r="R4" s="365"/>
      <c r="S4" s="365"/>
      <c r="T4" s="366"/>
      <c r="U4" s="362" t="s">
        <v>316</v>
      </c>
      <c r="V4" s="259"/>
      <c r="W4" s="259"/>
      <c r="X4" s="260"/>
      <c r="Y4" s="266" t="s">
        <v>318</v>
      </c>
      <c r="Z4" s="245" t="s">
        <v>10</v>
      </c>
      <c r="AA4" s="105" t="s">
        <v>3</v>
      </c>
      <c r="AB4" s="293" t="s">
        <v>4</v>
      </c>
      <c r="AC4" s="105" t="s">
        <v>375</v>
      </c>
    </row>
    <row r="5" spans="1:30" ht="16" thickBot="1" x14ac:dyDescent="0.4">
      <c r="B5" s="213"/>
      <c r="C5" s="214" t="s">
        <v>11</v>
      </c>
      <c r="D5" s="215" t="s">
        <v>12</v>
      </c>
      <c r="E5" s="215"/>
      <c r="F5" s="215"/>
      <c r="G5" s="215" t="s">
        <v>13</v>
      </c>
      <c r="H5" s="214" t="s">
        <v>14</v>
      </c>
      <c r="I5" s="246"/>
      <c r="J5" s="136"/>
      <c r="K5" s="149"/>
      <c r="L5" s="253" t="s">
        <v>303</v>
      </c>
      <c r="M5" s="244" t="s">
        <v>304</v>
      </c>
      <c r="N5" s="244" t="s">
        <v>306</v>
      </c>
      <c r="O5" s="244" t="s">
        <v>305</v>
      </c>
      <c r="P5" s="244"/>
      <c r="Q5" s="253" t="s">
        <v>313</v>
      </c>
      <c r="R5" s="244" t="s">
        <v>315</v>
      </c>
      <c r="S5" s="244" t="s">
        <v>6</v>
      </c>
      <c r="T5" s="320" t="s">
        <v>314</v>
      </c>
      <c r="U5" s="363"/>
      <c r="V5" s="244" t="s">
        <v>308</v>
      </c>
      <c r="W5" s="244" t="s">
        <v>311</v>
      </c>
      <c r="X5" s="244"/>
      <c r="Y5" s="244" t="s">
        <v>97</v>
      </c>
      <c r="Z5" s="160" t="s">
        <v>15</v>
      </c>
      <c r="AA5" s="93"/>
      <c r="AB5" s="160"/>
      <c r="AC5" s="93" t="s">
        <v>371</v>
      </c>
    </row>
    <row r="6" spans="1:30" x14ac:dyDescent="0.35">
      <c r="B6" s="213">
        <v>2007</v>
      </c>
      <c r="C6" s="214" t="s">
        <v>16</v>
      </c>
      <c r="D6" s="322">
        <v>14380326</v>
      </c>
      <c r="E6" s="323">
        <v>1346</v>
      </c>
      <c r="F6" s="215">
        <v>4777</v>
      </c>
      <c r="G6" s="322">
        <v>1087149</v>
      </c>
      <c r="H6" s="324">
        <v>190144</v>
      </c>
      <c r="I6" s="325">
        <v>1595000</v>
      </c>
      <c r="J6" s="326">
        <f>SUM(I6*K6/2200)</f>
        <v>13887.592500000001</v>
      </c>
      <c r="K6" s="327">
        <v>19.1553</v>
      </c>
      <c r="L6" s="328">
        <v>7.9897999999999998</v>
      </c>
      <c r="M6" s="329">
        <v>2.7050000000000001</v>
      </c>
      <c r="N6" s="329">
        <v>5.8599999999999999E-2</v>
      </c>
      <c r="O6" s="329">
        <v>8.4019999999999992</v>
      </c>
      <c r="P6" s="329" t="s">
        <v>312</v>
      </c>
      <c r="Q6" s="330">
        <v>6079</v>
      </c>
      <c r="R6" s="331">
        <v>5780</v>
      </c>
      <c r="S6" s="331">
        <v>1957</v>
      </c>
      <c r="T6" s="331">
        <f>SUM(R6:S6)</f>
        <v>7737</v>
      </c>
      <c r="U6" s="331">
        <f>SUM(Q6+R6+S6)</f>
        <v>13816</v>
      </c>
      <c r="V6" s="332">
        <v>42</v>
      </c>
      <c r="W6" s="329"/>
      <c r="X6" s="333"/>
      <c r="Y6" s="333"/>
      <c r="Z6" s="334">
        <v>170.68</v>
      </c>
      <c r="AA6" s="105"/>
      <c r="AB6" s="335"/>
      <c r="AC6" s="340">
        <v>108715</v>
      </c>
      <c r="AD6" s="293"/>
    </row>
    <row r="7" spans="1:30" ht="16.5" thickBot="1" x14ac:dyDescent="0.4">
      <c r="A7" s="212">
        <f>SUM(Q7)</f>
        <v>5526.4188999999997</v>
      </c>
      <c r="B7" s="231" t="s">
        <v>310</v>
      </c>
      <c r="C7" s="232"/>
      <c r="D7" s="233"/>
      <c r="E7" s="336"/>
      <c r="F7" s="233"/>
      <c r="G7" s="233"/>
      <c r="H7" s="232"/>
      <c r="I7" s="231"/>
      <c r="J7" s="337"/>
      <c r="K7" s="252"/>
      <c r="L7" s="255"/>
      <c r="M7" s="234"/>
      <c r="N7" s="234"/>
      <c r="O7" s="234" t="s">
        <v>309</v>
      </c>
      <c r="P7" s="234" t="s">
        <v>309</v>
      </c>
      <c r="Q7" s="234">
        <f t="shared" ref="Q7:V7" si="0">SUM(Q6*0.9091)</f>
        <v>5526.4188999999997</v>
      </c>
      <c r="R7" s="234">
        <f t="shared" si="0"/>
        <v>5254.598</v>
      </c>
      <c r="S7" s="234">
        <f t="shared" si="0"/>
        <v>1779.1087</v>
      </c>
      <c r="T7" s="234">
        <f t="shared" si="0"/>
        <v>7033.7066999999997</v>
      </c>
      <c r="U7" s="261">
        <f t="shared" si="0"/>
        <v>12560.125599999999</v>
      </c>
      <c r="V7" s="234">
        <f t="shared" si="0"/>
        <v>38.182200000000002</v>
      </c>
      <c r="W7" s="234">
        <v>2292</v>
      </c>
      <c r="X7" s="234"/>
      <c r="Y7" s="234"/>
      <c r="Z7" s="338"/>
      <c r="AA7" s="128"/>
      <c r="AB7" s="339"/>
      <c r="AC7" s="74">
        <v>26240</v>
      </c>
      <c r="AD7" s="295"/>
    </row>
    <row r="8" spans="1:30" ht="16.5" thickBot="1" x14ac:dyDescent="0.4">
      <c r="B8" s="218">
        <v>2008</v>
      </c>
      <c r="C8" s="219">
        <v>3.85</v>
      </c>
      <c r="D8" s="135">
        <v>14307089</v>
      </c>
      <c r="E8" s="227">
        <v>1142</v>
      </c>
      <c r="F8" s="136">
        <v>4426</v>
      </c>
      <c r="G8" s="135">
        <v>1280833</v>
      </c>
      <c r="H8" s="221">
        <v>42388</v>
      </c>
      <c r="I8" s="222">
        <v>1595000</v>
      </c>
      <c r="J8" s="321">
        <f t="shared" ref="J8:J20" si="1">SUM(I8*K8/2200)</f>
        <v>14422.57</v>
      </c>
      <c r="K8" s="230">
        <v>19.8932</v>
      </c>
      <c r="L8" s="254"/>
      <c r="M8" s="225"/>
      <c r="N8" s="225"/>
      <c r="O8" s="225"/>
      <c r="P8" s="225"/>
      <c r="Q8" s="225"/>
      <c r="R8" s="225"/>
      <c r="S8" s="225"/>
      <c r="T8" s="225"/>
      <c r="U8" s="225"/>
      <c r="V8" s="225"/>
      <c r="W8" s="225"/>
      <c r="X8" s="225"/>
      <c r="Y8" s="225"/>
      <c r="Z8" s="226">
        <v>183.02</v>
      </c>
      <c r="AA8" s="93"/>
      <c r="AB8" s="294"/>
      <c r="AC8" s="74">
        <f>SUM(AC6:AC7)</f>
        <v>134955</v>
      </c>
    </row>
    <row r="9" spans="1:30" ht="16" x14ac:dyDescent="0.35">
      <c r="B9" s="218">
        <v>2009</v>
      </c>
      <c r="C9" s="219" t="s">
        <v>302</v>
      </c>
      <c r="D9" s="135">
        <v>13519178</v>
      </c>
      <c r="E9" s="224">
        <v>1041</v>
      </c>
      <c r="F9" s="136">
        <v>4647</v>
      </c>
      <c r="G9" s="135">
        <v>1243833</v>
      </c>
      <c r="H9" s="221">
        <v>72535</v>
      </c>
      <c r="I9" s="222">
        <v>1595000</v>
      </c>
      <c r="J9" s="223">
        <f t="shared" si="1"/>
        <v>14185.205</v>
      </c>
      <c r="K9" s="230">
        <v>19.565799999999999</v>
      </c>
      <c r="L9" s="254"/>
      <c r="M9" s="225"/>
      <c r="N9" s="225"/>
      <c r="O9" s="225"/>
      <c r="P9" s="225"/>
      <c r="Q9" s="225"/>
      <c r="R9" s="249"/>
      <c r="S9" s="225"/>
      <c r="T9" s="225"/>
      <c r="U9" s="225"/>
      <c r="V9" s="225"/>
      <c r="W9" s="225"/>
      <c r="X9" s="225"/>
      <c r="Y9" s="225"/>
      <c r="Z9" s="226">
        <v>178.25</v>
      </c>
      <c r="AA9" s="93"/>
      <c r="AB9" s="294"/>
    </row>
    <row r="10" spans="1:30" x14ac:dyDescent="0.35">
      <c r="B10" s="218"/>
      <c r="C10" s="219"/>
      <c r="D10" s="136"/>
      <c r="E10" s="220"/>
      <c r="F10" s="136"/>
      <c r="G10" s="136"/>
      <c r="H10" s="219"/>
      <c r="I10" s="218"/>
      <c r="J10" s="223"/>
      <c r="K10" s="230"/>
      <c r="L10" s="254"/>
      <c r="M10" s="225"/>
      <c r="N10" s="225"/>
      <c r="O10" s="225"/>
      <c r="P10" s="225"/>
      <c r="Q10" s="225"/>
      <c r="R10" s="225"/>
      <c r="S10" s="225"/>
      <c r="T10" s="225"/>
      <c r="U10" s="225"/>
      <c r="V10" s="225"/>
      <c r="W10" s="225"/>
      <c r="X10" s="225"/>
      <c r="Y10" s="225"/>
      <c r="Z10" s="226"/>
      <c r="AA10" s="93"/>
      <c r="AB10" s="294"/>
    </row>
    <row r="11" spans="1:30" x14ac:dyDescent="0.35">
      <c r="B11" s="218">
        <v>2010</v>
      </c>
      <c r="C11" s="219">
        <v>-9.85</v>
      </c>
      <c r="D11" s="135">
        <v>14155738</v>
      </c>
      <c r="E11" s="228">
        <v>1712</v>
      </c>
      <c r="F11" s="136">
        <v>4227</v>
      </c>
      <c r="G11" s="135">
        <v>1164674</v>
      </c>
      <c r="H11" s="219">
        <v>25.946000000000002</v>
      </c>
      <c r="I11" s="222">
        <v>1595000</v>
      </c>
      <c r="J11" s="223">
        <f t="shared" si="1"/>
        <v>12519.807500000001</v>
      </c>
      <c r="K11" s="230">
        <v>17.268699999999999</v>
      </c>
      <c r="L11" s="254"/>
      <c r="M11" s="225"/>
      <c r="N11" s="225"/>
      <c r="O11" s="225"/>
      <c r="P11" s="225"/>
      <c r="Q11" s="225"/>
      <c r="R11" s="225"/>
      <c r="S11" s="225"/>
      <c r="T11" s="225"/>
      <c r="U11" s="225"/>
      <c r="V11" s="225"/>
      <c r="W11" s="225"/>
      <c r="X11" s="225"/>
      <c r="Y11" s="225"/>
      <c r="Z11" s="226">
        <v>160.09</v>
      </c>
      <c r="AA11" s="93"/>
      <c r="AB11" s="294"/>
    </row>
    <row r="12" spans="1:30" x14ac:dyDescent="0.35">
      <c r="B12" s="218">
        <v>2011</v>
      </c>
      <c r="C12" s="219">
        <v>1.39</v>
      </c>
      <c r="D12" s="135">
        <v>16590076</v>
      </c>
      <c r="E12" s="228">
        <v>1363</v>
      </c>
      <c r="F12" s="136">
        <v>4288</v>
      </c>
      <c r="G12" s="135">
        <v>1333951</v>
      </c>
      <c r="H12" s="221">
        <v>15458</v>
      </c>
      <c r="I12" s="222">
        <v>1624000</v>
      </c>
      <c r="J12" s="223">
        <f t="shared" si="1"/>
        <v>14336.893454545456</v>
      </c>
      <c r="K12" s="230">
        <v>19.421900000000001</v>
      </c>
      <c r="L12" s="254"/>
      <c r="M12" s="225"/>
      <c r="N12" s="225"/>
      <c r="O12" s="225"/>
      <c r="P12" s="225"/>
      <c r="Q12" s="225"/>
      <c r="R12" s="225"/>
      <c r="S12" s="225"/>
      <c r="T12" s="225"/>
      <c r="U12" s="225"/>
      <c r="V12" s="225"/>
      <c r="W12" s="225"/>
      <c r="X12" s="225"/>
      <c r="Y12" s="225"/>
      <c r="Z12" s="226">
        <v>180.97</v>
      </c>
      <c r="AA12" s="93"/>
      <c r="AB12" s="294"/>
    </row>
    <row r="13" spans="1:30" x14ac:dyDescent="0.35">
      <c r="B13" s="218">
        <v>2012</v>
      </c>
      <c r="C13" s="219">
        <v>2.0299999999999998</v>
      </c>
      <c r="D13" s="135">
        <v>16678625</v>
      </c>
      <c r="E13" s="136">
        <v>1503</v>
      </c>
      <c r="F13" s="136">
        <v>3792</v>
      </c>
      <c r="G13" s="135">
        <v>1167874</v>
      </c>
      <c r="H13" s="221">
        <v>50741</v>
      </c>
      <c r="I13" s="222">
        <v>1624000</v>
      </c>
      <c r="J13" s="223">
        <f t="shared" si="1"/>
        <v>13853.458181818181</v>
      </c>
      <c r="K13" s="230">
        <v>18.766999999999999</v>
      </c>
      <c r="L13" s="254"/>
      <c r="M13" s="225"/>
      <c r="N13" s="225"/>
      <c r="O13" s="225"/>
      <c r="P13" s="225"/>
      <c r="Q13" s="225"/>
      <c r="R13" s="225"/>
      <c r="S13" s="225"/>
      <c r="T13" s="225"/>
      <c r="U13" s="225"/>
      <c r="V13" s="225"/>
      <c r="W13" s="225"/>
      <c r="X13" s="225"/>
      <c r="Y13" s="225"/>
      <c r="Z13" s="226">
        <v>174.25</v>
      </c>
      <c r="AA13" s="296"/>
      <c r="AB13" s="294"/>
    </row>
    <row r="14" spans="1:30" x14ac:dyDescent="0.35">
      <c r="B14" s="218">
        <v>2013</v>
      </c>
      <c r="C14" s="219">
        <v>0.96</v>
      </c>
      <c r="D14" s="135">
        <v>16924917</v>
      </c>
      <c r="E14" s="136">
        <v>1388</v>
      </c>
      <c r="F14" s="136">
        <v>4609</v>
      </c>
      <c r="G14" s="135">
        <v>1227058</v>
      </c>
      <c r="H14" s="221">
        <v>54026</v>
      </c>
      <c r="I14" s="222">
        <v>1627500</v>
      </c>
      <c r="J14" s="223">
        <f t="shared" si="1"/>
        <v>14306.760681818183</v>
      </c>
      <c r="K14" s="230">
        <v>19.339400000000001</v>
      </c>
      <c r="L14" s="254"/>
      <c r="M14" s="225"/>
      <c r="N14" s="225"/>
      <c r="O14" s="225"/>
      <c r="P14" s="225"/>
      <c r="Q14" s="225"/>
      <c r="R14" s="225"/>
      <c r="S14" s="225"/>
      <c r="T14" s="225"/>
      <c r="U14" s="225"/>
      <c r="V14" s="225"/>
      <c r="W14" s="225"/>
      <c r="X14" s="225"/>
      <c r="Y14" s="225"/>
      <c r="Z14" s="226">
        <v>179.25</v>
      </c>
      <c r="AA14" s="93"/>
      <c r="AB14" s="160"/>
    </row>
    <row r="15" spans="1:30" x14ac:dyDescent="0.35">
      <c r="B15" s="218">
        <v>2014</v>
      </c>
      <c r="C15" s="219">
        <v>16.190000000000001</v>
      </c>
      <c r="D15" s="135">
        <v>16447723</v>
      </c>
      <c r="E15" s="136">
        <v>1183</v>
      </c>
      <c r="F15" s="136">
        <v>4938</v>
      </c>
      <c r="G15" s="135">
        <v>843459</v>
      </c>
      <c r="H15" s="221">
        <v>36111</v>
      </c>
      <c r="I15" s="222">
        <v>1627500</v>
      </c>
      <c r="J15" s="223">
        <f t="shared" si="1"/>
        <v>11876.163409090908</v>
      </c>
      <c r="K15" s="230">
        <v>16.053799999999999</v>
      </c>
      <c r="L15" s="254"/>
      <c r="M15" s="225"/>
      <c r="N15" s="225"/>
      <c r="O15" s="225"/>
      <c r="P15" s="225"/>
      <c r="Q15" s="225"/>
      <c r="R15" s="225"/>
      <c r="S15" s="225"/>
      <c r="T15" s="225"/>
      <c r="U15" s="225"/>
      <c r="V15" s="225"/>
      <c r="W15" s="225"/>
      <c r="X15" s="225"/>
      <c r="Y15" s="225"/>
      <c r="Z15" s="229">
        <v>151.36000000000001</v>
      </c>
      <c r="AA15" s="93"/>
      <c r="AB15" s="160"/>
    </row>
    <row r="16" spans="1:30" x14ac:dyDescent="0.35">
      <c r="B16" s="218">
        <v>2015</v>
      </c>
      <c r="C16" s="230">
        <v>29.6</v>
      </c>
      <c r="D16" s="135">
        <v>16896530</v>
      </c>
      <c r="E16" s="136">
        <v>1544</v>
      </c>
      <c r="F16" s="136">
        <v>4496</v>
      </c>
      <c r="G16" s="135">
        <v>504974</v>
      </c>
      <c r="H16" s="221">
        <v>7750</v>
      </c>
      <c r="I16" s="222">
        <v>1627500</v>
      </c>
      <c r="J16" s="223">
        <f t="shared" si="1"/>
        <v>9976.6489772727273</v>
      </c>
      <c r="K16" s="230">
        <v>13.4861</v>
      </c>
      <c r="L16" s="254"/>
      <c r="M16" s="225"/>
      <c r="N16" s="225"/>
      <c r="O16" s="225"/>
      <c r="P16" s="225"/>
      <c r="Q16" s="225"/>
      <c r="R16" s="225"/>
      <c r="S16" s="225"/>
      <c r="T16" s="225"/>
      <c r="U16" s="225"/>
      <c r="V16" s="225"/>
      <c r="W16" s="225"/>
      <c r="X16" s="225"/>
      <c r="Y16" s="225"/>
      <c r="Z16" s="229">
        <v>130.79</v>
      </c>
      <c r="AA16" s="93"/>
      <c r="AB16" s="160"/>
    </row>
    <row r="17" spans="2:28" x14ac:dyDescent="0.35">
      <c r="B17" s="218">
        <v>2016</v>
      </c>
      <c r="C17" s="219">
        <v>23.34</v>
      </c>
      <c r="D17" s="135">
        <v>16709216</v>
      </c>
      <c r="E17" s="135">
        <v>1732</v>
      </c>
      <c r="F17" s="135">
        <v>3978</v>
      </c>
      <c r="G17" s="135">
        <v>881930</v>
      </c>
      <c r="H17" s="219">
        <v>25215</v>
      </c>
      <c r="I17" s="222">
        <v>1811725</v>
      </c>
      <c r="J17" s="223">
        <f t="shared" si="1"/>
        <v>12092.687917045454</v>
      </c>
      <c r="K17" s="230">
        <v>14.6843</v>
      </c>
      <c r="L17" s="254"/>
      <c r="M17" s="225"/>
      <c r="N17" s="225"/>
      <c r="O17" s="225"/>
      <c r="P17" s="225"/>
      <c r="Q17" s="225"/>
      <c r="R17" s="225"/>
      <c r="S17" s="225"/>
      <c r="T17" s="225"/>
      <c r="U17" s="225"/>
      <c r="V17" s="225"/>
      <c r="W17" s="225"/>
      <c r="X17" s="225"/>
      <c r="Y17" s="225"/>
      <c r="Z17" s="226">
        <v>138.63999999999999</v>
      </c>
      <c r="AA17" s="93"/>
      <c r="AB17" s="160"/>
    </row>
    <row r="18" spans="2:28" x14ac:dyDescent="0.35">
      <c r="B18" s="218">
        <v>2017</v>
      </c>
      <c r="C18" s="219">
        <v>3.38</v>
      </c>
      <c r="D18" s="135">
        <v>16601666</v>
      </c>
      <c r="E18" s="135">
        <v>1429</v>
      </c>
      <c r="F18" s="135">
        <v>3996</v>
      </c>
      <c r="G18" s="135">
        <v>1364250</v>
      </c>
      <c r="H18" s="219">
        <v>57800</v>
      </c>
      <c r="I18" s="222">
        <v>1827238</v>
      </c>
      <c r="J18" s="223">
        <f t="shared" si="1"/>
        <v>15372.636350272727</v>
      </c>
      <c r="K18" s="230">
        <v>18.508700000000001</v>
      </c>
      <c r="L18" s="254"/>
      <c r="M18" s="225"/>
      <c r="N18" s="225"/>
      <c r="O18" s="225"/>
      <c r="P18" s="225"/>
      <c r="Q18" s="225"/>
      <c r="R18" s="225"/>
      <c r="S18" s="225"/>
      <c r="T18" s="225"/>
      <c r="U18" s="225"/>
      <c r="V18" s="225"/>
      <c r="W18" s="225"/>
      <c r="X18" s="225"/>
      <c r="Y18" s="225"/>
      <c r="Z18" s="226">
        <v>165.79</v>
      </c>
      <c r="AA18" s="93"/>
      <c r="AB18" s="160"/>
    </row>
    <row r="19" spans="2:28" ht="16" thickBot="1" x14ac:dyDescent="0.4">
      <c r="B19" s="218"/>
      <c r="C19" s="219"/>
      <c r="D19" s="136"/>
      <c r="E19" s="136"/>
      <c r="F19" s="136"/>
      <c r="G19" s="136"/>
      <c r="H19" s="219"/>
      <c r="I19" s="218"/>
      <c r="J19" s="297"/>
      <c r="K19" s="230"/>
      <c r="L19" s="298"/>
      <c r="M19" s="299"/>
      <c r="N19" s="299"/>
      <c r="O19" s="300"/>
      <c r="P19" s="301"/>
      <c r="Q19" s="302"/>
      <c r="R19" s="299"/>
      <c r="S19" s="299"/>
      <c r="T19" s="299"/>
      <c r="U19" s="299"/>
      <c r="V19" s="299"/>
      <c r="W19" s="299"/>
      <c r="X19" s="299"/>
      <c r="Y19" s="230"/>
      <c r="Z19" s="248"/>
      <c r="AA19" s="93"/>
      <c r="AB19" s="160"/>
    </row>
    <row r="20" spans="2:28" ht="16" thickBot="1" x14ac:dyDescent="0.4">
      <c r="B20" s="216">
        <v>2018</v>
      </c>
      <c r="C20" s="217">
        <v>4.58</v>
      </c>
      <c r="D20" s="306">
        <v>16788006</v>
      </c>
      <c r="E20" s="306">
        <v>1688</v>
      </c>
      <c r="F20" s="306">
        <v>4511</v>
      </c>
      <c r="G20" s="306">
        <v>1019875</v>
      </c>
      <c r="H20" s="217" t="s">
        <v>17</v>
      </c>
      <c r="I20" s="307">
        <v>1827238</v>
      </c>
      <c r="J20" s="308">
        <f t="shared" si="1"/>
        <v>15180.527191454546</v>
      </c>
      <c r="K20" s="309">
        <v>18.2774</v>
      </c>
      <c r="L20" s="310">
        <v>6.5427</v>
      </c>
      <c r="M20" s="311"/>
      <c r="N20" s="312">
        <v>8.7999999999999995E-2</v>
      </c>
      <c r="O20" s="313">
        <v>8.5619999999999994</v>
      </c>
      <c r="P20" s="314" t="s">
        <v>312</v>
      </c>
      <c r="Q20" s="315">
        <v>7096</v>
      </c>
      <c r="R20" s="315">
        <v>5423</v>
      </c>
      <c r="S20" s="315">
        <v>1917</v>
      </c>
      <c r="T20" s="316">
        <f>SUM(R20+S20)</f>
        <v>7340</v>
      </c>
      <c r="U20" s="316">
        <f>SUM(Q20++S20)</f>
        <v>9013</v>
      </c>
      <c r="V20" s="317">
        <v>73</v>
      </c>
      <c r="W20" s="312">
        <v>640</v>
      </c>
      <c r="X20" s="311"/>
      <c r="Y20" s="309"/>
      <c r="Z20" s="318">
        <v>158.41</v>
      </c>
      <c r="AA20" s="319">
        <v>1688</v>
      </c>
      <c r="AB20" s="245">
        <v>4511</v>
      </c>
    </row>
    <row r="21" spans="2:28" x14ac:dyDescent="0.35">
      <c r="B21" s="218" t="s">
        <v>309</v>
      </c>
      <c r="C21" s="219"/>
      <c r="D21" s="136"/>
      <c r="E21" s="136"/>
      <c r="F21" s="136"/>
      <c r="G21" s="136"/>
      <c r="H21" s="219"/>
      <c r="I21" s="218"/>
      <c r="J21" s="219"/>
      <c r="K21" s="230"/>
      <c r="L21" s="303"/>
      <c r="M21" s="304"/>
      <c r="N21" s="304"/>
      <c r="O21" s="305" t="s">
        <v>309</v>
      </c>
      <c r="P21" s="225" t="s">
        <v>309</v>
      </c>
      <c r="Q21" s="225">
        <f>SUM(Q20*0.9091)</f>
        <v>6450.9736000000003</v>
      </c>
      <c r="R21" s="225">
        <f t="shared" ref="R21" si="2">SUM(R20*0.9091)</f>
        <v>4930.0492999999997</v>
      </c>
      <c r="S21" s="225">
        <f>SUM(S20*0.9091)</f>
        <v>1742.7447</v>
      </c>
      <c r="T21" s="225">
        <f>SUM(T20*0.9091)</f>
        <v>6672.7939999999999</v>
      </c>
      <c r="U21" s="225">
        <f t="shared" ref="U21:W21" si="3">SUM(U20*0.9091)</f>
        <v>8193.7183000000005</v>
      </c>
      <c r="V21" s="225">
        <f t="shared" si="3"/>
        <v>66.3643</v>
      </c>
      <c r="W21" s="225">
        <f t="shared" si="3"/>
        <v>581.82400000000007</v>
      </c>
      <c r="X21" s="304"/>
      <c r="Y21" s="230"/>
      <c r="Z21" s="248"/>
      <c r="AA21" s="93"/>
      <c r="AB21" s="160"/>
    </row>
    <row r="22" spans="2:28" ht="16" thickBot="1" x14ac:dyDescent="0.4">
      <c r="B22" s="231" t="s">
        <v>18</v>
      </c>
      <c r="C22" s="232">
        <v>1</v>
      </c>
      <c r="D22" s="233">
        <v>2</v>
      </c>
      <c r="E22" s="233">
        <v>3</v>
      </c>
      <c r="F22" s="233">
        <v>4</v>
      </c>
      <c r="G22" s="233">
        <v>5</v>
      </c>
      <c r="H22" s="232">
        <v>6</v>
      </c>
      <c r="I22" s="231">
        <v>7</v>
      </c>
      <c r="J22" s="232">
        <v>8</v>
      </c>
      <c r="K22" s="252">
        <v>9</v>
      </c>
      <c r="L22" s="255"/>
      <c r="M22" s="234"/>
      <c r="N22" s="234"/>
      <c r="O22" s="234"/>
      <c r="P22" s="234"/>
      <c r="Q22" s="234"/>
      <c r="R22" s="234"/>
      <c r="S22" s="234"/>
      <c r="T22" s="234"/>
      <c r="U22" s="234"/>
      <c r="V22" s="234"/>
      <c r="W22" s="234"/>
      <c r="X22" s="234"/>
      <c r="Y22" s="234"/>
      <c r="Z22" s="235">
        <v>10</v>
      </c>
      <c r="AA22" s="128"/>
      <c r="AB22" s="295"/>
    </row>
    <row r="23" spans="2:28" x14ac:dyDescent="0.35">
      <c r="B23" s="219"/>
      <c r="C23" s="219"/>
      <c r="D23" s="136"/>
      <c r="E23" s="136"/>
      <c r="F23" s="136"/>
      <c r="G23" s="136"/>
      <c r="H23" s="219"/>
      <c r="I23" s="219"/>
      <c r="J23" s="219"/>
      <c r="K23" s="230"/>
      <c r="L23" s="230">
        <v>129111</v>
      </c>
      <c r="M23" s="230"/>
      <c r="N23" s="230"/>
      <c r="O23" s="230"/>
      <c r="P23" s="230"/>
      <c r="Q23" s="230"/>
      <c r="R23" s="230"/>
      <c r="S23" s="230"/>
      <c r="T23" s="230"/>
      <c r="U23" s="230"/>
      <c r="V23" s="230"/>
      <c r="W23" s="230"/>
      <c r="X23" s="230"/>
      <c r="Y23" s="230"/>
      <c r="Z23" s="219"/>
      <c r="AA23" s="175"/>
    </row>
    <row r="24" spans="2:28" x14ac:dyDescent="0.35">
      <c r="B24" s="219"/>
      <c r="C24" s="219" t="s">
        <v>373</v>
      </c>
      <c r="D24" s="136"/>
      <c r="E24" s="292" t="s">
        <v>374</v>
      </c>
      <c r="F24" s="292"/>
      <c r="G24" s="292"/>
      <c r="H24" s="292"/>
      <c r="I24" s="219"/>
      <c r="J24" s="219"/>
      <c r="K24" s="230"/>
      <c r="L24" s="230"/>
      <c r="M24" s="230"/>
      <c r="N24" s="230"/>
      <c r="O24" s="230"/>
      <c r="P24" s="230"/>
      <c r="Q24" s="230"/>
      <c r="R24" s="230"/>
      <c r="S24" s="230"/>
      <c r="T24" s="230"/>
      <c r="U24" s="230"/>
      <c r="V24" s="230"/>
      <c r="W24" s="230"/>
      <c r="X24" s="230"/>
      <c r="Y24" s="230"/>
      <c r="Z24" s="219"/>
      <c r="AA24" s="175"/>
    </row>
    <row r="25" spans="2:28" x14ac:dyDescent="0.35">
      <c r="B25" s="219"/>
      <c r="C25" s="219"/>
      <c r="D25" s="136"/>
      <c r="E25" s="136"/>
      <c r="F25" s="136"/>
      <c r="G25" s="136"/>
      <c r="H25" s="219"/>
      <c r="I25" s="219"/>
      <c r="J25" s="219"/>
      <c r="K25" s="230"/>
      <c r="L25" s="230"/>
      <c r="M25" s="230"/>
      <c r="N25" s="230"/>
      <c r="O25" s="230"/>
      <c r="P25" s="230"/>
      <c r="Q25" s="230"/>
      <c r="R25" s="230"/>
      <c r="S25" s="230"/>
      <c r="T25" s="230"/>
      <c r="U25" s="230"/>
      <c r="V25" s="230"/>
      <c r="W25" s="230"/>
      <c r="X25" s="230"/>
      <c r="Y25" s="230"/>
      <c r="Z25" s="219"/>
      <c r="AA25" s="175"/>
    </row>
    <row r="26" spans="2:28" x14ac:dyDescent="0.35">
      <c r="D26" s="236"/>
      <c r="E26" s="210"/>
      <c r="F26" s="236"/>
      <c r="G26" s="236"/>
      <c r="H26" s="236"/>
      <c r="I26" s="236"/>
      <c r="J26" s="236"/>
      <c r="K26" s="237"/>
      <c r="L26" s="237"/>
      <c r="M26" s="237"/>
      <c r="N26" s="237"/>
      <c r="O26" s="237"/>
      <c r="P26" s="237"/>
      <c r="Q26" s="237"/>
      <c r="R26" s="237"/>
      <c r="S26" s="237"/>
      <c r="T26" s="237"/>
      <c r="U26" s="237"/>
      <c r="V26" s="237"/>
      <c r="W26" s="237"/>
      <c r="X26" s="237"/>
      <c r="Y26" s="237"/>
      <c r="Z26" s="236"/>
      <c r="AA26" s="236"/>
    </row>
    <row r="27" spans="2:28" ht="15.65" customHeight="1" x14ac:dyDescent="0.35">
      <c r="B27" s="210">
        <v>1</v>
      </c>
      <c r="C27" s="357" t="s">
        <v>19</v>
      </c>
      <c r="D27" s="357"/>
      <c r="E27" s="357"/>
      <c r="F27" s="357"/>
      <c r="G27" s="357"/>
      <c r="H27" s="357"/>
      <c r="I27" s="357"/>
      <c r="J27" s="357"/>
      <c r="K27" s="357"/>
      <c r="L27" s="357"/>
      <c r="M27" s="357"/>
      <c r="N27" s="357"/>
      <c r="O27" s="357"/>
      <c r="P27" s="357"/>
      <c r="Q27" s="357"/>
      <c r="R27" s="357"/>
      <c r="S27" s="357"/>
      <c r="T27" s="357"/>
      <c r="U27" s="357"/>
      <c r="V27" s="357"/>
      <c r="W27" s="357"/>
      <c r="X27" s="357"/>
      <c r="Y27" s="357"/>
      <c r="Z27" s="357"/>
    </row>
    <row r="28" spans="2:28" x14ac:dyDescent="0.35">
      <c r="C28" s="236"/>
      <c r="D28" s="210"/>
      <c r="E28" s="236"/>
      <c r="F28" s="236"/>
      <c r="G28" s="236"/>
      <c r="H28" s="236"/>
      <c r="I28" s="236"/>
      <c r="J28" s="237"/>
      <c r="K28" s="236"/>
      <c r="L28" s="236"/>
      <c r="M28" s="236"/>
      <c r="N28" s="236"/>
      <c r="O28" s="236"/>
      <c r="P28" s="236"/>
      <c r="Q28" s="250">
        <v>4930</v>
      </c>
      <c r="R28" s="250">
        <v>1743</v>
      </c>
      <c r="S28" s="256">
        <f>SUM(Q28:R28)</f>
        <v>6673</v>
      </c>
      <c r="T28" s="256"/>
      <c r="U28" s="256"/>
      <c r="V28" s="236"/>
      <c r="W28" s="236"/>
      <c r="X28" s="236"/>
      <c r="Y28" s="236"/>
      <c r="Z28" s="236"/>
    </row>
    <row r="29" spans="2:28" ht="49.5" customHeight="1" x14ac:dyDescent="0.35">
      <c r="B29" s="210">
        <v>2</v>
      </c>
      <c r="C29" s="357" t="s">
        <v>20</v>
      </c>
      <c r="D29" s="357"/>
      <c r="E29" s="357"/>
      <c r="F29" s="357"/>
      <c r="G29" s="357"/>
      <c r="H29" s="357"/>
      <c r="I29" s="357"/>
      <c r="J29" s="357"/>
      <c r="K29" s="357"/>
      <c r="L29" s="357"/>
      <c r="M29" s="357"/>
      <c r="N29" s="357"/>
      <c r="O29" s="357"/>
      <c r="P29" s="357"/>
      <c r="Q29" s="357"/>
      <c r="R29" s="357"/>
      <c r="S29" s="357"/>
      <c r="T29" s="357"/>
      <c r="U29" s="357"/>
      <c r="V29" s="357"/>
      <c r="W29" s="357"/>
      <c r="X29" s="357"/>
      <c r="Y29" s="357"/>
      <c r="Z29" s="357"/>
    </row>
    <row r="30" spans="2:28" x14ac:dyDescent="0.35">
      <c r="C30" s="236"/>
      <c r="D30" s="210"/>
      <c r="E30" s="236"/>
      <c r="F30" s="236"/>
      <c r="G30" s="236"/>
      <c r="H30" s="236"/>
      <c r="I30" s="236"/>
      <c r="J30" s="237"/>
      <c r="K30" s="236"/>
      <c r="L30" s="236"/>
      <c r="M30" s="236"/>
      <c r="N30" s="236"/>
      <c r="O30" s="236"/>
      <c r="P30" s="236"/>
      <c r="Q30" s="236"/>
      <c r="R30" s="236"/>
      <c r="S30" s="236"/>
      <c r="T30" s="236"/>
      <c r="U30" s="236"/>
      <c r="V30" s="236"/>
      <c r="W30" s="236"/>
      <c r="X30" s="236"/>
      <c r="Y30" s="236"/>
      <c r="Z30" s="236"/>
    </row>
    <row r="31" spans="2:28" x14ac:dyDescent="0.35">
      <c r="B31" s="210">
        <v>3</v>
      </c>
      <c r="C31" s="211" t="s">
        <v>21</v>
      </c>
      <c r="D31" s="211"/>
      <c r="E31" s="211"/>
      <c r="F31" s="211"/>
      <c r="G31" s="211"/>
      <c r="H31" s="211"/>
      <c r="I31" s="211"/>
      <c r="J31" s="211"/>
      <c r="K31" s="211"/>
      <c r="L31" s="241"/>
      <c r="M31" s="241"/>
      <c r="N31" s="241"/>
      <c r="O31" s="241"/>
      <c r="P31" s="257"/>
      <c r="Q31" s="241"/>
      <c r="R31" s="241"/>
      <c r="S31" s="241"/>
      <c r="T31" s="242"/>
      <c r="U31" s="257"/>
      <c r="V31" s="241"/>
      <c r="W31" s="241"/>
      <c r="X31" s="241"/>
      <c r="Y31" s="263"/>
      <c r="Z31" s="211"/>
    </row>
    <row r="32" spans="2:28" x14ac:dyDescent="0.35">
      <c r="C32" s="175"/>
      <c r="J32" s="212"/>
      <c r="K32" s="175"/>
      <c r="L32" s="175"/>
      <c r="M32" s="175"/>
      <c r="N32" s="175"/>
      <c r="O32" s="175"/>
      <c r="P32" s="175"/>
      <c r="Q32" s="175"/>
      <c r="R32" s="175"/>
      <c r="S32" s="175"/>
      <c r="T32" s="175"/>
      <c r="U32" s="175"/>
      <c r="V32" s="175"/>
      <c r="W32" s="175"/>
      <c r="X32" s="175"/>
      <c r="Y32" s="175"/>
      <c r="Z32" s="210"/>
    </row>
    <row r="33" spans="2:26" ht="20.5" customHeight="1" x14ac:dyDescent="0.35">
      <c r="B33" s="210">
        <v>4</v>
      </c>
      <c r="C33" s="360" t="s">
        <v>22</v>
      </c>
      <c r="D33" s="360"/>
      <c r="E33" s="360"/>
      <c r="F33" s="360"/>
      <c r="G33" s="360"/>
      <c r="H33" s="360"/>
      <c r="I33" s="360"/>
      <c r="J33" s="360"/>
      <c r="K33" s="360"/>
      <c r="L33" s="360"/>
      <c r="M33" s="360"/>
      <c r="N33" s="360"/>
      <c r="O33" s="360"/>
      <c r="P33" s="360"/>
      <c r="Q33" s="360"/>
      <c r="R33" s="360"/>
      <c r="S33" s="360"/>
      <c r="T33" s="360"/>
      <c r="U33" s="360"/>
      <c r="V33" s="360"/>
      <c r="W33" s="360"/>
      <c r="X33" s="360"/>
      <c r="Y33" s="360"/>
      <c r="Z33" s="360"/>
    </row>
    <row r="34" spans="2:26" ht="29.5" customHeight="1" x14ac:dyDescent="0.35">
      <c r="C34" s="238"/>
      <c r="D34" s="239"/>
      <c r="E34" s="238"/>
      <c r="F34" s="238"/>
      <c r="G34" s="238"/>
      <c r="H34" s="238"/>
      <c r="I34" s="238"/>
      <c r="J34" s="240"/>
      <c r="K34" s="238"/>
      <c r="L34" s="238"/>
      <c r="M34" s="238"/>
      <c r="N34" s="238"/>
      <c r="O34" s="238"/>
      <c r="P34" s="258"/>
      <c r="Q34" s="238"/>
      <c r="R34" s="238"/>
      <c r="S34" s="238"/>
      <c r="T34" s="243"/>
      <c r="U34" s="258"/>
      <c r="V34" s="238"/>
      <c r="W34" s="238"/>
      <c r="X34" s="238"/>
      <c r="Y34" s="264"/>
      <c r="Z34" s="238"/>
    </row>
    <row r="35" spans="2:26" ht="86.15" customHeight="1" x14ac:dyDescent="0.35">
      <c r="B35" s="210">
        <v>5</v>
      </c>
      <c r="C35" s="357" t="s">
        <v>23</v>
      </c>
      <c r="D35" s="357"/>
      <c r="E35" s="357"/>
      <c r="F35" s="357"/>
      <c r="G35" s="357"/>
      <c r="H35" s="357"/>
      <c r="I35" s="357"/>
      <c r="J35" s="357"/>
      <c r="K35" s="357"/>
      <c r="L35" s="357"/>
      <c r="M35" s="357"/>
      <c r="N35" s="357"/>
      <c r="O35" s="357"/>
      <c r="P35" s="357"/>
      <c r="Q35" s="357"/>
      <c r="R35" s="357"/>
      <c r="S35" s="357"/>
      <c r="T35" s="357"/>
      <c r="U35" s="357"/>
      <c r="V35" s="357"/>
      <c r="W35" s="357"/>
      <c r="X35" s="357"/>
      <c r="Y35" s="357"/>
      <c r="Z35" s="357"/>
    </row>
    <row r="36" spans="2:26" ht="7" customHeight="1" x14ac:dyDescent="0.35">
      <c r="C36" s="238"/>
      <c r="D36" s="239"/>
      <c r="E36" s="238"/>
      <c r="F36" s="238"/>
      <c r="G36" s="238"/>
      <c r="H36" s="238"/>
      <c r="I36" s="238"/>
      <c r="J36" s="240"/>
      <c r="K36" s="238"/>
      <c r="L36" s="238"/>
      <c r="M36" s="238"/>
      <c r="N36" s="238"/>
      <c r="O36" s="238"/>
      <c r="P36" s="258"/>
      <c r="Q36" s="238"/>
      <c r="R36" s="238"/>
      <c r="S36" s="238"/>
      <c r="T36" s="243"/>
      <c r="U36" s="258"/>
      <c r="V36" s="238"/>
      <c r="W36" s="238"/>
      <c r="X36" s="238"/>
      <c r="Y36" s="264"/>
      <c r="Z36" s="238"/>
    </row>
    <row r="37" spans="2:26" ht="117" customHeight="1" x14ac:dyDescent="0.35">
      <c r="B37" s="210">
        <v>6</v>
      </c>
      <c r="C37" s="361" t="s">
        <v>24</v>
      </c>
      <c r="D37" s="361"/>
      <c r="E37" s="361"/>
      <c r="F37" s="361"/>
      <c r="G37" s="361"/>
      <c r="H37" s="361"/>
      <c r="I37" s="361"/>
      <c r="J37" s="361"/>
      <c r="K37" s="361"/>
      <c r="L37" s="361"/>
      <c r="M37" s="361"/>
      <c r="N37" s="361"/>
      <c r="O37" s="361"/>
      <c r="P37" s="361"/>
      <c r="Q37" s="361"/>
      <c r="R37" s="361"/>
      <c r="S37" s="361"/>
      <c r="T37" s="361"/>
      <c r="U37" s="361"/>
      <c r="V37" s="361"/>
      <c r="W37" s="361"/>
      <c r="X37" s="361"/>
      <c r="Y37" s="361"/>
      <c r="Z37" s="361"/>
    </row>
    <row r="38" spans="2:26" x14ac:dyDescent="0.35">
      <c r="C38" s="175"/>
      <c r="J38" s="212"/>
      <c r="K38" s="175"/>
      <c r="L38" s="175"/>
      <c r="M38" s="175"/>
      <c r="N38" s="175"/>
      <c r="O38" s="175"/>
      <c r="P38" s="175"/>
      <c r="Q38" s="175"/>
      <c r="R38" s="175"/>
      <c r="S38" s="175"/>
      <c r="T38" s="175"/>
      <c r="U38" s="175"/>
      <c r="V38" s="175"/>
      <c r="W38" s="175"/>
      <c r="X38" s="175"/>
      <c r="Y38" s="175"/>
      <c r="Z38" s="210"/>
    </row>
    <row r="39" spans="2:26" x14ac:dyDescent="0.35">
      <c r="B39" s="210">
        <v>7</v>
      </c>
      <c r="C39" s="359" t="s">
        <v>25</v>
      </c>
      <c r="D39" s="359"/>
      <c r="E39" s="359"/>
      <c r="F39" s="359"/>
      <c r="G39" s="359"/>
      <c r="H39" s="359"/>
      <c r="I39" s="359"/>
      <c r="J39" s="359"/>
      <c r="K39" s="359"/>
      <c r="L39" s="359"/>
      <c r="M39" s="359"/>
      <c r="N39" s="359"/>
      <c r="O39" s="359"/>
      <c r="P39" s="359"/>
      <c r="Q39" s="359"/>
      <c r="R39" s="359"/>
      <c r="S39" s="359"/>
      <c r="T39" s="359"/>
      <c r="U39" s="359"/>
      <c r="V39" s="359"/>
      <c r="W39" s="359"/>
      <c r="X39" s="359"/>
      <c r="Y39" s="359"/>
      <c r="Z39" s="359"/>
    </row>
    <row r="40" spans="2:26" x14ac:dyDescent="0.35">
      <c r="C40" s="175"/>
      <c r="J40" s="212"/>
      <c r="K40" s="175"/>
      <c r="L40" s="175"/>
      <c r="M40" s="175"/>
      <c r="N40" s="175"/>
      <c r="O40" s="175"/>
      <c r="P40" s="175"/>
      <c r="Q40" s="175"/>
      <c r="R40" s="175"/>
      <c r="S40" s="175"/>
      <c r="T40" s="175"/>
      <c r="U40" s="175"/>
      <c r="V40" s="175"/>
      <c r="W40" s="175"/>
      <c r="X40" s="175"/>
      <c r="Y40" s="175"/>
      <c r="Z40" s="210"/>
    </row>
    <row r="41" spans="2:26" ht="20.149999999999999" customHeight="1" x14ac:dyDescent="0.35">
      <c r="B41" s="210">
        <v>8</v>
      </c>
      <c r="C41" s="357" t="s">
        <v>26</v>
      </c>
      <c r="D41" s="357"/>
      <c r="E41" s="357"/>
      <c r="F41" s="357"/>
      <c r="G41" s="357"/>
      <c r="H41" s="357"/>
      <c r="I41" s="357"/>
      <c r="J41" s="357"/>
      <c r="K41" s="357"/>
      <c r="L41" s="357"/>
      <c r="M41" s="357"/>
      <c r="N41" s="357"/>
      <c r="O41" s="357"/>
      <c r="P41" s="357"/>
      <c r="Q41" s="357"/>
      <c r="R41" s="357"/>
      <c r="S41" s="357"/>
      <c r="T41" s="357"/>
      <c r="U41" s="357"/>
      <c r="V41" s="357"/>
      <c r="W41" s="357"/>
      <c r="X41" s="357"/>
      <c r="Y41" s="357"/>
      <c r="Z41" s="357"/>
    </row>
    <row r="42" spans="2:26" x14ac:dyDescent="0.35">
      <c r="C42" s="175"/>
      <c r="J42" s="212"/>
      <c r="K42" s="175"/>
      <c r="L42" s="175"/>
      <c r="M42" s="175"/>
      <c r="N42" s="175"/>
      <c r="O42" s="175"/>
      <c r="P42" s="175"/>
      <c r="Q42" s="175"/>
      <c r="R42" s="175"/>
      <c r="S42" s="175"/>
      <c r="T42" s="175"/>
      <c r="U42" s="175"/>
      <c r="V42" s="175"/>
      <c r="W42" s="175"/>
      <c r="X42" s="175"/>
      <c r="Y42" s="175"/>
      <c r="Z42" s="210"/>
    </row>
    <row r="43" spans="2:26" x14ac:dyDescent="0.35">
      <c r="B43" s="210">
        <v>9</v>
      </c>
      <c r="C43" s="358" t="s">
        <v>27</v>
      </c>
      <c r="D43" s="358"/>
      <c r="E43" s="358"/>
      <c r="F43" s="358"/>
      <c r="G43" s="358"/>
      <c r="H43" s="358"/>
      <c r="I43" s="358"/>
      <c r="J43" s="358"/>
      <c r="K43" s="358"/>
      <c r="L43" s="358"/>
      <c r="M43" s="358"/>
      <c r="N43" s="358"/>
      <c r="O43" s="358"/>
      <c r="P43" s="358"/>
      <c r="Q43" s="358"/>
      <c r="R43" s="358"/>
      <c r="S43" s="358"/>
      <c r="T43" s="358"/>
      <c r="U43" s="358"/>
      <c r="V43" s="358"/>
      <c r="W43" s="358"/>
      <c r="X43" s="358"/>
      <c r="Y43" s="358"/>
      <c r="Z43" s="358"/>
    </row>
    <row r="44" spans="2:26" x14ac:dyDescent="0.35">
      <c r="C44" s="359" t="s">
        <v>28</v>
      </c>
      <c r="D44" s="359"/>
      <c r="E44" s="359"/>
      <c r="F44" s="359"/>
      <c r="G44" s="359"/>
      <c r="H44" s="359"/>
      <c r="I44" s="359"/>
      <c r="J44" s="359"/>
      <c r="K44" s="359"/>
      <c r="L44" s="359"/>
      <c r="M44" s="359"/>
      <c r="N44" s="359"/>
      <c r="O44" s="359"/>
      <c r="P44" s="359"/>
      <c r="Q44" s="359"/>
      <c r="R44" s="359"/>
      <c r="S44" s="359"/>
      <c r="T44" s="359"/>
      <c r="U44" s="359"/>
      <c r="V44" s="359"/>
      <c r="W44" s="359"/>
      <c r="X44" s="359"/>
      <c r="Y44" s="359"/>
      <c r="Z44" s="359"/>
    </row>
    <row r="45" spans="2:26" x14ac:dyDescent="0.35">
      <c r="B45" s="210">
        <v>10</v>
      </c>
      <c r="C45" s="359"/>
      <c r="D45" s="359"/>
      <c r="E45" s="359"/>
      <c r="F45" s="359"/>
      <c r="G45" s="359"/>
      <c r="H45" s="359"/>
      <c r="I45" s="359"/>
      <c r="J45" s="359"/>
      <c r="K45" s="359"/>
      <c r="L45" s="359"/>
      <c r="M45" s="359"/>
      <c r="N45" s="359"/>
      <c r="O45" s="359"/>
      <c r="P45" s="359"/>
      <c r="Q45" s="359"/>
      <c r="R45" s="359"/>
      <c r="S45" s="359"/>
      <c r="T45" s="359"/>
      <c r="U45" s="359"/>
      <c r="V45" s="359"/>
      <c r="W45" s="359"/>
      <c r="X45" s="359"/>
      <c r="Y45" s="359"/>
      <c r="Z45" s="359"/>
    </row>
    <row r="46" spans="2:26" x14ac:dyDescent="0.35">
      <c r="C46" s="175"/>
      <c r="J46" s="212"/>
      <c r="K46" s="175"/>
      <c r="L46" s="175"/>
      <c r="M46" s="175"/>
      <c r="N46" s="175"/>
      <c r="O46" s="175"/>
      <c r="P46" s="175"/>
      <c r="Q46" s="175"/>
      <c r="R46" s="175"/>
      <c r="S46" s="175"/>
      <c r="T46" s="175"/>
      <c r="U46" s="175"/>
      <c r="V46" s="175"/>
      <c r="W46" s="175"/>
      <c r="X46" s="175"/>
      <c r="Y46" s="175"/>
      <c r="Z46" s="210"/>
    </row>
    <row r="47" spans="2:26" x14ac:dyDescent="0.35">
      <c r="C47" s="175"/>
      <c r="J47" s="212"/>
      <c r="K47" s="175"/>
      <c r="L47" s="175"/>
      <c r="M47" s="175"/>
      <c r="N47" s="175"/>
      <c r="O47" s="175"/>
      <c r="P47" s="175"/>
      <c r="Q47" s="175"/>
      <c r="R47" s="175"/>
      <c r="S47" s="175"/>
      <c r="T47" s="175"/>
      <c r="U47" s="175"/>
      <c r="V47" s="175"/>
      <c r="W47" s="175"/>
      <c r="X47" s="175"/>
      <c r="Y47" s="175"/>
      <c r="Z47" s="210"/>
    </row>
  </sheetData>
  <mergeCells count="12">
    <mergeCell ref="L4:O4"/>
    <mergeCell ref="C41:Z41"/>
    <mergeCell ref="C43:Z43"/>
    <mergeCell ref="C44:Z45"/>
    <mergeCell ref="C27:Z27"/>
    <mergeCell ref="C29:Z29"/>
    <mergeCell ref="C33:Z33"/>
    <mergeCell ref="C35:Z35"/>
    <mergeCell ref="C37:Z37"/>
    <mergeCell ref="C39:Z39"/>
    <mergeCell ref="U4:U5"/>
    <mergeCell ref="Q4:T4"/>
  </mergeCells>
  <pageMargins left="0.2" right="0.2" top="0.25" bottom="0" header="0.3" footer="0.3"/>
  <pageSetup paperSize="1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N54"/>
  <sheetViews>
    <sheetView zoomScale="70" zoomScaleNormal="70" workbookViewId="0">
      <selection activeCell="O8" sqref="O8"/>
    </sheetView>
  </sheetViews>
  <sheetFormatPr defaultColWidth="8.7265625" defaultRowHeight="18.5" x14ac:dyDescent="0.45"/>
  <cols>
    <col min="1" max="1" width="4.7265625" style="202" customWidth="1"/>
    <col min="2" max="2" width="13.81640625" style="202" customWidth="1"/>
    <col min="3" max="3" width="8.7265625" style="202"/>
    <col min="4" max="4" width="11.54296875" style="202" customWidth="1"/>
    <col min="5" max="5" width="13.453125" style="202" customWidth="1"/>
    <col min="6" max="6" width="11" style="202" customWidth="1"/>
    <col min="7" max="7" width="11.54296875" style="202" customWidth="1"/>
    <col min="8" max="8" width="12.81640625" style="202" customWidth="1"/>
    <col min="9" max="9" width="16.7265625" style="202" customWidth="1"/>
    <col min="10" max="10" width="9.453125" style="202" customWidth="1"/>
    <col min="11" max="11" width="11.7265625" style="202" customWidth="1"/>
    <col min="12" max="16384" width="8.7265625" style="202"/>
  </cols>
  <sheetData>
    <row r="1" spans="2:11" x14ac:dyDescent="0.45">
      <c r="B1" s="202" t="s">
        <v>252</v>
      </c>
    </row>
    <row r="2" spans="2:11" ht="12.65" customHeight="1" thickBot="1" x14ac:dyDescent="0.5"/>
    <row r="3" spans="2:11" s="203" customFormat="1" ht="39.75" customHeight="1" x14ac:dyDescent="0.35">
      <c r="B3" s="203" t="s">
        <v>253</v>
      </c>
      <c r="C3" s="204" t="s">
        <v>254</v>
      </c>
      <c r="D3" s="204" t="s">
        <v>255</v>
      </c>
      <c r="E3" s="204" t="s">
        <v>256</v>
      </c>
      <c r="F3" s="204" t="s">
        <v>257</v>
      </c>
      <c r="G3" s="204" t="s">
        <v>258</v>
      </c>
      <c r="H3" s="204" t="s">
        <v>259</v>
      </c>
      <c r="I3" s="204" t="s">
        <v>260</v>
      </c>
      <c r="J3" s="203" t="s">
        <v>261</v>
      </c>
      <c r="K3" s="267" t="s">
        <v>327</v>
      </c>
    </row>
    <row r="4" spans="2:11" x14ac:dyDescent="0.45">
      <c r="B4" s="202" t="s">
        <v>262</v>
      </c>
      <c r="C4" s="202">
        <v>90</v>
      </c>
      <c r="D4" s="202">
        <v>22</v>
      </c>
      <c r="E4" s="202">
        <v>22</v>
      </c>
      <c r="F4" s="202">
        <f t="shared" ref="F4:F10" si="0">SUM(D4:E4)</f>
        <v>44</v>
      </c>
      <c r="G4" s="202">
        <f t="shared" ref="G4:G17" si="1">SUM(F4/C4)</f>
        <v>0.48888888888888887</v>
      </c>
      <c r="H4" s="202">
        <f t="shared" ref="H4:H10" si="2">SUM(C4-F4--I4)</f>
        <v>55</v>
      </c>
      <c r="I4" s="202">
        <v>9</v>
      </c>
      <c r="J4" s="202">
        <v>17</v>
      </c>
      <c r="K4" s="268"/>
    </row>
    <row r="5" spans="2:11" x14ac:dyDescent="0.45">
      <c r="B5" s="202" t="s">
        <v>263</v>
      </c>
      <c r="C5" s="202">
        <v>89</v>
      </c>
      <c r="D5" s="202">
        <v>20</v>
      </c>
      <c r="E5" s="202">
        <v>16</v>
      </c>
      <c r="F5" s="202">
        <f t="shared" si="0"/>
        <v>36</v>
      </c>
      <c r="G5" s="202">
        <f t="shared" si="1"/>
        <v>0.4044943820224719</v>
      </c>
      <c r="H5" s="202">
        <f t="shared" si="2"/>
        <v>62</v>
      </c>
      <c r="I5" s="202">
        <v>9</v>
      </c>
      <c r="J5" s="202">
        <v>18</v>
      </c>
      <c r="K5" s="268"/>
    </row>
    <row r="6" spans="2:11" x14ac:dyDescent="0.45">
      <c r="B6" s="202" t="s">
        <v>264</v>
      </c>
      <c r="C6" s="202">
        <v>93</v>
      </c>
      <c r="D6" s="202">
        <v>21</v>
      </c>
      <c r="E6" s="202">
        <v>15</v>
      </c>
      <c r="F6" s="202">
        <f t="shared" si="0"/>
        <v>36</v>
      </c>
      <c r="G6" s="202">
        <f t="shared" si="1"/>
        <v>0.38709677419354838</v>
      </c>
      <c r="H6" s="202">
        <f t="shared" si="2"/>
        <v>66</v>
      </c>
      <c r="I6" s="202">
        <v>9</v>
      </c>
      <c r="J6" s="202">
        <v>14</v>
      </c>
      <c r="K6" s="268"/>
    </row>
    <row r="7" spans="2:11" x14ac:dyDescent="0.45">
      <c r="B7" s="202" t="s">
        <v>265</v>
      </c>
      <c r="C7" s="202">
        <v>83</v>
      </c>
      <c r="D7" s="202">
        <v>19</v>
      </c>
      <c r="E7" s="202">
        <v>12</v>
      </c>
      <c r="F7" s="202">
        <f t="shared" si="0"/>
        <v>31</v>
      </c>
      <c r="G7" s="202">
        <f t="shared" si="1"/>
        <v>0.37349397590361444</v>
      </c>
      <c r="H7" s="202">
        <f t="shared" si="2"/>
        <v>61</v>
      </c>
      <c r="I7" s="202">
        <v>9</v>
      </c>
      <c r="J7" s="202">
        <v>12</v>
      </c>
      <c r="K7" s="268"/>
    </row>
    <row r="8" spans="2:11" x14ac:dyDescent="0.45">
      <c r="B8" s="202" t="s">
        <v>266</v>
      </c>
      <c r="C8" s="202">
        <v>77</v>
      </c>
      <c r="D8" s="202">
        <v>17</v>
      </c>
      <c r="E8" s="202">
        <v>15</v>
      </c>
      <c r="F8" s="202">
        <f t="shared" si="0"/>
        <v>32</v>
      </c>
      <c r="G8" s="202">
        <f t="shared" si="1"/>
        <v>0.41558441558441561</v>
      </c>
      <c r="H8" s="202">
        <f t="shared" si="2"/>
        <v>52.5</v>
      </c>
      <c r="I8" s="202">
        <v>7.5</v>
      </c>
      <c r="J8" s="202">
        <v>103</v>
      </c>
      <c r="K8" s="268"/>
    </row>
    <row r="9" spans="2:11" x14ac:dyDescent="0.45">
      <c r="B9" s="202" t="s">
        <v>267</v>
      </c>
      <c r="C9" s="202">
        <v>58</v>
      </c>
      <c r="D9" s="202">
        <v>9</v>
      </c>
      <c r="E9" s="202">
        <v>9</v>
      </c>
      <c r="F9" s="202">
        <f t="shared" si="0"/>
        <v>18</v>
      </c>
      <c r="G9" s="202">
        <f t="shared" si="1"/>
        <v>0.31034482758620691</v>
      </c>
      <c r="H9" s="202">
        <f t="shared" si="2"/>
        <v>46</v>
      </c>
      <c r="I9" s="202">
        <v>6</v>
      </c>
      <c r="J9" s="202">
        <v>9</v>
      </c>
      <c r="K9" s="268"/>
    </row>
    <row r="10" spans="2:11" x14ac:dyDescent="0.45">
      <c r="B10" s="202" t="s">
        <v>268</v>
      </c>
      <c r="C10" s="202">
        <v>58</v>
      </c>
      <c r="D10" s="202">
        <v>9</v>
      </c>
      <c r="E10" s="202">
        <v>7</v>
      </c>
      <c r="F10" s="202">
        <f t="shared" si="0"/>
        <v>16</v>
      </c>
      <c r="G10" s="202">
        <f t="shared" si="1"/>
        <v>0.27586206896551724</v>
      </c>
      <c r="H10" s="202">
        <f t="shared" si="2"/>
        <v>48</v>
      </c>
      <c r="I10" s="202">
        <v>6</v>
      </c>
      <c r="J10" s="202">
        <v>31</v>
      </c>
      <c r="K10" s="268"/>
    </row>
    <row r="11" spans="2:11" x14ac:dyDescent="0.45">
      <c r="K11" s="268"/>
    </row>
    <row r="12" spans="2:11" x14ac:dyDescent="0.45">
      <c r="B12" s="202" t="s">
        <v>269</v>
      </c>
      <c r="C12" s="202">
        <v>118</v>
      </c>
      <c r="F12" s="202">
        <v>39</v>
      </c>
      <c r="G12" s="202">
        <f t="shared" si="1"/>
        <v>0.33050847457627119</v>
      </c>
      <c r="H12" s="202">
        <v>0</v>
      </c>
      <c r="I12" s="202">
        <v>79</v>
      </c>
      <c r="K12" s="268"/>
    </row>
    <row r="13" spans="2:11" x14ac:dyDescent="0.45">
      <c r="B13" s="202" t="s">
        <v>270</v>
      </c>
      <c r="C13" s="202">
        <v>83</v>
      </c>
      <c r="F13" s="202">
        <v>29</v>
      </c>
      <c r="G13" s="202">
        <f t="shared" si="1"/>
        <v>0.3493975903614458</v>
      </c>
      <c r="H13" s="202">
        <v>0</v>
      </c>
      <c r="I13" s="202">
        <v>54</v>
      </c>
      <c r="K13" s="268"/>
    </row>
    <row r="14" spans="2:11" x14ac:dyDescent="0.45">
      <c r="B14" s="202" t="s">
        <v>271</v>
      </c>
      <c r="C14" s="202">
        <v>100</v>
      </c>
      <c r="F14" s="202">
        <v>28</v>
      </c>
      <c r="G14" s="202">
        <f t="shared" si="1"/>
        <v>0.28000000000000003</v>
      </c>
      <c r="H14" s="202">
        <v>0</v>
      </c>
      <c r="I14" s="202">
        <v>72</v>
      </c>
      <c r="K14" s="268"/>
    </row>
    <row r="15" spans="2:11" x14ac:dyDescent="0.45">
      <c r="B15" s="202" t="s">
        <v>272</v>
      </c>
      <c r="C15" s="202">
        <v>102</v>
      </c>
      <c r="F15" s="202">
        <v>29</v>
      </c>
      <c r="G15" s="202">
        <f t="shared" si="1"/>
        <v>0.28431372549019607</v>
      </c>
      <c r="H15" s="202">
        <v>0</v>
      </c>
      <c r="I15" s="202">
        <v>73</v>
      </c>
      <c r="K15" s="268"/>
    </row>
    <row r="16" spans="2:11" x14ac:dyDescent="0.45">
      <c r="B16" s="202" t="s">
        <v>273</v>
      </c>
      <c r="C16" s="202">
        <v>105</v>
      </c>
      <c r="F16" s="202">
        <v>29</v>
      </c>
      <c r="G16" s="202">
        <f t="shared" si="1"/>
        <v>0.27619047619047621</v>
      </c>
      <c r="H16" s="202">
        <v>0</v>
      </c>
      <c r="I16" s="202">
        <v>76</v>
      </c>
      <c r="K16" s="268"/>
    </row>
    <row r="17" spans="2:14" x14ac:dyDescent="0.45">
      <c r="B17" s="270" t="s">
        <v>328</v>
      </c>
      <c r="C17" s="271">
        <f>SUM(C4:C16)</f>
        <v>1056</v>
      </c>
      <c r="D17" s="271"/>
      <c r="E17" s="271"/>
      <c r="F17" s="271">
        <f>SUM(F4:F16)</f>
        <v>367</v>
      </c>
      <c r="G17" s="271">
        <f t="shared" si="1"/>
        <v>0.34753787878787878</v>
      </c>
      <c r="H17" s="271">
        <f>SUM(H4:H16)</f>
        <v>390.5</v>
      </c>
      <c r="I17" s="271">
        <f>SUM(I4:I16)</f>
        <v>409.5</v>
      </c>
      <c r="J17" s="271"/>
      <c r="K17" s="272"/>
      <c r="L17" s="271"/>
      <c r="M17" s="271"/>
      <c r="N17" s="273"/>
    </row>
    <row r="18" spans="2:14" ht="19" thickBot="1" x14ac:dyDescent="0.5">
      <c r="B18" s="202" t="s">
        <v>329</v>
      </c>
      <c r="C18" s="202">
        <v>30</v>
      </c>
      <c r="K18" s="269">
        <v>30</v>
      </c>
    </row>
    <row r="19" spans="2:14" x14ac:dyDescent="0.45">
      <c r="C19" s="202">
        <f>SUM(C17:C18)</f>
        <v>1086</v>
      </c>
      <c r="K19" s="274"/>
    </row>
    <row r="20" spans="2:14" x14ac:dyDescent="0.45">
      <c r="B20" s="202" t="s">
        <v>330</v>
      </c>
      <c r="C20" s="202">
        <v>8</v>
      </c>
      <c r="G20" s="202">
        <v>8</v>
      </c>
      <c r="K20" s="274"/>
    </row>
    <row r="22" spans="2:14" ht="19" thickBot="1" x14ac:dyDescent="0.5"/>
    <row r="23" spans="2:14" ht="19" thickBot="1" x14ac:dyDescent="0.5">
      <c r="B23" s="205"/>
      <c r="C23" s="367" t="s">
        <v>274</v>
      </c>
      <c r="D23" s="368"/>
      <c r="E23" s="368"/>
      <c r="F23" s="369"/>
      <c r="G23" s="205"/>
      <c r="H23" s="205"/>
      <c r="I23" s="205"/>
      <c r="J23" s="205"/>
      <c r="K23" s="205"/>
      <c r="L23" s="205"/>
      <c r="M23" s="205"/>
    </row>
    <row r="24" spans="2:14" x14ac:dyDescent="0.45">
      <c r="B24" s="205"/>
      <c r="C24" s="206" t="s">
        <v>275</v>
      </c>
      <c r="D24" s="205" t="s">
        <v>276</v>
      </c>
      <c r="E24" s="205" t="s">
        <v>277</v>
      </c>
      <c r="F24" s="205"/>
      <c r="G24" s="205"/>
      <c r="H24" s="205"/>
      <c r="I24" s="205"/>
      <c r="J24" s="205"/>
      <c r="K24" s="205"/>
      <c r="L24" s="205"/>
      <c r="M24" s="205"/>
    </row>
    <row r="25" spans="2:14" x14ac:dyDescent="0.45">
      <c r="B25" s="205"/>
      <c r="C25" s="206">
        <v>548</v>
      </c>
      <c r="D25" s="205">
        <v>405</v>
      </c>
      <c r="E25" s="205"/>
      <c r="F25" s="205"/>
      <c r="G25" s="205"/>
      <c r="H25" s="205"/>
      <c r="I25" s="205"/>
      <c r="J25" s="205"/>
      <c r="K25" s="205"/>
      <c r="L25" s="205"/>
      <c r="M25" s="205"/>
    </row>
    <row r="26" spans="2:14" x14ac:dyDescent="0.45">
      <c r="B26" s="205"/>
      <c r="C26" s="206">
        <v>508</v>
      </c>
      <c r="D26" s="205">
        <v>152</v>
      </c>
      <c r="E26" s="205"/>
      <c r="F26" s="205"/>
      <c r="G26" s="205"/>
      <c r="H26" s="205"/>
      <c r="I26" s="205"/>
      <c r="J26" s="205"/>
      <c r="K26" s="205"/>
      <c r="L26" s="205"/>
      <c r="M26" s="205"/>
    </row>
    <row r="27" spans="2:14" x14ac:dyDescent="0.45">
      <c r="B27" s="205"/>
      <c r="C27" s="206">
        <f>SUM(C25:C26)</f>
        <v>1056</v>
      </c>
      <c r="D27" s="205">
        <f>SUM(D25:D26)</f>
        <v>557</v>
      </c>
      <c r="E27" s="207">
        <v>0.53</v>
      </c>
      <c r="F27" s="205"/>
      <c r="G27" s="205"/>
      <c r="H27" s="205"/>
      <c r="I27" s="205"/>
      <c r="J27" s="205"/>
      <c r="K27" s="205"/>
      <c r="L27" s="205"/>
      <c r="M27" s="205"/>
    </row>
    <row r="28" spans="2:14" x14ac:dyDescent="0.45">
      <c r="B28" s="206" t="s">
        <v>278</v>
      </c>
      <c r="C28" s="205"/>
      <c r="D28" s="205"/>
      <c r="E28" s="205"/>
      <c r="F28" s="205"/>
      <c r="G28" s="205"/>
      <c r="H28" s="205"/>
      <c r="I28" s="205"/>
      <c r="J28" s="205"/>
      <c r="K28" s="205"/>
      <c r="L28" s="205"/>
      <c r="M28" s="205"/>
    </row>
    <row r="29" spans="2:14" x14ac:dyDescent="0.45">
      <c r="B29" s="206" t="s">
        <v>279</v>
      </c>
      <c r="C29" s="205"/>
      <c r="D29" s="205"/>
      <c r="E29" s="205"/>
      <c r="F29" s="205"/>
      <c r="G29" s="205"/>
      <c r="H29" s="205"/>
      <c r="I29" s="205"/>
      <c r="J29" s="205"/>
      <c r="K29" s="205"/>
      <c r="L29" s="205"/>
      <c r="M29" s="205"/>
    </row>
    <row r="30" spans="2:14" ht="12.65" customHeight="1" x14ac:dyDescent="0.45"/>
    <row r="31" spans="2:14" s="203" customFormat="1" ht="39" customHeight="1" x14ac:dyDescent="0.35">
      <c r="B31" s="203" t="s">
        <v>253</v>
      </c>
      <c r="C31" s="204" t="s">
        <v>254</v>
      </c>
      <c r="D31" s="204" t="s">
        <v>255</v>
      </c>
      <c r="E31" s="204" t="s">
        <v>256</v>
      </c>
      <c r="F31" s="204" t="s">
        <v>257</v>
      </c>
      <c r="G31" s="204" t="s">
        <v>258</v>
      </c>
      <c r="H31" s="204" t="s">
        <v>259</v>
      </c>
      <c r="I31" s="204" t="s">
        <v>260</v>
      </c>
      <c r="J31" s="203" t="s">
        <v>261</v>
      </c>
    </row>
    <row r="32" spans="2:14" x14ac:dyDescent="0.45">
      <c r="B32" s="202" t="s">
        <v>262</v>
      </c>
      <c r="C32" s="202">
        <v>90</v>
      </c>
      <c r="D32" s="202">
        <v>22</v>
      </c>
      <c r="E32" s="202">
        <v>22</v>
      </c>
      <c r="F32" s="202">
        <f>SUM(D32:E32)</f>
        <v>44</v>
      </c>
      <c r="G32" s="202">
        <f>SUM(F32/C32)</f>
        <v>0.48888888888888887</v>
      </c>
      <c r="H32" s="202">
        <f>SUM(C32-F32--I32)</f>
        <v>55</v>
      </c>
      <c r="I32" s="202">
        <v>9</v>
      </c>
      <c r="J32" s="202">
        <v>17</v>
      </c>
    </row>
    <row r="33" spans="2:10" x14ac:dyDescent="0.45">
      <c r="B33" s="202" t="s">
        <v>263</v>
      </c>
      <c r="C33" s="202">
        <v>89</v>
      </c>
      <c r="D33" s="202">
        <v>20</v>
      </c>
      <c r="E33" s="202">
        <v>16</v>
      </c>
      <c r="F33" s="202">
        <f>SUM(D33:E33)</f>
        <v>36</v>
      </c>
      <c r="G33" s="202">
        <f>SUM(F33/C33)</f>
        <v>0.4044943820224719</v>
      </c>
      <c r="H33" s="202">
        <f>SUM(C33-F33--I33)</f>
        <v>62</v>
      </c>
      <c r="I33" s="202">
        <v>9</v>
      </c>
      <c r="J33" s="202">
        <v>18</v>
      </c>
    </row>
    <row r="34" spans="2:10" x14ac:dyDescent="0.45">
      <c r="B34" s="202" t="s">
        <v>264</v>
      </c>
      <c r="C34" s="202">
        <v>93</v>
      </c>
      <c r="D34" s="202">
        <v>21</v>
      </c>
      <c r="E34" s="202">
        <v>15</v>
      </c>
      <c r="F34" s="202">
        <f>SUM(D34:E34)</f>
        <v>36</v>
      </c>
      <c r="G34" s="202">
        <f>SUM(F34/C34)</f>
        <v>0.38709677419354838</v>
      </c>
      <c r="H34" s="202">
        <f>SUM(C34-F34--I34)</f>
        <v>66</v>
      </c>
      <c r="I34" s="202">
        <v>9</v>
      </c>
      <c r="J34" s="202">
        <v>14</v>
      </c>
    </row>
    <row r="36" spans="2:10" x14ac:dyDescent="0.45">
      <c r="B36" s="202" t="s">
        <v>265</v>
      </c>
      <c r="C36" s="202">
        <v>83</v>
      </c>
      <c r="D36" s="202">
        <v>19</v>
      </c>
      <c r="E36" s="202">
        <v>12</v>
      </c>
      <c r="F36" s="202">
        <f>SUM(D36:E36)</f>
        <v>31</v>
      </c>
      <c r="G36" s="202">
        <f>SUM(F36/C36)</f>
        <v>0.37349397590361444</v>
      </c>
      <c r="H36" s="202">
        <f>SUM(C36-F36--I36)</f>
        <v>61</v>
      </c>
      <c r="I36" s="202">
        <v>9</v>
      </c>
      <c r="J36" s="202">
        <v>12</v>
      </c>
    </row>
    <row r="37" spans="2:10" x14ac:dyDescent="0.45">
      <c r="B37" s="202" t="s">
        <v>266</v>
      </c>
      <c r="C37" s="202">
        <v>77</v>
      </c>
      <c r="D37" s="202">
        <v>17</v>
      </c>
      <c r="E37" s="202">
        <v>15</v>
      </c>
      <c r="F37" s="202">
        <f>SUM(D37:E37)</f>
        <v>32</v>
      </c>
      <c r="G37" s="202">
        <f>SUM(F37/C37)</f>
        <v>0.41558441558441561</v>
      </c>
      <c r="H37" s="202">
        <f>SUM(C37-F37--I37)</f>
        <v>52.5</v>
      </c>
      <c r="I37" s="202">
        <v>7.5</v>
      </c>
      <c r="J37" s="202">
        <v>103</v>
      </c>
    </row>
    <row r="38" spans="2:10" x14ac:dyDescent="0.45">
      <c r="B38" s="202" t="s">
        <v>267</v>
      </c>
      <c r="C38" s="202">
        <v>58</v>
      </c>
      <c r="D38" s="202">
        <v>9</v>
      </c>
      <c r="E38" s="202">
        <v>9</v>
      </c>
      <c r="F38" s="202">
        <f>SUM(D38:E38)</f>
        <v>18</v>
      </c>
      <c r="G38" s="202">
        <f>SUM(F38/C38)</f>
        <v>0.31034482758620691</v>
      </c>
      <c r="H38" s="202">
        <f>SUM(C38-F38--I38)</f>
        <v>46</v>
      </c>
      <c r="I38" s="202">
        <v>6</v>
      </c>
      <c r="J38" s="202">
        <v>9</v>
      </c>
    </row>
    <row r="40" spans="2:10" x14ac:dyDescent="0.45">
      <c r="B40" s="202" t="s">
        <v>268</v>
      </c>
      <c r="C40" s="202">
        <v>58</v>
      </c>
      <c r="D40" s="202">
        <v>9</v>
      </c>
      <c r="E40" s="202">
        <v>7</v>
      </c>
      <c r="F40" s="202">
        <f>SUM(D40:E40)</f>
        <v>16</v>
      </c>
      <c r="G40" s="202">
        <f>SUM(F40/C40)</f>
        <v>0.27586206896551724</v>
      </c>
      <c r="H40" s="202">
        <f>SUM(C40-F40--I40)</f>
        <v>48</v>
      </c>
      <c r="I40" s="202">
        <v>6</v>
      </c>
      <c r="J40" s="202">
        <v>31</v>
      </c>
    </row>
    <row r="41" spans="2:10" x14ac:dyDescent="0.45">
      <c r="B41" s="202" t="s">
        <v>269</v>
      </c>
      <c r="C41" s="202">
        <v>80</v>
      </c>
      <c r="D41" s="202">
        <v>16</v>
      </c>
      <c r="E41" s="202">
        <v>19</v>
      </c>
      <c r="F41" s="202">
        <f>SUM(D41:E41)</f>
        <v>35</v>
      </c>
      <c r="G41" s="202">
        <f>SUM(F41/C41)</f>
        <v>0.4375</v>
      </c>
      <c r="H41" s="202">
        <f>SUM(C41-F41--I41)</f>
        <v>53</v>
      </c>
      <c r="I41" s="202">
        <v>8</v>
      </c>
      <c r="J41" s="202">
        <v>99</v>
      </c>
    </row>
    <row r="42" spans="2:10" x14ac:dyDescent="0.45">
      <c r="B42" s="202" t="s">
        <v>270</v>
      </c>
      <c r="C42" s="202">
        <v>74</v>
      </c>
      <c r="D42" s="202">
        <v>15</v>
      </c>
      <c r="E42" s="202">
        <v>14</v>
      </c>
      <c r="F42" s="202">
        <f>SUM(D42:E42)</f>
        <v>29</v>
      </c>
      <c r="G42" s="202">
        <f>SUM(F42/C42)</f>
        <v>0.39189189189189189</v>
      </c>
      <c r="H42" s="202">
        <f>SUM(C42-F42--I42)</f>
        <v>52</v>
      </c>
      <c r="I42" s="202">
        <v>7</v>
      </c>
      <c r="J42" s="202">
        <v>16</v>
      </c>
    </row>
    <row r="44" spans="2:10" x14ac:dyDescent="0.45">
      <c r="B44" s="202" t="s">
        <v>271</v>
      </c>
      <c r="C44" s="202">
        <v>67</v>
      </c>
      <c r="D44" s="202">
        <v>11</v>
      </c>
      <c r="E44" s="202">
        <v>12</v>
      </c>
      <c r="F44" s="202">
        <f>SUM(D44:E44)</f>
        <v>23</v>
      </c>
      <c r="G44" s="202">
        <f>SUM(F44/C44)</f>
        <v>0.34328358208955223</v>
      </c>
      <c r="H44" s="202">
        <f>SUM(C44-F44--I44)</f>
        <v>51</v>
      </c>
      <c r="I44" s="202">
        <v>7</v>
      </c>
      <c r="J44" s="202">
        <v>11</v>
      </c>
    </row>
    <row r="45" spans="2:10" x14ac:dyDescent="0.45">
      <c r="B45" s="202" t="s">
        <v>272</v>
      </c>
      <c r="C45" s="202">
        <v>81</v>
      </c>
      <c r="D45" s="202">
        <v>12</v>
      </c>
      <c r="E45" s="202">
        <v>6</v>
      </c>
      <c r="F45" s="202">
        <f>SUM(D45:E45)</f>
        <v>18</v>
      </c>
      <c r="G45" s="202">
        <f>SUM(F45/C45)</f>
        <v>0.22222222222222221</v>
      </c>
      <c r="H45" s="202">
        <f>SUM(C45-F45--I45)</f>
        <v>71</v>
      </c>
      <c r="I45" s="202">
        <v>8</v>
      </c>
      <c r="J45" s="202">
        <v>15</v>
      </c>
    </row>
    <row r="46" spans="2:10" x14ac:dyDescent="0.45">
      <c r="B46" s="202" t="s">
        <v>273</v>
      </c>
      <c r="C46" s="202">
        <v>93</v>
      </c>
      <c r="D46" s="202">
        <v>12</v>
      </c>
      <c r="E46" s="202">
        <v>13</v>
      </c>
      <c r="F46" s="202">
        <f>SUM(D46:E46)</f>
        <v>25</v>
      </c>
      <c r="G46" s="202">
        <f>SUM(F46/C46)</f>
        <v>0.26881720430107525</v>
      </c>
      <c r="H46" s="202">
        <f>SUM(C46-F46--I46)</f>
        <v>77</v>
      </c>
      <c r="I46" s="202">
        <v>9</v>
      </c>
      <c r="J46" s="202">
        <v>9</v>
      </c>
    </row>
    <row r="47" spans="2:10" x14ac:dyDescent="0.45">
      <c r="B47" s="202" t="s">
        <v>170</v>
      </c>
      <c r="C47" s="202">
        <f>SUM(C32:C46)</f>
        <v>943</v>
      </c>
      <c r="D47" s="202">
        <f>SUM(D32:D46)</f>
        <v>183</v>
      </c>
      <c r="E47" s="202">
        <f>SUM(E32:E46)</f>
        <v>160</v>
      </c>
      <c r="F47" s="202">
        <f>SUM(D47:E47)</f>
        <v>343</v>
      </c>
      <c r="G47" s="202">
        <f>SUM(F47/C47)</f>
        <v>0.36373276776246022</v>
      </c>
      <c r="H47" s="202">
        <f>SUM(C47-F47--I47)</f>
        <v>694.5</v>
      </c>
      <c r="I47" s="202">
        <f>SUM(I32:I46)</f>
        <v>94.5</v>
      </c>
      <c r="J47" s="202">
        <f>SUM(J32:J46)</f>
        <v>354</v>
      </c>
    </row>
    <row r="48" spans="2:10" x14ac:dyDescent="0.45">
      <c r="B48" s="202" t="s">
        <v>280</v>
      </c>
    </row>
    <row r="49" spans="2:8" x14ac:dyDescent="0.45">
      <c r="B49" s="202" t="s">
        <v>281</v>
      </c>
    </row>
    <row r="50" spans="2:8" x14ac:dyDescent="0.45">
      <c r="B50" s="202" t="s">
        <v>282</v>
      </c>
    </row>
    <row r="51" spans="2:8" x14ac:dyDescent="0.45">
      <c r="B51" s="202" t="s">
        <v>283</v>
      </c>
    </row>
    <row r="52" spans="2:8" x14ac:dyDescent="0.45">
      <c r="B52" s="202" t="s">
        <v>284</v>
      </c>
    </row>
    <row r="54" spans="2:8" x14ac:dyDescent="0.45">
      <c r="H54" s="208"/>
    </row>
  </sheetData>
  <mergeCells count="1">
    <mergeCell ref="C23:F2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M23"/>
  <sheetViews>
    <sheetView zoomScaleNormal="100" workbookViewId="0">
      <selection activeCell="F18" sqref="F18"/>
    </sheetView>
  </sheetViews>
  <sheetFormatPr defaultRowHeight="14.5" x14ac:dyDescent="0.35"/>
  <cols>
    <col min="2" max="2" width="40.54296875" customWidth="1"/>
    <col min="7" max="7" width="21" customWidth="1"/>
  </cols>
  <sheetData>
    <row r="1" spans="2:13" ht="15" thickBot="1" x14ac:dyDescent="0.4">
      <c r="B1" t="s">
        <v>340</v>
      </c>
    </row>
    <row r="2" spans="2:13" x14ac:dyDescent="0.35">
      <c r="B2" s="283">
        <v>2018</v>
      </c>
      <c r="C2" s="370" t="s">
        <v>336</v>
      </c>
      <c r="D2" s="371"/>
      <c r="E2" s="372"/>
      <c r="F2" s="285"/>
      <c r="G2" s="370" t="s">
        <v>341</v>
      </c>
      <c r="H2" s="371"/>
      <c r="I2" s="371"/>
      <c r="J2" s="372"/>
      <c r="K2" s="277"/>
      <c r="L2" s="275"/>
      <c r="M2" s="275"/>
    </row>
    <row r="3" spans="2:13" x14ac:dyDescent="0.35">
      <c r="B3" s="276"/>
      <c r="C3" s="278"/>
      <c r="D3" s="275"/>
      <c r="E3" s="279"/>
      <c r="F3" s="285"/>
      <c r="G3" s="278"/>
      <c r="H3" s="275"/>
      <c r="I3" s="275"/>
      <c r="J3" s="279"/>
      <c r="K3" s="277"/>
      <c r="L3" s="275"/>
      <c r="M3" s="275"/>
    </row>
    <row r="4" spans="2:13" x14ac:dyDescent="0.35">
      <c r="B4" s="276" t="s">
        <v>333</v>
      </c>
      <c r="C4" s="278">
        <v>4829</v>
      </c>
      <c r="D4" s="275"/>
      <c r="E4" s="279"/>
      <c r="F4" s="285"/>
      <c r="G4" s="278">
        <v>1096</v>
      </c>
      <c r="H4" s="275"/>
      <c r="I4" s="275"/>
      <c r="J4" s="279"/>
      <c r="K4" s="277"/>
      <c r="L4" s="275"/>
      <c r="M4" s="275"/>
    </row>
    <row r="5" spans="2:13" x14ac:dyDescent="0.35">
      <c r="B5" s="276"/>
      <c r="C5" s="278"/>
      <c r="D5" s="275"/>
      <c r="E5" s="279"/>
      <c r="F5" s="285"/>
      <c r="G5" s="278"/>
      <c r="H5" s="275"/>
      <c r="I5" s="275"/>
      <c r="J5" s="279"/>
      <c r="K5" s="277"/>
      <c r="L5" s="275"/>
      <c r="M5" s="275"/>
    </row>
    <row r="6" spans="2:13" x14ac:dyDescent="0.35">
      <c r="B6" s="276" t="s">
        <v>334</v>
      </c>
      <c r="C6" s="278">
        <v>1783</v>
      </c>
      <c r="D6" s="275"/>
      <c r="E6" s="279"/>
      <c r="F6" s="285"/>
      <c r="G6" s="278">
        <v>11</v>
      </c>
      <c r="H6" s="275"/>
      <c r="I6" s="275"/>
      <c r="J6" s="279"/>
      <c r="K6" s="277"/>
      <c r="L6" s="275"/>
      <c r="M6" s="275"/>
    </row>
    <row r="7" spans="2:13" x14ac:dyDescent="0.35">
      <c r="B7" s="276"/>
      <c r="C7" s="278"/>
      <c r="D7" s="275"/>
      <c r="E7" s="279"/>
      <c r="F7" s="285"/>
      <c r="G7" s="278"/>
      <c r="H7" s="275"/>
      <c r="I7" s="275"/>
      <c r="J7" s="279"/>
      <c r="K7" s="277"/>
      <c r="L7" s="275"/>
      <c r="M7" s="275"/>
    </row>
    <row r="8" spans="2:13" x14ac:dyDescent="0.35">
      <c r="B8" s="276" t="s">
        <v>335</v>
      </c>
      <c r="C8" s="278">
        <v>162</v>
      </c>
      <c r="D8" s="275"/>
      <c r="E8" s="279"/>
      <c r="F8" s="285"/>
      <c r="G8" s="278">
        <v>401</v>
      </c>
      <c r="H8" s="275"/>
      <c r="I8" s="275"/>
      <c r="J8" s="279"/>
      <c r="K8" s="277"/>
      <c r="L8" s="275"/>
      <c r="M8" s="275"/>
    </row>
    <row r="9" spans="2:13" x14ac:dyDescent="0.35">
      <c r="B9" s="276"/>
      <c r="C9" s="278"/>
      <c r="D9" s="275"/>
      <c r="E9" s="279"/>
      <c r="F9" s="285"/>
      <c r="G9" s="278"/>
      <c r="H9" s="275"/>
      <c r="I9" s="275"/>
      <c r="J9" s="279"/>
      <c r="K9" s="277"/>
      <c r="L9" s="275"/>
      <c r="M9" s="275"/>
    </row>
    <row r="10" spans="2:13" ht="29" x14ac:dyDescent="0.35">
      <c r="B10" s="284" t="s">
        <v>337</v>
      </c>
      <c r="C10" s="286">
        <v>0.1</v>
      </c>
      <c r="D10" s="275">
        <f>SUM(C4-C6)*0.1</f>
        <v>304.60000000000002</v>
      </c>
      <c r="E10" s="279"/>
      <c r="F10" s="285"/>
      <c r="G10" s="278" t="s">
        <v>343</v>
      </c>
      <c r="H10" s="275"/>
      <c r="I10" s="275" t="s">
        <v>342</v>
      </c>
      <c r="J10" s="279"/>
      <c r="K10" s="277"/>
      <c r="L10" s="275"/>
      <c r="M10" s="275"/>
    </row>
    <row r="11" spans="2:13" x14ac:dyDescent="0.35">
      <c r="B11" s="276"/>
      <c r="C11" s="278"/>
      <c r="D11" s="275"/>
      <c r="E11" s="279"/>
      <c r="F11" s="285"/>
      <c r="G11" s="278"/>
      <c r="H11" s="275"/>
      <c r="I11" s="275"/>
      <c r="J11" s="279"/>
      <c r="K11" s="277"/>
      <c r="L11" s="275"/>
      <c r="M11" s="275"/>
    </row>
    <row r="12" spans="2:13" x14ac:dyDescent="0.35">
      <c r="B12" s="276" t="s">
        <v>338</v>
      </c>
      <c r="C12" s="278"/>
      <c r="D12" s="275"/>
      <c r="E12" s="279"/>
      <c r="F12" s="285"/>
      <c r="G12" s="278" t="s">
        <v>344</v>
      </c>
      <c r="H12" s="275"/>
      <c r="I12" s="275">
        <f>SUM(401+68)</f>
        <v>469</v>
      </c>
      <c r="J12" s="279" t="s">
        <v>350</v>
      </c>
      <c r="K12" s="277"/>
      <c r="L12" s="275"/>
      <c r="M12" s="275"/>
    </row>
    <row r="13" spans="2:13" x14ac:dyDescent="0.35">
      <c r="B13" s="276" t="s">
        <v>339</v>
      </c>
      <c r="C13" s="278"/>
      <c r="D13" s="275"/>
      <c r="E13" s="279"/>
      <c r="F13" s="285"/>
      <c r="G13" s="278" t="s">
        <v>345</v>
      </c>
      <c r="H13" s="275"/>
      <c r="I13" s="275"/>
      <c r="J13" s="279"/>
      <c r="K13" s="277"/>
      <c r="L13" s="275"/>
      <c r="M13" s="275"/>
    </row>
    <row r="14" spans="2:13" x14ac:dyDescent="0.35">
      <c r="B14" s="276" t="s">
        <v>346</v>
      </c>
      <c r="C14" s="278">
        <v>96.5</v>
      </c>
      <c r="D14" s="275"/>
      <c r="E14" s="279"/>
      <c r="F14" s="285"/>
      <c r="G14" s="278"/>
      <c r="H14" s="275"/>
      <c r="I14" s="275"/>
      <c r="J14" s="279"/>
      <c r="K14" s="277"/>
      <c r="L14" s="275"/>
      <c r="M14" s="275"/>
    </row>
    <row r="15" spans="2:13" x14ac:dyDescent="0.35">
      <c r="B15" s="276"/>
      <c r="C15" s="278"/>
      <c r="D15" s="275"/>
      <c r="E15" s="279"/>
      <c r="F15" s="285"/>
      <c r="G15" s="278"/>
      <c r="H15" s="275"/>
      <c r="I15" s="275"/>
      <c r="J15" s="279"/>
      <c r="K15" s="277"/>
      <c r="L15" s="275"/>
      <c r="M15" s="275"/>
    </row>
    <row r="16" spans="2:13" x14ac:dyDescent="0.35">
      <c r="B16" s="276" t="s">
        <v>347</v>
      </c>
      <c r="C16" s="278"/>
      <c r="D16" s="275"/>
      <c r="E16" s="279"/>
      <c r="F16" s="285"/>
      <c r="G16" s="278"/>
      <c r="H16" s="275"/>
      <c r="I16" s="275"/>
      <c r="J16" s="279"/>
      <c r="K16" s="277"/>
      <c r="L16" s="275"/>
      <c r="M16" s="275"/>
    </row>
    <row r="17" spans="2:13" x14ac:dyDescent="0.35">
      <c r="B17" s="276" t="s">
        <v>351</v>
      </c>
      <c r="C17" s="278"/>
      <c r="D17" s="275"/>
      <c r="E17" s="279"/>
      <c r="F17" s="285"/>
      <c r="G17" s="278" t="s">
        <v>348</v>
      </c>
      <c r="H17" s="275"/>
      <c r="I17" s="275"/>
      <c r="J17" s="287">
        <v>0.56999999999999995</v>
      </c>
      <c r="K17" s="277"/>
      <c r="L17" s="275"/>
      <c r="M17" s="275"/>
    </row>
    <row r="18" spans="2:13" x14ac:dyDescent="0.35">
      <c r="B18" s="276" t="s">
        <v>352</v>
      </c>
      <c r="C18" s="278"/>
      <c r="D18" s="275"/>
      <c r="E18" s="279"/>
      <c r="F18" s="285"/>
      <c r="G18" s="278" t="s">
        <v>349</v>
      </c>
      <c r="H18" s="275"/>
      <c r="I18" s="275"/>
      <c r="J18" s="279"/>
      <c r="K18" s="277"/>
      <c r="L18" s="275"/>
      <c r="M18" s="275"/>
    </row>
    <row r="19" spans="2:13" x14ac:dyDescent="0.35">
      <c r="B19" s="276"/>
      <c r="C19" s="278"/>
      <c r="D19" s="275"/>
      <c r="E19" s="279"/>
      <c r="F19" s="285"/>
      <c r="G19" s="278"/>
      <c r="H19" s="275"/>
      <c r="I19" s="275"/>
      <c r="J19" s="279"/>
      <c r="K19" s="277"/>
      <c r="L19" s="275"/>
      <c r="M19" s="275"/>
    </row>
    <row r="20" spans="2:13" x14ac:dyDescent="0.35">
      <c r="B20" s="276"/>
      <c r="C20" s="278"/>
      <c r="D20" s="275"/>
      <c r="E20" s="279"/>
      <c r="F20" s="285"/>
      <c r="G20" s="278"/>
      <c r="H20" s="275"/>
      <c r="I20" s="275"/>
      <c r="J20" s="279"/>
      <c r="K20" s="277"/>
      <c r="L20" s="275"/>
      <c r="M20" s="275"/>
    </row>
    <row r="21" spans="2:13" x14ac:dyDescent="0.35">
      <c r="B21" s="276"/>
      <c r="C21" s="278"/>
      <c r="D21" s="275"/>
      <c r="E21" s="279"/>
      <c r="F21" s="285"/>
      <c r="G21" s="278"/>
      <c r="H21" s="275"/>
      <c r="I21" s="275"/>
      <c r="J21" s="279"/>
      <c r="K21" s="277"/>
      <c r="L21" s="275"/>
      <c r="M21" s="275"/>
    </row>
    <row r="22" spans="2:13" x14ac:dyDescent="0.35">
      <c r="B22" s="276"/>
      <c r="C22" s="278"/>
      <c r="D22" s="275"/>
      <c r="E22" s="279"/>
      <c r="F22" s="285"/>
      <c r="G22" s="278"/>
      <c r="H22" s="275"/>
      <c r="I22" s="275"/>
      <c r="J22" s="279"/>
      <c r="K22" s="277"/>
      <c r="L22" s="275"/>
      <c r="M22" s="275"/>
    </row>
    <row r="23" spans="2:13" ht="15" thickBot="1" x14ac:dyDescent="0.4">
      <c r="B23" s="276"/>
      <c r="C23" s="280"/>
      <c r="D23" s="281"/>
      <c r="E23" s="282"/>
      <c r="F23" s="285"/>
      <c r="G23" s="280"/>
      <c r="H23" s="281"/>
      <c r="I23" s="281"/>
      <c r="J23" s="282"/>
      <c r="K23" s="277"/>
      <c r="L23" s="275"/>
      <c r="M23" s="275"/>
    </row>
  </sheetData>
  <mergeCells count="2">
    <mergeCell ref="C2:E2"/>
    <mergeCell ref="G2:J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3:I41"/>
  <sheetViews>
    <sheetView workbookViewId="0">
      <selection activeCell="J13" sqref="J13"/>
    </sheetView>
  </sheetViews>
  <sheetFormatPr defaultRowHeight="14.5" x14ac:dyDescent="0.35"/>
  <cols>
    <col min="2" max="2" width="13.36328125" customWidth="1"/>
    <col min="6" max="6" width="10.08984375" bestFit="1" customWidth="1"/>
  </cols>
  <sheetData>
    <row r="3" spans="1:9" x14ac:dyDescent="0.35">
      <c r="B3" s="288" t="s">
        <v>353</v>
      </c>
      <c r="C3" s="289"/>
      <c r="D3" s="289"/>
      <c r="E3" s="289"/>
      <c r="F3" s="289"/>
      <c r="G3" s="289"/>
      <c r="H3" s="289"/>
    </row>
    <row r="4" spans="1:9" x14ac:dyDescent="0.35">
      <c r="B4" s="288" t="s">
        <v>354</v>
      </c>
      <c r="C4" s="289"/>
      <c r="D4" s="289"/>
      <c r="E4" s="289"/>
      <c r="F4" s="289"/>
      <c r="G4" s="289"/>
      <c r="H4" s="289"/>
    </row>
    <row r="5" spans="1:9" x14ac:dyDescent="0.35">
      <c r="B5" s="1"/>
    </row>
    <row r="6" spans="1:9" x14ac:dyDescent="0.35">
      <c r="A6" s="1"/>
      <c r="B6" s="1" t="s">
        <v>355</v>
      </c>
      <c r="C6" s="1"/>
      <c r="D6" s="1" t="s">
        <v>356</v>
      </c>
      <c r="E6" s="1" t="s">
        <v>357</v>
      </c>
      <c r="F6" s="1" t="s">
        <v>358</v>
      </c>
      <c r="G6" s="1"/>
      <c r="H6" s="1"/>
      <c r="I6" s="1"/>
    </row>
    <row r="7" spans="1:9" x14ac:dyDescent="0.35">
      <c r="B7" s="1"/>
      <c r="E7">
        <v>1.1000000000000001</v>
      </c>
    </row>
    <row r="8" spans="1:9" x14ac:dyDescent="0.35">
      <c r="B8" s="1" t="s">
        <v>359</v>
      </c>
      <c r="C8" t="s">
        <v>360</v>
      </c>
      <c r="D8">
        <v>7254</v>
      </c>
      <c r="F8">
        <v>7979</v>
      </c>
    </row>
    <row r="9" spans="1:9" x14ac:dyDescent="0.35">
      <c r="B9" s="1"/>
      <c r="C9" t="s">
        <v>361</v>
      </c>
      <c r="D9">
        <v>562</v>
      </c>
      <c r="F9">
        <v>618</v>
      </c>
    </row>
    <row r="10" spans="1:9" x14ac:dyDescent="0.35">
      <c r="B10" s="1"/>
    </row>
    <row r="11" spans="1:9" x14ac:dyDescent="0.35">
      <c r="B11" s="1" t="s">
        <v>362</v>
      </c>
      <c r="C11" t="s">
        <v>363</v>
      </c>
      <c r="D11">
        <v>7018</v>
      </c>
      <c r="F11">
        <v>7720</v>
      </c>
    </row>
    <row r="12" spans="1:9" x14ac:dyDescent="0.35">
      <c r="B12" s="1"/>
    </row>
    <row r="13" spans="1:9" x14ac:dyDescent="0.35">
      <c r="B13" s="1" t="s">
        <v>364</v>
      </c>
      <c r="D13">
        <v>431</v>
      </c>
      <c r="F13">
        <v>474</v>
      </c>
    </row>
    <row r="14" spans="1:9" x14ac:dyDescent="0.35">
      <c r="B14" s="1"/>
    </row>
    <row r="15" spans="1:9" x14ac:dyDescent="0.35">
      <c r="B15" s="1" t="s">
        <v>365</v>
      </c>
      <c r="D15">
        <v>77</v>
      </c>
      <c r="F15">
        <v>85</v>
      </c>
    </row>
    <row r="16" spans="1:9" x14ac:dyDescent="0.35">
      <c r="B16" s="1"/>
    </row>
    <row r="17" spans="2:6" x14ac:dyDescent="0.35">
      <c r="B17" s="1" t="s">
        <v>366</v>
      </c>
      <c r="C17" s="1"/>
      <c r="D17" s="1"/>
      <c r="F17">
        <v>1095</v>
      </c>
    </row>
    <row r="18" spans="2:6" x14ac:dyDescent="0.35">
      <c r="B18" s="1"/>
    </row>
    <row r="19" spans="2:6" x14ac:dyDescent="0.35">
      <c r="B19" s="1" t="s">
        <v>367</v>
      </c>
      <c r="F19">
        <v>1170</v>
      </c>
    </row>
    <row r="20" spans="2:6" x14ac:dyDescent="0.35">
      <c r="B20" s="1"/>
    </row>
    <row r="21" spans="2:6" x14ac:dyDescent="0.35">
      <c r="B21" s="1" t="s">
        <v>368</v>
      </c>
      <c r="F21" s="290">
        <f>SUM(F8:F20)</f>
        <v>19141</v>
      </c>
    </row>
    <row r="22" spans="2:6" x14ac:dyDescent="0.35">
      <c r="B22" s="1"/>
    </row>
    <row r="23" spans="2:6" x14ac:dyDescent="0.35">
      <c r="B23" s="1"/>
    </row>
    <row r="24" spans="2:6" x14ac:dyDescent="0.35">
      <c r="B24" s="1"/>
      <c r="F24" s="291"/>
    </row>
    <row r="25" spans="2:6" x14ac:dyDescent="0.35">
      <c r="B25" s="1"/>
      <c r="F25" s="291"/>
    </row>
    <row r="26" spans="2:6" x14ac:dyDescent="0.35">
      <c r="B26" s="1"/>
      <c r="F26" s="291"/>
    </row>
    <row r="27" spans="2:6" x14ac:dyDescent="0.35">
      <c r="B27" s="1"/>
      <c r="E27" s="1"/>
    </row>
    <row r="28" spans="2:6" x14ac:dyDescent="0.35">
      <c r="B28" s="1"/>
    </row>
    <row r="29" spans="2:6" x14ac:dyDescent="0.35">
      <c r="B29" s="1"/>
    </row>
    <row r="30" spans="2:6" x14ac:dyDescent="0.35">
      <c r="B30" s="1"/>
    </row>
    <row r="31" spans="2:6" x14ac:dyDescent="0.35">
      <c r="B31" s="1"/>
    </row>
    <row r="32" spans="2:6" x14ac:dyDescent="0.35">
      <c r="B32" s="1"/>
    </row>
    <row r="33" spans="2:2" x14ac:dyDescent="0.35">
      <c r="B33" s="1"/>
    </row>
    <row r="34" spans="2:2" x14ac:dyDescent="0.35">
      <c r="B34" s="1"/>
    </row>
    <row r="35" spans="2:2" x14ac:dyDescent="0.35">
      <c r="B35" s="1"/>
    </row>
    <row r="36" spans="2:2" x14ac:dyDescent="0.35">
      <c r="B36" s="1"/>
    </row>
    <row r="37" spans="2:2" x14ac:dyDescent="0.35">
      <c r="B37" s="1"/>
    </row>
    <row r="38" spans="2:2" x14ac:dyDescent="0.35">
      <c r="B38" s="1"/>
    </row>
    <row r="39" spans="2:2" x14ac:dyDescent="0.35">
      <c r="B39" s="1"/>
    </row>
    <row r="40" spans="2:2" x14ac:dyDescent="0.35">
      <c r="B40" s="1"/>
    </row>
    <row r="41" spans="2:2" x14ac:dyDescent="0.35">
      <c r="B41"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STARS Cat</vt:lpstr>
      <vt:lpstr>Util Sum 18</vt:lpstr>
      <vt:lpstr>NYC GHG 07 - 18</vt:lpstr>
      <vt:lpstr>SW 18</vt:lpstr>
      <vt:lpstr>Transport</vt:lpstr>
      <vt:lpstr>GHG 17</vt:lpstr>
    </vt:vector>
  </TitlesOfParts>
  <Company>Pratt Institute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Pratt Institute</dc:creator>
  <cp:lastModifiedBy>Pratt Institute</cp:lastModifiedBy>
  <cp:lastPrinted>2020-02-07T14:41:04Z</cp:lastPrinted>
  <dcterms:created xsi:type="dcterms:W3CDTF">2019-06-18T20:43:20Z</dcterms:created>
  <dcterms:modified xsi:type="dcterms:W3CDTF">2020-02-10T16:16:34Z</dcterms:modified>
</cp:coreProperties>
</file>