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li\Documents\Dropbox\Servicios de medición\Corporativas\Medellín\ITM\H.C 2016\"/>
    </mc:Choice>
  </mc:AlternateContent>
  <bookViews>
    <workbookView xWindow="17676" yWindow="0" windowWidth="20496" windowHeight="6552"/>
  </bookViews>
  <sheets>
    <sheet name="2016" sheetId="3" r:id="rId1"/>
  </sheets>
  <definedNames>
    <definedName name="_xlnm.Print_Area" localSheetId="0">'2016'!$A$1:$L$43</definedName>
  </definedNames>
  <calcPr calcId="152511"/>
</workbook>
</file>

<file path=xl/calcChain.xml><?xml version="1.0" encoding="utf-8"?>
<calcChain xmlns="http://schemas.openxmlformats.org/spreadsheetml/2006/main">
  <c r="N70" i="3" l="1"/>
  <c r="N69" i="3"/>
  <c r="N58" i="3"/>
  <c r="N50" i="3"/>
  <c r="N43" i="3"/>
  <c r="O67" i="3"/>
  <c r="O66" i="3"/>
  <c r="O65" i="3"/>
  <c r="O62" i="3"/>
  <c r="O61" i="3"/>
  <c r="O60" i="3"/>
  <c r="N63" i="3"/>
  <c r="N68" i="3"/>
  <c r="M67" i="3"/>
  <c r="N67" i="3" s="1"/>
  <c r="M66" i="3"/>
  <c r="N66" i="3" s="1"/>
  <c r="M65" i="3"/>
  <c r="N65" i="3" s="1"/>
  <c r="M61" i="3"/>
  <c r="N61" i="3" s="1"/>
  <c r="M60" i="3"/>
  <c r="N60" i="3" s="1"/>
  <c r="J55" i="3"/>
  <c r="M55" i="3" s="1"/>
  <c r="N55" i="3" s="1"/>
  <c r="J54" i="3"/>
  <c r="M54" i="3" s="1"/>
  <c r="N54" i="3" s="1"/>
  <c r="J53" i="3"/>
  <c r="M53" i="3" s="1"/>
  <c r="N53" i="3" s="1"/>
  <c r="J52" i="3"/>
  <c r="M52" i="3" s="1"/>
  <c r="N52" i="3" s="1"/>
  <c r="M62" i="3"/>
  <c r="N62" i="3" s="1"/>
  <c r="J56" i="3"/>
  <c r="M56" i="3" s="1"/>
  <c r="N56" i="3" s="1"/>
  <c r="N57" i="3" l="1"/>
  <c r="O54" i="3" l="1"/>
  <c r="O53" i="3"/>
  <c r="O55" i="3"/>
  <c r="O56" i="3"/>
  <c r="O52" i="3"/>
  <c r="G41" i="3" l="1"/>
  <c r="M41" i="3" s="1"/>
  <c r="N41" i="3" s="1"/>
  <c r="G40" i="3"/>
  <c r="M40" i="3" s="1"/>
  <c r="N40" i="3" s="1"/>
  <c r="G35" i="3"/>
  <c r="M35" i="3" s="1"/>
  <c r="G36" i="3"/>
  <c r="M36" i="3" s="1"/>
  <c r="G37" i="3"/>
  <c r="M37" i="3" s="1"/>
  <c r="G38" i="3"/>
  <c r="M38" i="3" s="1"/>
  <c r="G34" i="3"/>
  <c r="M34" i="3" s="1"/>
  <c r="N34" i="3" s="1"/>
  <c r="G32" i="3"/>
  <c r="M32" i="3" s="1"/>
  <c r="N32" i="3" s="1"/>
  <c r="G31" i="3"/>
  <c r="M31" i="3" s="1"/>
  <c r="G30" i="3"/>
  <c r="M30" i="3" s="1"/>
  <c r="N30" i="3" s="1"/>
  <c r="G29" i="3"/>
  <c r="M29" i="3" s="1"/>
  <c r="G28" i="3"/>
  <c r="M28" i="3" s="1"/>
  <c r="N28" i="3" s="1"/>
  <c r="G27" i="3"/>
  <c r="M27" i="3" s="1"/>
  <c r="G26" i="3"/>
  <c r="M26" i="3" s="1"/>
  <c r="N26" i="3" s="1"/>
  <c r="G25" i="3"/>
  <c r="M25" i="3" s="1"/>
  <c r="G24" i="3"/>
  <c r="M24" i="3" s="1"/>
  <c r="N24" i="3" s="1"/>
  <c r="G23" i="3"/>
  <c r="M23" i="3" s="1"/>
  <c r="N42" i="3" l="1"/>
  <c r="O40" i="3" s="1"/>
  <c r="O41" i="3"/>
  <c r="N38" i="3"/>
  <c r="N37" i="3"/>
  <c r="N36" i="3"/>
  <c r="N35" i="3"/>
  <c r="N29" i="3"/>
  <c r="N27" i="3"/>
  <c r="N25" i="3"/>
  <c r="N23" i="3"/>
  <c r="N31" i="3"/>
  <c r="N39" i="3" l="1"/>
  <c r="O35" i="3"/>
  <c r="O36" i="3"/>
  <c r="O37" i="3"/>
  <c r="O38" i="3"/>
  <c r="O34" i="3"/>
  <c r="N33" i="3"/>
  <c r="O27" i="3" s="1"/>
  <c r="O31" i="3" l="1"/>
  <c r="O23" i="3"/>
  <c r="O26" i="3"/>
  <c r="O28" i="3"/>
  <c r="O30" i="3"/>
  <c r="O32" i="3"/>
  <c r="O24" i="3"/>
  <c r="O29" i="3"/>
  <c r="O25" i="3"/>
  <c r="M20" i="3" l="1"/>
  <c r="M18" i="3"/>
  <c r="M14" i="3"/>
  <c r="M12" i="3"/>
  <c r="M9" i="3"/>
  <c r="M7" i="3"/>
  <c r="M17" i="3"/>
  <c r="N17" i="3" l="1"/>
  <c r="M11" i="3" l="1"/>
  <c r="N11" i="3" s="1"/>
  <c r="M49" i="3"/>
  <c r="N49" i="3" s="1"/>
  <c r="M48" i="3"/>
  <c r="N48" i="3" s="1"/>
  <c r="M47" i="3"/>
  <c r="N47" i="3" s="1"/>
  <c r="M46" i="3"/>
  <c r="N46" i="3" s="1"/>
  <c r="M45" i="3"/>
  <c r="N45" i="3" s="1"/>
  <c r="O49" i="3" l="1"/>
  <c r="M6" i="3"/>
  <c r="O45" i="3" l="1"/>
  <c r="O48" i="3"/>
  <c r="O47" i="3"/>
  <c r="O46" i="3"/>
  <c r="N6" i="3"/>
  <c r="N22" i="3" s="1"/>
  <c r="O6" i="3" l="1"/>
  <c r="O17" i="3" l="1"/>
  <c r="O11" i="3"/>
</calcChain>
</file>

<file path=xl/sharedStrings.xml><?xml version="1.0" encoding="utf-8"?>
<sst xmlns="http://schemas.openxmlformats.org/spreadsheetml/2006/main" count="135" uniqueCount="62">
  <si>
    <t>MATRIZ MANUAL DE HUELLA DE CARBONO</t>
  </si>
  <si>
    <t>Combustibles</t>
  </si>
  <si>
    <t>CO2</t>
  </si>
  <si>
    <t>CH4</t>
  </si>
  <si>
    <t>NO2</t>
  </si>
  <si>
    <t>Factor Emisión (Kg/TJ)</t>
  </si>
  <si>
    <t>Poder Calorífico (LHV)(MJ/Kg)</t>
  </si>
  <si>
    <t>Densidad (Kg/L)</t>
  </si>
  <si>
    <t>Factor conversión (Gal a L)</t>
  </si>
  <si>
    <t>Electricidad</t>
  </si>
  <si>
    <t>Consumo de Electricidad Anual</t>
  </si>
  <si>
    <t>Huella de Carbono Corporativa</t>
  </si>
  <si>
    <t>Emision (Kg CO2-eq)</t>
  </si>
  <si>
    <t>Total de Kg CO2-eq</t>
  </si>
  <si>
    <t>Total de Kg CO2-eq por Combustibles</t>
  </si>
  <si>
    <t>Emision (Kg CO2-eq/KWh)</t>
  </si>
  <si>
    <t>Sede</t>
  </si>
  <si>
    <t>Emisiones Directas</t>
  </si>
  <si>
    <t>Gases de Efecto Invernadero (GEI)</t>
  </si>
  <si>
    <t>Total de Kg CO2-eq Alcance 1</t>
  </si>
  <si>
    <t>Emisiones Indirectas</t>
  </si>
  <si>
    <t>Total de Kg CO2-eq por Alcance 2</t>
  </si>
  <si>
    <t>Porcentaje de participación</t>
  </si>
  <si>
    <t>HCFC</t>
  </si>
  <si>
    <t>Extintor Solkaflam (lib)</t>
  </si>
  <si>
    <t>Extintor CO2-Rojo (lib)</t>
  </si>
  <si>
    <t>ITM</t>
  </si>
  <si>
    <t>Vehículos propios -ACMP (Gal)</t>
  </si>
  <si>
    <t xml:space="preserve">Vehículos propios - Gasolina Corriente (Gal) </t>
  </si>
  <si>
    <t xml:space="preserve">Guadaña - Gasolina Corriente (Gal) </t>
  </si>
  <si>
    <t>Robledo</t>
  </si>
  <si>
    <t>R - 125</t>
  </si>
  <si>
    <t>R - 32</t>
  </si>
  <si>
    <t>Gas Refrigerante R-410A (lib)</t>
  </si>
  <si>
    <t>Fraternidad</t>
  </si>
  <si>
    <t>Floresta</t>
  </si>
  <si>
    <t>Castilla</t>
  </si>
  <si>
    <t>Prado</t>
  </si>
  <si>
    <t>Total de Kg CO2-eq por Gas Refrigerante R-410</t>
  </si>
  <si>
    <t>Total de Kg CO2-eq por Extintores Solkaflam</t>
  </si>
  <si>
    <t>Total de Kg CO2-eq por Extintores CO2 . Rojo</t>
  </si>
  <si>
    <t>Gases Refrigerantes</t>
  </si>
  <si>
    <t>Aguas Arriba</t>
  </si>
  <si>
    <t>Papel</t>
  </si>
  <si>
    <t>Tipo de Papel</t>
  </si>
  <si>
    <t xml:space="preserve">Cantidades de Resmas </t>
  </si>
  <si>
    <t>Peso por resma (Kg)</t>
  </si>
  <si>
    <t>Total Kg papel consumido</t>
  </si>
  <si>
    <t>Emisión (Kg CO2-eq/Kg)</t>
  </si>
  <si>
    <t>Emisión (Kg CO2-eq)</t>
  </si>
  <si>
    <t xml:space="preserve">Papel Bond </t>
  </si>
  <si>
    <t>Total de Kg CO2-eq por Papel</t>
  </si>
  <si>
    <t>Total de Kg CO2-eq por Alcance 3: Aguas Arriba</t>
  </si>
  <si>
    <t>Aguas abajo</t>
  </si>
  <si>
    <t xml:space="preserve">Residuos </t>
  </si>
  <si>
    <t>Tipo de residuo</t>
  </si>
  <si>
    <t xml:space="preserve">Kg de residuos </t>
  </si>
  <si>
    <t>Ordinarios</t>
  </si>
  <si>
    <t xml:space="preserve">Total de Kg CO2-eq por Residuos Ordinarios </t>
  </si>
  <si>
    <t>Peligroso</t>
  </si>
  <si>
    <t>Total de Kg CO2-eq por Residuos Peligroso</t>
  </si>
  <si>
    <t>Total de Kg CO2-eq por Alcance 3: Aguas 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</si>
</sst>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0.0"/>
    <numFmt numFmtId="165" formatCode="_-* #,##0.00_-;\-* #,##0.00_-;_-* &quot;-&quot;_-;_-@_-"/>
    <numFmt numFmtId="166" formatCode="0.0000"/>
    <numFmt numFmtId="167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8" borderId="0" xfId="0" applyFill="1"/>
    <xf numFmtId="0" fontId="0" fillId="8" borderId="0" xfId="0" applyFill="1" applyAlignment="1">
      <alignment wrapText="1"/>
    </xf>
    <xf numFmtId="0" fontId="0" fillId="8" borderId="0" xfId="0" applyFill="1" applyBorder="1" applyAlignment="1">
      <alignment wrapText="1"/>
    </xf>
    <xf numFmtId="0" fontId="0" fillId="8" borderId="0" xfId="0" applyFill="1" applyBorder="1"/>
    <xf numFmtId="165" fontId="0" fillId="3" borderId="1" xfId="1" applyNumberFormat="1" applyFont="1" applyFill="1" applyBorder="1" applyAlignment="1">
      <alignment horizontal="center" vertical="center" wrapText="1"/>
    </xf>
    <xf numFmtId="0" fontId="0" fillId="8" borderId="0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/>
    </xf>
    <xf numFmtId="0" fontId="0" fillId="8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5" fontId="0" fillId="4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165" fontId="0" fillId="4" borderId="40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5" fontId="0" fillId="4" borderId="1" xfId="1" applyNumberFormat="1" applyFont="1" applyFill="1" applyBorder="1" applyAlignment="1">
      <alignment horizontal="center" vertical="center"/>
    </xf>
    <xf numFmtId="10" fontId="0" fillId="4" borderId="13" xfId="2" applyNumberFormat="1" applyFont="1" applyFill="1" applyBorder="1" applyAlignment="1">
      <alignment horizontal="center" vertical="center"/>
    </xf>
    <xf numFmtId="167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6" fontId="0" fillId="6" borderId="1" xfId="0" applyNumberFormat="1" applyFill="1" applyBorder="1" applyAlignment="1">
      <alignment horizontal="center" vertical="center"/>
    </xf>
    <xf numFmtId="167" fontId="0" fillId="6" borderId="1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6" fontId="0" fillId="5" borderId="1" xfId="0" applyNumberFormat="1" applyFill="1" applyBorder="1" applyAlignment="1">
      <alignment horizontal="center" vertical="center"/>
    </xf>
    <xf numFmtId="165" fontId="0" fillId="4" borderId="40" xfId="1" applyNumberFormat="1" applyFont="1" applyFill="1" applyBorder="1" applyAlignment="1">
      <alignment horizontal="center" vertical="center"/>
    </xf>
    <xf numFmtId="10" fontId="0" fillId="4" borderId="41" xfId="2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65" fontId="0" fillId="4" borderId="36" xfId="1" applyNumberFormat="1" applyFont="1" applyFill="1" applyBorder="1" applyAlignment="1">
      <alignment horizontal="center" vertical="center"/>
    </xf>
    <xf numFmtId="164" fontId="0" fillId="6" borderId="1" xfId="0" applyNumberFormat="1" applyFill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165" fontId="0" fillId="6" borderId="1" xfId="1" applyNumberFormat="1" applyFont="1" applyFill="1" applyBorder="1" applyAlignment="1">
      <alignment horizontal="center" vertical="center"/>
    </xf>
    <xf numFmtId="165" fontId="0" fillId="6" borderId="1" xfId="1" applyNumberFormat="1" applyFont="1" applyFill="1" applyBorder="1" applyAlignment="1">
      <alignment horizontal="center"/>
    </xf>
    <xf numFmtId="165" fontId="0" fillId="4" borderId="36" xfId="1" applyNumberFormat="1" applyFont="1" applyFill="1" applyBorder="1" applyAlignment="1">
      <alignment vertical="center"/>
    </xf>
    <xf numFmtId="164" fontId="0" fillId="6" borderId="36" xfId="0" applyNumberFormat="1" applyFill="1" applyBorder="1" applyAlignment="1">
      <alignment vertical="center"/>
    </xf>
    <xf numFmtId="2" fontId="0" fillId="4" borderId="36" xfId="0" applyNumberFormat="1" applyFill="1" applyBorder="1" applyAlignment="1">
      <alignment vertical="center"/>
    </xf>
    <xf numFmtId="0" fontId="2" fillId="0" borderId="40" xfId="0" applyFont="1" applyBorder="1" applyAlignment="1">
      <alignment vertical="center" wrapText="1"/>
    </xf>
    <xf numFmtId="164" fontId="0" fillId="6" borderId="40" xfId="0" applyNumberFormat="1" applyFill="1" applyBorder="1" applyAlignment="1">
      <alignment vertical="center"/>
    </xf>
    <xf numFmtId="2" fontId="0" fillId="4" borderId="40" xfId="0" applyNumberFormat="1" applyFill="1" applyBorder="1" applyAlignment="1">
      <alignment vertical="center"/>
    </xf>
    <xf numFmtId="10" fontId="0" fillId="4" borderId="37" xfId="2" applyNumberFormat="1" applyFont="1" applyFill="1" applyBorder="1" applyAlignment="1">
      <alignment horizontal="center" vertical="center"/>
    </xf>
    <xf numFmtId="0" fontId="0" fillId="4" borderId="36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40" xfId="0" applyFont="1" applyFill="1" applyBorder="1" applyAlignment="1">
      <alignment vertical="center" wrapText="1"/>
    </xf>
    <xf numFmtId="165" fontId="0" fillId="6" borderId="36" xfId="1" applyNumberFormat="1" applyFont="1" applyFill="1" applyBorder="1" applyAlignment="1">
      <alignment horizontal="center" vertical="center"/>
    </xf>
    <xf numFmtId="165" fontId="0" fillId="6" borderId="40" xfId="1" applyNumberFormat="1" applyFont="1" applyFill="1" applyBorder="1" applyAlignment="1">
      <alignment horizontal="center"/>
    </xf>
    <xf numFmtId="10" fontId="0" fillId="3" borderId="13" xfId="2" applyNumberFormat="1" applyFont="1" applyFill="1" applyBorder="1" applyAlignment="1">
      <alignment horizontal="center" vertical="center" wrapText="1"/>
    </xf>
    <xf numFmtId="165" fontId="0" fillId="0" borderId="12" xfId="1" applyNumberFormat="1" applyFont="1" applyFill="1" applyBorder="1" applyAlignment="1">
      <alignment horizontal="center" vertical="center"/>
    </xf>
    <xf numFmtId="165" fontId="0" fillId="0" borderId="15" xfId="1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textRotation="90"/>
    </xf>
    <xf numFmtId="0" fontId="2" fillId="4" borderId="12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45" xfId="0" applyFont="1" applyFill="1" applyBorder="1" applyAlignment="1">
      <alignment horizontal="center" vertical="center" textRotation="90"/>
    </xf>
    <xf numFmtId="0" fontId="2" fillId="4" borderId="44" xfId="0" applyFont="1" applyFill="1" applyBorder="1" applyAlignment="1">
      <alignment horizontal="center" vertical="center" textRotation="90"/>
    </xf>
    <xf numFmtId="0" fontId="2" fillId="0" borderId="38" xfId="0" applyFont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4" borderId="3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0" fillId="6" borderId="40" xfId="0" applyFill="1" applyBorder="1" applyAlignment="1">
      <alignment horizont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165" fontId="0" fillId="4" borderId="1" xfId="1" applyNumberFormat="1" applyFont="1" applyFill="1" applyBorder="1" applyAlignment="1">
      <alignment horizontal="center" vertical="center"/>
    </xf>
    <xf numFmtId="10" fontId="0" fillId="4" borderId="13" xfId="2" applyNumberFormat="1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2" fontId="0" fillId="7" borderId="3" xfId="0" applyNumberForma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2" fontId="0" fillId="5" borderId="3" xfId="0" applyNumberFormat="1" applyFill="1" applyBorder="1" applyAlignment="1">
      <alignment horizontal="center" vertical="center"/>
    </xf>
    <xf numFmtId="2" fontId="0" fillId="5" borderId="42" xfId="0" applyNumberForma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5" fontId="0" fillId="4" borderId="36" xfId="1" applyNumberFormat="1" applyFont="1" applyFill="1" applyBorder="1" applyAlignment="1">
      <alignment horizontal="center" vertical="center"/>
    </xf>
    <xf numFmtId="166" fontId="0" fillId="7" borderId="3" xfId="0" applyNumberFormat="1" applyFill="1" applyBorder="1" applyAlignment="1">
      <alignment horizontal="center" vertical="center"/>
    </xf>
    <xf numFmtId="166" fontId="0" fillId="7" borderId="4" xfId="0" applyNumberFormat="1" applyFill="1" applyBorder="1" applyAlignment="1">
      <alignment horizontal="center" vertical="center"/>
    </xf>
    <xf numFmtId="167" fontId="0" fillId="7" borderId="3" xfId="0" applyNumberFormat="1" applyFill="1" applyBorder="1" applyAlignment="1">
      <alignment horizontal="center" vertical="center"/>
    </xf>
    <xf numFmtId="167" fontId="0" fillId="7" borderId="4" xfId="0" applyNumberForma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65" fontId="0" fillId="2" borderId="24" xfId="1" applyNumberFormat="1" applyFont="1" applyFill="1" applyBorder="1" applyAlignment="1">
      <alignment horizontal="center" vertical="center"/>
    </xf>
    <xf numFmtId="165" fontId="0" fillId="2" borderId="25" xfId="1" applyNumberFormat="1" applyFon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65" fontId="0" fillId="3" borderId="20" xfId="1" applyNumberFormat="1" applyFont="1" applyFill="1" applyBorder="1" applyAlignment="1">
      <alignment horizontal="center" vertical="center"/>
    </xf>
    <xf numFmtId="165" fontId="0" fillId="3" borderId="21" xfId="1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165" fontId="0" fillId="0" borderId="8" xfId="1" applyNumberFormat="1" applyFont="1" applyFill="1" applyBorder="1" applyAlignment="1">
      <alignment horizontal="center" vertical="center"/>
    </xf>
    <xf numFmtId="165" fontId="0" fillId="0" borderId="19" xfId="1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165" fontId="0" fillId="0" borderId="29" xfId="1" applyNumberFormat="1" applyFont="1" applyFill="1" applyBorder="1" applyAlignment="1">
      <alignment horizontal="center" vertical="center"/>
    </xf>
    <xf numFmtId="165" fontId="0" fillId="0" borderId="43" xfId="1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0" fillId="10" borderId="44" xfId="0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 wrapText="1"/>
    </xf>
    <xf numFmtId="0" fontId="0" fillId="8" borderId="36" xfId="0" applyFill="1" applyBorder="1" applyAlignment="1">
      <alignment horizontal="center" vertical="center" wrapText="1"/>
    </xf>
    <xf numFmtId="0" fontId="0" fillId="8" borderId="36" xfId="0" applyFill="1" applyBorder="1" applyAlignment="1">
      <alignment horizontal="center" vertical="center" wrapText="1"/>
    </xf>
    <xf numFmtId="0" fontId="0" fillId="8" borderId="36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65" fontId="0" fillId="10" borderId="1" xfId="1" applyNumberFormat="1" applyFont="1" applyFill="1" applyBorder="1" applyAlignment="1">
      <alignment horizontal="center" vertical="center" wrapText="1"/>
    </xf>
    <xf numFmtId="165" fontId="0" fillId="8" borderId="1" xfId="1" applyNumberFormat="1" applyFont="1" applyFill="1" applyBorder="1" applyAlignment="1">
      <alignment horizontal="center" vertical="center" wrapText="1"/>
    </xf>
    <xf numFmtId="2" fontId="0" fillId="8" borderId="1" xfId="0" applyNumberFormat="1" applyFill="1" applyBorder="1" applyAlignment="1">
      <alignment horizontal="center" vertical="center" wrapText="1"/>
    </xf>
    <xf numFmtId="165" fontId="0" fillId="10" borderId="1" xfId="1" applyNumberFormat="1" applyFont="1" applyFill="1" applyBorder="1" applyAlignment="1">
      <alignment vertical="center"/>
    </xf>
    <xf numFmtId="0" fontId="0" fillId="1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165" fontId="0" fillId="0" borderId="40" xfId="1" applyNumberFormat="1" applyFont="1" applyFill="1" applyBorder="1" applyAlignment="1">
      <alignment horizontal="center" vertical="center"/>
    </xf>
    <xf numFmtId="165" fontId="0" fillId="0" borderId="41" xfId="1" applyNumberFormat="1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11" borderId="44" xfId="0" applyFill="1" applyBorder="1" applyAlignment="1">
      <alignment horizontal="center" vertical="center" wrapText="1"/>
    </xf>
    <xf numFmtId="0" fontId="0" fillId="8" borderId="33" xfId="0" applyFill="1" applyBorder="1" applyAlignment="1">
      <alignment horizontal="center"/>
    </xf>
    <xf numFmtId="0" fontId="0" fillId="8" borderId="36" xfId="0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11" borderId="1" xfId="1" applyNumberFormat="1" applyFon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165" fontId="0" fillId="8" borderId="1" xfId="1" applyNumberFormat="1" applyFont="1" applyFill="1" applyBorder="1"/>
    <xf numFmtId="165" fontId="0" fillId="11" borderId="1" xfId="0" applyNumberFormat="1" applyFill="1" applyBorder="1"/>
    <xf numFmtId="10" fontId="0" fillId="11" borderId="13" xfId="2" applyNumberFormat="1" applyFont="1" applyFill="1" applyBorder="1"/>
    <xf numFmtId="0" fontId="2" fillId="0" borderId="7" xfId="0" applyFont="1" applyFill="1" applyBorder="1" applyAlignment="1">
      <alignment horizontal="center" vertical="center" wrapText="1"/>
    </xf>
    <xf numFmtId="0" fontId="0" fillId="11" borderId="45" xfId="0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 wrapText="1"/>
    </xf>
    <xf numFmtId="0" fontId="0" fillId="8" borderId="49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0" fillId="8" borderId="34" xfId="0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 wrapText="1"/>
    </xf>
    <xf numFmtId="0" fontId="0" fillId="8" borderId="48" xfId="0" applyFill="1" applyBorder="1" applyAlignment="1">
      <alignment horizontal="center" vertical="center" wrapText="1"/>
    </xf>
    <xf numFmtId="0" fontId="2" fillId="8" borderId="47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10" fontId="0" fillId="10" borderId="13" xfId="2" applyNumberFormat="1" applyFont="1" applyFill="1" applyBorder="1" applyAlignment="1">
      <alignment horizontal="center" vertical="center" wrapText="1"/>
    </xf>
    <xf numFmtId="165" fontId="0" fillId="9" borderId="2" xfId="1" applyNumberFormat="1" applyFont="1" applyFill="1" applyBorder="1" applyAlignment="1">
      <alignment horizontal="center" vertical="center"/>
    </xf>
    <xf numFmtId="165" fontId="0" fillId="9" borderId="14" xfId="1" applyNumberFormat="1" applyFont="1" applyFill="1" applyBorder="1" applyAlignment="1">
      <alignment horizontal="center" vertical="center"/>
    </xf>
    <xf numFmtId="165" fontId="0" fillId="9" borderId="18" xfId="1" applyNumberFormat="1" applyFont="1" applyFill="1" applyBorder="1" applyAlignment="1">
      <alignment horizontal="center" vertical="center"/>
    </xf>
    <xf numFmtId="165" fontId="0" fillId="9" borderId="19" xfId="1" applyNumberFormat="1" applyFont="1" applyFill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0</xdr:row>
      <xdr:rowOff>54428</xdr:rowOff>
    </xdr:from>
    <xdr:to>
      <xdr:col>1</xdr:col>
      <xdr:colOff>101147</xdr:colOff>
      <xdr:row>1</xdr:row>
      <xdr:rowOff>213178</xdr:rowOff>
    </xdr:to>
    <xdr:pic>
      <xdr:nvPicPr>
        <xdr:cNvPr id="2" name="3 Imagen" descr="C:\Users\USUARIOW8\Pictures\Logo 25 años Fenalco Solidario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2"/>
        <a:stretch/>
      </xdr:blipFill>
      <xdr:spPr bwMode="auto">
        <a:xfrm>
          <a:off x="204107" y="54428"/>
          <a:ext cx="1093380" cy="5245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1813259</xdr:colOff>
      <xdr:row>0</xdr:row>
      <xdr:rowOff>123547</xdr:rowOff>
    </xdr:from>
    <xdr:to>
      <xdr:col>14</xdr:col>
      <xdr:colOff>1136661</xdr:colOff>
      <xdr:row>1</xdr:row>
      <xdr:rowOff>331303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6" t="10989" r="3157" b="10989"/>
        <a:stretch>
          <a:fillRect/>
        </a:stretch>
      </xdr:blipFill>
      <xdr:spPr bwMode="auto">
        <a:xfrm>
          <a:off x="16321739" y="123547"/>
          <a:ext cx="1746561" cy="573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3"/>
  <sheetViews>
    <sheetView tabSelected="1" showWhiteSpace="0" zoomScale="60" zoomScaleNormal="60" zoomScaleSheetLayoutView="70" zoomScalePageLayoutView="70" workbookViewId="0">
      <selection activeCell="A3" sqref="A3:O4"/>
    </sheetView>
  </sheetViews>
  <sheetFormatPr baseColWidth="10" defaultRowHeight="14.4" x14ac:dyDescent="0.3"/>
  <cols>
    <col min="1" max="1" width="17.44140625" style="1" customWidth="1"/>
    <col min="2" max="2" width="17.33203125" style="1" bestFit="1" customWidth="1"/>
    <col min="3" max="3" width="24.21875" style="1" customWidth="1"/>
    <col min="4" max="6" width="19.33203125" style="1" customWidth="1"/>
    <col min="7" max="7" width="23.109375" style="1" bestFit="1" customWidth="1"/>
    <col min="8" max="9" width="16.44140625" style="1" bestFit="1" customWidth="1"/>
    <col min="10" max="10" width="18.33203125" style="1" bestFit="1" customWidth="1"/>
    <col min="11" max="11" width="22.109375" style="13" customWidth="1"/>
    <col min="12" max="12" width="21.6640625" style="13" customWidth="1"/>
    <col min="13" max="13" width="27" style="12" customWidth="1"/>
    <col min="14" max="14" width="35.33203125" style="6" bestFit="1" customWidth="1"/>
    <col min="15" max="15" width="25.109375" style="6" bestFit="1" customWidth="1"/>
    <col min="16" max="20" width="11.5546875" style="6"/>
    <col min="21" max="34" width="11.5546875" style="3"/>
    <col min="35" max="16384" width="11.5546875" style="1"/>
  </cols>
  <sheetData>
    <row r="1" spans="1:34" ht="29.25" customHeight="1" x14ac:dyDescent="0.3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</row>
    <row r="2" spans="1:34" ht="29.25" customHeight="1" x14ac:dyDescent="0.3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</row>
    <row r="3" spans="1:34" ht="29.25" customHeight="1" x14ac:dyDescent="0.3">
      <c r="A3" s="146" t="s">
        <v>26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8"/>
    </row>
    <row r="4" spans="1:34" ht="30" customHeight="1" thickBot="1" x14ac:dyDescent="0.35">
      <c r="A4" s="149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8"/>
    </row>
    <row r="5" spans="1:34" s="10" customFormat="1" ht="57" customHeight="1" x14ac:dyDescent="0.3">
      <c r="A5" s="135" t="s">
        <v>17</v>
      </c>
      <c r="B5" s="67" t="s">
        <v>1</v>
      </c>
      <c r="C5" s="91" t="s">
        <v>27</v>
      </c>
      <c r="D5" s="92"/>
      <c r="E5" s="92"/>
      <c r="F5" s="93"/>
      <c r="G5" s="100">
        <v>2468</v>
      </c>
      <c r="H5" s="17" t="s">
        <v>18</v>
      </c>
      <c r="I5" s="17" t="s">
        <v>5</v>
      </c>
      <c r="J5" s="17" t="s">
        <v>6</v>
      </c>
      <c r="K5" s="17" t="s">
        <v>7</v>
      </c>
      <c r="L5" s="17" t="s">
        <v>8</v>
      </c>
      <c r="M5" s="17" t="s">
        <v>12</v>
      </c>
      <c r="N5" s="18" t="s">
        <v>13</v>
      </c>
      <c r="O5" s="19" t="s">
        <v>22</v>
      </c>
      <c r="P5" s="8"/>
      <c r="Q5" s="8"/>
      <c r="R5" s="8"/>
      <c r="S5" s="8"/>
      <c r="T5" s="8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s="2" customFormat="1" ht="27.6" customHeight="1" x14ac:dyDescent="0.3">
      <c r="A6" s="136"/>
      <c r="B6" s="65"/>
      <c r="C6" s="94"/>
      <c r="D6" s="95"/>
      <c r="E6" s="95"/>
      <c r="F6" s="96"/>
      <c r="G6" s="81"/>
      <c r="H6" s="27" t="s">
        <v>2</v>
      </c>
      <c r="I6" s="27">
        <v>74869</v>
      </c>
      <c r="J6" s="28">
        <v>44.151600000000002</v>
      </c>
      <c r="K6" s="27">
        <v>0.83799999999999997</v>
      </c>
      <c r="L6" s="29">
        <v>3.7879999999999998</v>
      </c>
      <c r="M6" s="30">
        <f>$G$5*(I6*J6*K6*L6/1000000)</f>
        <v>25896.890667154359</v>
      </c>
      <c r="N6" s="81">
        <f>SUM(M6:M9)</f>
        <v>26045.210889383532</v>
      </c>
      <c r="O6" s="82">
        <f>N6/N22</f>
        <v>0.63546906798094471</v>
      </c>
      <c r="P6" s="5"/>
      <c r="Q6" s="5"/>
      <c r="R6" s="5"/>
      <c r="S6" s="5"/>
      <c r="T6" s="5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s="2" customFormat="1" x14ac:dyDescent="0.3">
      <c r="A7" s="136"/>
      <c r="B7" s="65"/>
      <c r="C7" s="94"/>
      <c r="D7" s="95"/>
      <c r="E7" s="95"/>
      <c r="F7" s="96"/>
      <c r="G7" s="81"/>
      <c r="H7" s="83" t="s">
        <v>3</v>
      </c>
      <c r="I7" s="83">
        <v>10</v>
      </c>
      <c r="J7" s="101">
        <v>44.151600000000002</v>
      </c>
      <c r="K7" s="83">
        <v>0.83799999999999997</v>
      </c>
      <c r="L7" s="103">
        <v>3.7879999999999998</v>
      </c>
      <c r="M7" s="85">
        <f>25*$G$5*(I7*J7*K7*L7/1000000)</f>
        <v>86.47401016159678</v>
      </c>
      <c r="N7" s="81"/>
      <c r="O7" s="82"/>
      <c r="P7" s="5"/>
      <c r="Q7" s="5"/>
      <c r="R7" s="5"/>
      <c r="S7" s="5"/>
      <c r="T7" s="5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s="2" customFormat="1" x14ac:dyDescent="0.3">
      <c r="A8" s="136"/>
      <c r="B8" s="65"/>
      <c r="C8" s="94"/>
      <c r="D8" s="95"/>
      <c r="E8" s="95"/>
      <c r="F8" s="96"/>
      <c r="G8" s="81"/>
      <c r="H8" s="84"/>
      <c r="I8" s="84"/>
      <c r="J8" s="102"/>
      <c r="K8" s="84"/>
      <c r="L8" s="104"/>
      <c r="M8" s="86"/>
      <c r="N8" s="81"/>
      <c r="O8" s="82"/>
      <c r="P8" s="5"/>
      <c r="Q8" s="5"/>
      <c r="R8" s="5"/>
      <c r="S8" s="5"/>
      <c r="T8" s="5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s="2" customFormat="1" ht="25.8" customHeight="1" thickBot="1" x14ac:dyDescent="0.35">
      <c r="A9" s="136"/>
      <c r="B9" s="65"/>
      <c r="C9" s="97"/>
      <c r="D9" s="98"/>
      <c r="E9" s="98"/>
      <c r="F9" s="99"/>
      <c r="G9" s="81"/>
      <c r="H9" s="31" t="s">
        <v>4</v>
      </c>
      <c r="I9" s="31">
        <v>0.6</v>
      </c>
      <c r="J9" s="32">
        <v>44.151600000000002</v>
      </c>
      <c r="K9" s="31">
        <v>0.83799999999999997</v>
      </c>
      <c r="L9" s="25">
        <v>3.7879999999999998</v>
      </c>
      <c r="M9" s="26">
        <f>298*$G$5*(I9*J9*K9*L9/1000000)</f>
        <v>61.846212067574029</v>
      </c>
      <c r="N9" s="81"/>
      <c r="O9" s="82"/>
      <c r="P9" s="5"/>
      <c r="Q9" s="5"/>
      <c r="R9" s="5"/>
      <c r="S9" s="5"/>
      <c r="T9" s="5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s="10" customFormat="1" ht="57" customHeight="1" x14ac:dyDescent="0.3">
      <c r="A10" s="136"/>
      <c r="B10" s="65"/>
      <c r="C10" s="91" t="s">
        <v>28</v>
      </c>
      <c r="D10" s="92"/>
      <c r="E10" s="92"/>
      <c r="F10" s="93"/>
      <c r="G10" s="100">
        <v>1282</v>
      </c>
      <c r="H10" s="17" t="s">
        <v>18</v>
      </c>
      <c r="I10" s="17" t="s">
        <v>5</v>
      </c>
      <c r="J10" s="17" t="s">
        <v>6</v>
      </c>
      <c r="K10" s="17" t="s">
        <v>7</v>
      </c>
      <c r="L10" s="17" t="s">
        <v>8</v>
      </c>
      <c r="M10" s="17" t="s">
        <v>12</v>
      </c>
      <c r="N10" s="79" t="s">
        <v>13</v>
      </c>
      <c r="O10" s="80"/>
      <c r="P10" s="8"/>
      <c r="Q10" s="8"/>
      <c r="R10" s="8"/>
      <c r="S10" s="8"/>
      <c r="T10" s="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 s="2" customFormat="1" ht="30.6" customHeight="1" x14ac:dyDescent="0.3">
      <c r="A11" s="136"/>
      <c r="B11" s="65"/>
      <c r="C11" s="94"/>
      <c r="D11" s="95"/>
      <c r="E11" s="95"/>
      <c r="F11" s="96"/>
      <c r="G11" s="81"/>
      <c r="H11" s="27" t="s">
        <v>2</v>
      </c>
      <c r="I11" s="27">
        <v>74570</v>
      </c>
      <c r="J11" s="27">
        <v>45.41</v>
      </c>
      <c r="K11" s="27">
        <v>0.83799999999999997</v>
      </c>
      <c r="L11" s="30">
        <v>3.7879999999999998</v>
      </c>
      <c r="M11" s="30">
        <f>$G$10*(I11*J11*K11*L11/1000000)</f>
        <v>13780.267850253089</v>
      </c>
      <c r="N11" s="81">
        <f>SUM(M11:M15)</f>
        <v>13859.508548311136</v>
      </c>
      <c r="O11" s="82">
        <f>N11/N22</f>
        <v>0.33815387470942743</v>
      </c>
      <c r="P11" s="5"/>
      <c r="Q11" s="5"/>
      <c r="R11" s="5"/>
      <c r="S11" s="5"/>
      <c r="T11" s="5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s="2" customFormat="1" x14ac:dyDescent="0.3">
      <c r="A12" s="136"/>
      <c r="B12" s="65"/>
      <c r="C12" s="94"/>
      <c r="D12" s="95"/>
      <c r="E12" s="95"/>
      <c r="F12" s="96"/>
      <c r="G12" s="81"/>
      <c r="H12" s="83" t="s">
        <v>3</v>
      </c>
      <c r="I12" s="83">
        <v>10</v>
      </c>
      <c r="J12" s="83">
        <v>45.41</v>
      </c>
      <c r="K12" s="83">
        <v>0.83799999999999997</v>
      </c>
      <c r="L12" s="83">
        <v>3.7879999999999998</v>
      </c>
      <c r="M12" s="85">
        <f>25*$G$10*(I12*J12*K12*L12/1000000)</f>
        <v>46.199101013319989</v>
      </c>
      <c r="N12" s="81"/>
      <c r="O12" s="82"/>
      <c r="P12" s="5"/>
      <c r="Q12" s="5"/>
      <c r="R12" s="5"/>
      <c r="S12" s="5"/>
      <c r="T12" s="5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s="2" customFormat="1" x14ac:dyDescent="0.3">
      <c r="A13" s="136"/>
      <c r="B13" s="65"/>
      <c r="C13" s="94"/>
      <c r="D13" s="95"/>
      <c r="E13" s="95"/>
      <c r="F13" s="96"/>
      <c r="G13" s="81"/>
      <c r="H13" s="84"/>
      <c r="I13" s="84"/>
      <c r="J13" s="84"/>
      <c r="K13" s="84"/>
      <c r="L13" s="84"/>
      <c r="M13" s="86"/>
      <c r="N13" s="81"/>
      <c r="O13" s="82"/>
      <c r="P13" s="5"/>
      <c r="Q13" s="5"/>
      <c r="R13" s="5"/>
      <c r="S13" s="5"/>
      <c r="T13" s="5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s="2" customFormat="1" x14ac:dyDescent="0.3">
      <c r="A14" s="136"/>
      <c r="B14" s="65"/>
      <c r="C14" s="94"/>
      <c r="D14" s="95"/>
      <c r="E14" s="95"/>
      <c r="F14" s="96"/>
      <c r="G14" s="81"/>
      <c r="H14" s="87" t="s">
        <v>4</v>
      </c>
      <c r="I14" s="87">
        <v>0.6</v>
      </c>
      <c r="J14" s="87">
        <v>45.41</v>
      </c>
      <c r="K14" s="87">
        <v>0.83799999999999997</v>
      </c>
      <c r="L14" s="87">
        <v>3.7879999999999998</v>
      </c>
      <c r="M14" s="89">
        <f>298*$G$10*(I14*J14*K14*L14/1000000)</f>
        <v>33.041597044726451</v>
      </c>
      <c r="N14" s="81"/>
      <c r="O14" s="82"/>
      <c r="P14" s="5"/>
      <c r="Q14" s="5"/>
      <c r="R14" s="5"/>
      <c r="S14" s="5"/>
      <c r="T14" s="5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s="2" customFormat="1" ht="15" thickBot="1" x14ac:dyDescent="0.35">
      <c r="A15" s="136"/>
      <c r="B15" s="65"/>
      <c r="C15" s="97"/>
      <c r="D15" s="98"/>
      <c r="E15" s="98"/>
      <c r="F15" s="99"/>
      <c r="G15" s="81"/>
      <c r="H15" s="88"/>
      <c r="I15" s="88"/>
      <c r="J15" s="88"/>
      <c r="K15" s="88"/>
      <c r="L15" s="88"/>
      <c r="M15" s="90"/>
      <c r="N15" s="81"/>
      <c r="O15" s="82"/>
      <c r="P15" s="5"/>
      <c r="Q15" s="5"/>
      <c r="R15" s="5"/>
      <c r="S15" s="5"/>
      <c r="T15" s="5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s="10" customFormat="1" ht="57" customHeight="1" x14ac:dyDescent="0.3">
      <c r="A16" s="136"/>
      <c r="B16" s="65"/>
      <c r="C16" s="91" t="s">
        <v>29</v>
      </c>
      <c r="D16" s="92"/>
      <c r="E16" s="92"/>
      <c r="F16" s="93"/>
      <c r="G16" s="100">
        <v>100</v>
      </c>
      <c r="H16" s="35" t="s">
        <v>18</v>
      </c>
      <c r="I16" s="35" t="s">
        <v>5</v>
      </c>
      <c r="J16" s="35" t="s">
        <v>6</v>
      </c>
      <c r="K16" s="35" t="s">
        <v>7</v>
      </c>
      <c r="L16" s="35" t="s">
        <v>8</v>
      </c>
      <c r="M16" s="35" t="s">
        <v>12</v>
      </c>
      <c r="N16" s="79" t="s">
        <v>13</v>
      </c>
      <c r="O16" s="80"/>
      <c r="P16" s="8"/>
      <c r="Q16" s="8"/>
      <c r="R16" s="8"/>
      <c r="S16" s="8"/>
      <c r="T16" s="8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1:34" s="2" customFormat="1" ht="30.6" customHeight="1" x14ac:dyDescent="0.3">
      <c r="A17" s="136"/>
      <c r="B17" s="65"/>
      <c r="C17" s="94"/>
      <c r="D17" s="95"/>
      <c r="E17" s="95"/>
      <c r="F17" s="96"/>
      <c r="G17" s="81"/>
      <c r="H17" s="27" t="s">
        <v>2</v>
      </c>
      <c r="I17" s="27">
        <v>74570</v>
      </c>
      <c r="J17" s="27">
        <v>45.41</v>
      </c>
      <c r="K17" s="27">
        <v>0.83799999999999997</v>
      </c>
      <c r="L17" s="30">
        <v>3.7879999999999998</v>
      </c>
      <c r="M17" s="30">
        <f>$G$16*(I17*J17*K17*L17/1000000)</f>
        <v>1074.9038884752799</v>
      </c>
      <c r="N17" s="81">
        <f>SUM(M17:M21)</f>
        <v>1081.084910164675</v>
      </c>
      <c r="O17" s="82">
        <f>N17/N22</f>
        <v>2.6377057309627722E-2</v>
      </c>
      <c r="P17" s="5"/>
      <c r="Q17" s="5"/>
      <c r="R17" s="5"/>
      <c r="S17" s="5"/>
      <c r="T17" s="5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s="2" customFormat="1" x14ac:dyDescent="0.3">
      <c r="A18" s="136"/>
      <c r="B18" s="65"/>
      <c r="C18" s="94"/>
      <c r="D18" s="95"/>
      <c r="E18" s="95"/>
      <c r="F18" s="96"/>
      <c r="G18" s="81"/>
      <c r="H18" s="83" t="s">
        <v>3</v>
      </c>
      <c r="I18" s="83">
        <v>10</v>
      </c>
      <c r="J18" s="83">
        <v>45.41</v>
      </c>
      <c r="K18" s="83">
        <v>0.83799999999999997</v>
      </c>
      <c r="L18" s="83">
        <v>3.7879999999999998</v>
      </c>
      <c r="M18" s="85">
        <f>25*$G$16*(I18*J18*K18*L18/1000000)</f>
        <v>3.6036740259999993</v>
      </c>
      <c r="N18" s="81"/>
      <c r="O18" s="82"/>
      <c r="P18" s="5"/>
      <c r="Q18" s="5"/>
      <c r="R18" s="5"/>
      <c r="S18" s="5"/>
      <c r="T18" s="5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 s="2" customFormat="1" x14ac:dyDescent="0.3">
      <c r="A19" s="136"/>
      <c r="B19" s="65"/>
      <c r="C19" s="94"/>
      <c r="D19" s="95"/>
      <c r="E19" s="95"/>
      <c r="F19" s="96"/>
      <c r="G19" s="81"/>
      <c r="H19" s="84"/>
      <c r="I19" s="84"/>
      <c r="J19" s="84"/>
      <c r="K19" s="84"/>
      <c r="L19" s="84"/>
      <c r="M19" s="86"/>
      <c r="N19" s="81"/>
      <c r="O19" s="82"/>
      <c r="P19" s="5"/>
      <c r="Q19" s="5"/>
      <c r="R19" s="5"/>
      <c r="S19" s="5"/>
      <c r="T19" s="5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s="2" customFormat="1" x14ac:dyDescent="0.3">
      <c r="A20" s="136"/>
      <c r="B20" s="65"/>
      <c r="C20" s="94"/>
      <c r="D20" s="95"/>
      <c r="E20" s="95"/>
      <c r="F20" s="96"/>
      <c r="G20" s="81"/>
      <c r="H20" s="87" t="s">
        <v>4</v>
      </c>
      <c r="I20" s="87">
        <v>0.6</v>
      </c>
      <c r="J20" s="87">
        <v>45.41</v>
      </c>
      <c r="K20" s="87">
        <v>0.83799999999999997</v>
      </c>
      <c r="L20" s="87">
        <v>3.7879999999999998</v>
      </c>
      <c r="M20" s="89">
        <f>298*$G$16*(I20*J20*K20*L20/1000000)</f>
        <v>2.5773476633951993</v>
      </c>
      <c r="N20" s="81"/>
      <c r="O20" s="82"/>
      <c r="P20" s="5"/>
      <c r="Q20" s="5"/>
      <c r="R20" s="5"/>
      <c r="S20" s="5"/>
      <c r="T20" s="5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s="2" customFormat="1" ht="15" thickBot="1" x14ac:dyDescent="0.35">
      <c r="A21" s="136"/>
      <c r="B21" s="66"/>
      <c r="C21" s="97"/>
      <c r="D21" s="98"/>
      <c r="E21" s="98"/>
      <c r="F21" s="99"/>
      <c r="G21" s="81"/>
      <c r="H21" s="88"/>
      <c r="I21" s="88"/>
      <c r="J21" s="88"/>
      <c r="K21" s="88"/>
      <c r="L21" s="88"/>
      <c r="M21" s="90"/>
      <c r="N21" s="81"/>
      <c r="O21" s="82"/>
      <c r="P21" s="5"/>
      <c r="Q21" s="5"/>
      <c r="R21" s="5"/>
      <c r="S21" s="5"/>
      <c r="T21" s="5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20.25" customHeight="1" thickBot="1" x14ac:dyDescent="0.35">
      <c r="A22" s="136"/>
      <c r="B22" s="69" t="s">
        <v>14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1"/>
      <c r="N22" s="138">
        <f>SUM(N6,N11,N17)</f>
        <v>40985.804347859346</v>
      </c>
      <c r="O22" s="139"/>
    </row>
    <row r="23" spans="1:34" s="2" customFormat="1" ht="14.4" customHeight="1" x14ac:dyDescent="0.3">
      <c r="A23" s="136"/>
      <c r="B23" s="63" t="s">
        <v>41</v>
      </c>
      <c r="C23" s="57" t="s">
        <v>33</v>
      </c>
      <c r="D23" s="58" t="s">
        <v>30</v>
      </c>
      <c r="E23" s="73">
        <v>45</v>
      </c>
      <c r="F23" s="20" t="s">
        <v>31</v>
      </c>
      <c r="G23" s="42">
        <f>(E23)*0.5*0.4535924</f>
        <v>10.205829</v>
      </c>
      <c r="H23" s="61" t="s">
        <v>23</v>
      </c>
      <c r="I23" s="61">
        <v>3500</v>
      </c>
      <c r="J23" s="61"/>
      <c r="K23" s="61"/>
      <c r="L23" s="61"/>
      <c r="M23" s="52">
        <f>$G$23*I23</f>
        <v>35720.4015</v>
      </c>
      <c r="N23" s="37">
        <f t="shared" ref="N23:N32" si="0">M23</f>
        <v>35720.4015</v>
      </c>
      <c r="O23" s="48">
        <f>N23/$N$33</f>
        <v>0.35256589624489337</v>
      </c>
      <c r="P23" s="5"/>
      <c r="Q23" s="5"/>
      <c r="R23" s="5"/>
      <c r="S23" s="5"/>
      <c r="T23" s="5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s="2" customFormat="1" x14ac:dyDescent="0.3">
      <c r="A24" s="136"/>
      <c r="B24" s="64"/>
      <c r="C24" s="68"/>
      <c r="D24" s="75"/>
      <c r="E24" s="74"/>
      <c r="F24" s="16" t="s">
        <v>32</v>
      </c>
      <c r="G24" s="15">
        <f>(E23)*0.5*0.4535924</f>
        <v>10.205829</v>
      </c>
      <c r="H24" s="76"/>
      <c r="I24" s="72">
        <v>675</v>
      </c>
      <c r="J24" s="72"/>
      <c r="K24" s="72"/>
      <c r="L24" s="72"/>
      <c r="M24" s="41">
        <f>G24*I24</f>
        <v>6888.9345749999993</v>
      </c>
      <c r="N24" s="23">
        <f t="shared" si="0"/>
        <v>6888.9345749999993</v>
      </c>
      <c r="O24" s="24">
        <f>N24/$N$33</f>
        <v>6.7994851418658006E-2</v>
      </c>
      <c r="P24" s="5"/>
      <c r="Q24" s="5"/>
      <c r="R24" s="5"/>
      <c r="S24" s="5"/>
      <c r="T24" s="5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s="2" customFormat="1" x14ac:dyDescent="0.3">
      <c r="A25" s="136"/>
      <c r="B25" s="64"/>
      <c r="C25" s="68"/>
      <c r="D25" s="75" t="s">
        <v>34</v>
      </c>
      <c r="E25" s="74">
        <v>51</v>
      </c>
      <c r="F25" s="16" t="s">
        <v>31</v>
      </c>
      <c r="G25" s="15">
        <f>(E25)*0.5*0.4535924</f>
        <v>11.566606200000001</v>
      </c>
      <c r="H25" s="76"/>
      <c r="I25" s="76">
        <v>3500</v>
      </c>
      <c r="J25" s="76"/>
      <c r="K25" s="76"/>
      <c r="L25" s="76"/>
      <c r="M25" s="40">
        <f>$G$25*I25</f>
        <v>40483.121700000003</v>
      </c>
      <c r="N25" s="23">
        <f t="shared" si="0"/>
        <v>40483.121700000003</v>
      </c>
      <c r="O25" s="24">
        <f>N25/$N$33</f>
        <v>0.39957468241087918</v>
      </c>
      <c r="P25" s="5"/>
      <c r="Q25" s="5"/>
      <c r="R25" s="5"/>
      <c r="S25" s="5"/>
      <c r="T25" s="5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s="2" customFormat="1" x14ac:dyDescent="0.3">
      <c r="A26" s="136"/>
      <c r="B26" s="64"/>
      <c r="C26" s="68"/>
      <c r="D26" s="75"/>
      <c r="E26" s="74"/>
      <c r="F26" s="16" t="s">
        <v>32</v>
      </c>
      <c r="G26" s="15">
        <f>(E25)*0.5*0.4535924</f>
        <v>11.566606200000001</v>
      </c>
      <c r="H26" s="76"/>
      <c r="I26" s="72">
        <v>675</v>
      </c>
      <c r="J26" s="72"/>
      <c r="K26" s="72"/>
      <c r="L26" s="72"/>
      <c r="M26" s="41">
        <f>G26*I26</f>
        <v>7807.4591850000006</v>
      </c>
      <c r="N26" s="23">
        <f t="shared" si="0"/>
        <v>7807.4591850000006</v>
      </c>
      <c r="O26" s="24">
        <f t="shared" ref="O26" si="1">N26/$N$33</f>
        <v>7.7060831607812422E-2</v>
      </c>
      <c r="P26" s="5"/>
      <c r="Q26" s="5"/>
      <c r="R26" s="5"/>
      <c r="S26" s="5"/>
      <c r="T26" s="5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s="2" customFormat="1" x14ac:dyDescent="0.3">
      <c r="A27" s="136"/>
      <c r="B27" s="64"/>
      <c r="C27" s="68"/>
      <c r="D27" s="75" t="s">
        <v>35</v>
      </c>
      <c r="E27" s="74">
        <v>4</v>
      </c>
      <c r="F27" s="16" t="s">
        <v>31</v>
      </c>
      <c r="G27" s="15">
        <f>(E27)*0.5*0.4535924</f>
        <v>0.90718480000000001</v>
      </c>
      <c r="H27" s="76"/>
      <c r="I27" s="76">
        <v>3500</v>
      </c>
      <c r="J27" s="76"/>
      <c r="K27" s="76"/>
      <c r="L27" s="76"/>
      <c r="M27" s="40">
        <f>$G$27*I27</f>
        <v>3175.1468</v>
      </c>
      <c r="N27" s="23">
        <f t="shared" si="0"/>
        <v>3175.1468</v>
      </c>
      <c r="O27" s="24">
        <f t="shared" ref="O27:O32" si="2">N27/$N$33</f>
        <v>3.1339190777323854E-2</v>
      </c>
      <c r="P27" s="5"/>
      <c r="Q27" s="5"/>
      <c r="R27" s="5"/>
      <c r="S27" s="5"/>
      <c r="T27" s="5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s="2" customFormat="1" x14ac:dyDescent="0.3">
      <c r="A28" s="136"/>
      <c r="B28" s="64"/>
      <c r="C28" s="68"/>
      <c r="D28" s="75"/>
      <c r="E28" s="74"/>
      <c r="F28" s="16" t="s">
        <v>32</v>
      </c>
      <c r="G28" s="15">
        <f>(E27)*0.5*0.4535924</f>
        <v>0.90718480000000001</v>
      </c>
      <c r="H28" s="76"/>
      <c r="I28" s="72">
        <v>675</v>
      </c>
      <c r="J28" s="72"/>
      <c r="K28" s="72"/>
      <c r="L28" s="72"/>
      <c r="M28" s="41">
        <f>G28*I28</f>
        <v>612.34974</v>
      </c>
      <c r="N28" s="23">
        <f t="shared" si="0"/>
        <v>612.34974</v>
      </c>
      <c r="O28" s="24">
        <f t="shared" si="2"/>
        <v>6.0439867927696003E-3</v>
      </c>
      <c r="P28" s="5"/>
      <c r="Q28" s="5"/>
      <c r="R28" s="5"/>
      <c r="S28" s="5"/>
      <c r="T28" s="5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s="2" customFormat="1" x14ac:dyDescent="0.3">
      <c r="A29" s="136"/>
      <c r="B29" s="64"/>
      <c r="C29" s="68"/>
      <c r="D29" s="75" t="s">
        <v>36</v>
      </c>
      <c r="E29" s="74">
        <v>5</v>
      </c>
      <c r="F29" s="16" t="s">
        <v>31</v>
      </c>
      <c r="G29" s="15">
        <f>(E29)*0.5*0.4535924</f>
        <v>1.1339809999999999</v>
      </c>
      <c r="H29" s="76"/>
      <c r="I29" s="76">
        <v>3500</v>
      </c>
      <c r="J29" s="76"/>
      <c r="K29" s="76"/>
      <c r="L29" s="76"/>
      <c r="M29" s="40">
        <f>$G$29*I29</f>
        <v>3968.9334999999996</v>
      </c>
      <c r="N29" s="23">
        <f t="shared" si="0"/>
        <v>3968.9334999999996</v>
      </c>
      <c r="O29" s="24">
        <f t="shared" si="2"/>
        <v>3.9173988471654819E-2</v>
      </c>
      <c r="P29" s="5"/>
      <c r="Q29" s="5"/>
      <c r="R29" s="5"/>
      <c r="S29" s="5"/>
      <c r="T29" s="5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s="2" customFormat="1" x14ac:dyDescent="0.3">
      <c r="A30" s="136"/>
      <c r="B30" s="64"/>
      <c r="C30" s="68"/>
      <c r="D30" s="75"/>
      <c r="E30" s="74"/>
      <c r="F30" s="16" t="s">
        <v>32</v>
      </c>
      <c r="G30" s="15">
        <f>(E29)*0.5*0.4535924</f>
        <v>1.1339809999999999</v>
      </c>
      <c r="H30" s="76"/>
      <c r="I30" s="72">
        <v>675</v>
      </c>
      <c r="J30" s="72"/>
      <c r="K30" s="72"/>
      <c r="L30" s="72"/>
      <c r="M30" s="41">
        <f>G30*I30</f>
        <v>765.43717499999991</v>
      </c>
      <c r="N30" s="23">
        <f t="shared" si="0"/>
        <v>765.43717499999991</v>
      </c>
      <c r="O30" s="24">
        <f t="shared" si="2"/>
        <v>7.5549834909619997E-3</v>
      </c>
      <c r="P30" s="5"/>
      <c r="Q30" s="5"/>
      <c r="R30" s="5"/>
      <c r="S30" s="5"/>
      <c r="T30" s="5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s="2" customFormat="1" x14ac:dyDescent="0.3">
      <c r="A31" s="136"/>
      <c r="B31" s="64"/>
      <c r="C31" s="68"/>
      <c r="D31" s="75" t="s">
        <v>37</v>
      </c>
      <c r="E31" s="74">
        <v>2</v>
      </c>
      <c r="F31" s="16" t="s">
        <v>31</v>
      </c>
      <c r="G31" s="15">
        <f>(E31)*0.5*0.4535924</f>
        <v>0.45359240000000001</v>
      </c>
      <c r="H31" s="76"/>
      <c r="I31" s="76">
        <v>3500</v>
      </c>
      <c r="J31" s="76"/>
      <c r="K31" s="76"/>
      <c r="L31" s="76"/>
      <c r="M31" s="40">
        <f>$G$31*I31</f>
        <v>1587.5734</v>
      </c>
      <c r="N31" s="23">
        <f t="shared" si="0"/>
        <v>1587.5734</v>
      </c>
      <c r="O31" s="24">
        <f t="shared" si="2"/>
        <v>1.5669595388661927E-2</v>
      </c>
      <c r="P31" s="5"/>
      <c r="Q31" s="5"/>
      <c r="R31" s="5"/>
      <c r="S31" s="5"/>
      <c r="T31" s="5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s="2" customFormat="1" ht="15" thickBot="1" x14ac:dyDescent="0.35">
      <c r="A32" s="136"/>
      <c r="B32" s="64"/>
      <c r="C32" s="59"/>
      <c r="D32" s="60"/>
      <c r="E32" s="77"/>
      <c r="F32" s="45" t="s">
        <v>32</v>
      </c>
      <c r="G32" s="21">
        <f>(E31)*0.5*0.4535924</f>
        <v>0.45359240000000001</v>
      </c>
      <c r="H32" s="62"/>
      <c r="I32" s="78">
        <v>675</v>
      </c>
      <c r="J32" s="78"/>
      <c r="K32" s="78"/>
      <c r="L32" s="78"/>
      <c r="M32" s="53">
        <f>G32*I32</f>
        <v>306.17487</v>
      </c>
      <c r="N32" s="33">
        <f t="shared" si="0"/>
        <v>306.17487</v>
      </c>
      <c r="O32" s="34">
        <f t="shared" si="2"/>
        <v>3.0219933963848001E-3</v>
      </c>
      <c r="P32" s="5"/>
      <c r="Q32" s="5"/>
      <c r="R32" s="5"/>
      <c r="S32" s="5"/>
      <c r="T32" s="5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s="2" customFormat="1" ht="15" thickBot="1" x14ac:dyDescent="0.35">
      <c r="A33" s="136"/>
      <c r="B33" s="65"/>
      <c r="C33" s="150" t="s">
        <v>38</v>
      </c>
      <c r="D33" s="151"/>
      <c r="E33" s="151"/>
      <c r="F33" s="151"/>
      <c r="G33" s="151"/>
      <c r="H33" s="151"/>
      <c r="I33" s="151"/>
      <c r="J33" s="151"/>
      <c r="K33" s="151"/>
      <c r="L33" s="151"/>
      <c r="M33" s="152"/>
      <c r="N33" s="55">
        <f>SUM(N23:N32)</f>
        <v>101315.532445</v>
      </c>
      <c r="O33" s="56"/>
      <c r="P33" s="5"/>
      <c r="Q33" s="5"/>
      <c r="R33" s="5"/>
      <c r="S33" s="5"/>
      <c r="T33" s="5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s="2" customFormat="1" x14ac:dyDescent="0.3">
      <c r="A34" s="136"/>
      <c r="B34" s="65"/>
      <c r="C34" s="57" t="s">
        <v>24</v>
      </c>
      <c r="D34" s="58"/>
      <c r="E34" s="35" t="s">
        <v>30</v>
      </c>
      <c r="F34" s="49">
        <v>550</v>
      </c>
      <c r="G34" s="42">
        <f>F34*0.4535924*0.03</f>
        <v>7.4842746</v>
      </c>
      <c r="H34" s="61" t="s">
        <v>23</v>
      </c>
      <c r="I34" s="61">
        <v>77</v>
      </c>
      <c r="J34" s="61"/>
      <c r="K34" s="61"/>
      <c r="L34" s="61"/>
      <c r="M34" s="43">
        <f>G34*I34</f>
        <v>576.28914420000001</v>
      </c>
      <c r="N34" s="44">
        <f>M34</f>
        <v>576.28914420000001</v>
      </c>
      <c r="O34" s="48">
        <f>N34/$N$39</f>
        <v>0.3242924528301887</v>
      </c>
      <c r="P34" s="5"/>
      <c r="Q34" s="5"/>
      <c r="R34" s="5"/>
      <c r="S34" s="5"/>
      <c r="T34" s="5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s="2" customFormat="1" x14ac:dyDescent="0.3">
      <c r="A35" s="136"/>
      <c r="B35" s="65"/>
      <c r="C35" s="68"/>
      <c r="D35" s="75"/>
      <c r="E35" s="22" t="s">
        <v>34</v>
      </c>
      <c r="F35" s="50">
        <v>656</v>
      </c>
      <c r="G35" s="15">
        <f t="shared" ref="G35:G38" si="3">F35*0.4535924*0.03</f>
        <v>8.9266984320000002</v>
      </c>
      <c r="H35" s="76"/>
      <c r="I35" s="76"/>
      <c r="J35" s="76"/>
      <c r="K35" s="76"/>
      <c r="L35" s="76"/>
      <c r="M35" s="38">
        <f>G35*I34</f>
        <v>687.35577926400003</v>
      </c>
      <c r="N35" s="39">
        <f t="shared" ref="N35:N38" si="4">M35</f>
        <v>687.35577926400003</v>
      </c>
      <c r="O35" s="24">
        <f t="shared" ref="O35:O38" si="5">N35/$N$39</f>
        <v>0.3867924528301887</v>
      </c>
      <c r="P35" s="5"/>
      <c r="Q35" s="5"/>
      <c r="R35" s="5"/>
      <c r="S35" s="5"/>
      <c r="T35" s="5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s="2" customFormat="1" x14ac:dyDescent="0.3">
      <c r="A36" s="136"/>
      <c r="B36" s="65"/>
      <c r="C36" s="68"/>
      <c r="D36" s="75"/>
      <c r="E36" s="22" t="s">
        <v>35</v>
      </c>
      <c r="F36" s="50">
        <v>170</v>
      </c>
      <c r="G36" s="15">
        <f t="shared" si="3"/>
        <v>2.3133212400000001</v>
      </c>
      <c r="H36" s="76"/>
      <c r="I36" s="76"/>
      <c r="J36" s="76"/>
      <c r="K36" s="76"/>
      <c r="L36" s="76"/>
      <c r="M36" s="38">
        <f>G36*I34</f>
        <v>178.12573548</v>
      </c>
      <c r="N36" s="39">
        <f t="shared" si="4"/>
        <v>178.12573548</v>
      </c>
      <c r="O36" s="24">
        <f t="shared" si="5"/>
        <v>0.10023584905660378</v>
      </c>
      <c r="P36" s="5"/>
      <c r="Q36" s="5"/>
      <c r="R36" s="5"/>
      <c r="S36" s="5"/>
      <c r="T36" s="5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s="2" customFormat="1" x14ac:dyDescent="0.3">
      <c r="A37" s="136"/>
      <c r="B37" s="65"/>
      <c r="C37" s="68"/>
      <c r="D37" s="75"/>
      <c r="E37" s="22" t="s">
        <v>36</v>
      </c>
      <c r="F37" s="50">
        <v>220</v>
      </c>
      <c r="G37" s="15">
        <f t="shared" si="3"/>
        <v>2.9937098400000002</v>
      </c>
      <c r="H37" s="76"/>
      <c r="I37" s="76"/>
      <c r="J37" s="76"/>
      <c r="K37" s="76"/>
      <c r="L37" s="76"/>
      <c r="M37" s="38">
        <f>G37*I34</f>
        <v>230.51565768</v>
      </c>
      <c r="N37" s="39">
        <f t="shared" si="4"/>
        <v>230.51565768</v>
      </c>
      <c r="O37" s="24">
        <f t="shared" si="5"/>
        <v>0.12971698113207547</v>
      </c>
      <c r="P37" s="5"/>
      <c r="Q37" s="5"/>
      <c r="R37" s="5"/>
      <c r="S37" s="5"/>
      <c r="T37" s="5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s="2" customFormat="1" ht="15" thickBot="1" x14ac:dyDescent="0.35">
      <c r="A38" s="136"/>
      <c r="B38" s="65"/>
      <c r="C38" s="59"/>
      <c r="D38" s="60"/>
      <c r="E38" s="36" t="s">
        <v>37</v>
      </c>
      <c r="F38" s="51">
        <v>100</v>
      </c>
      <c r="G38" s="21">
        <f t="shared" si="3"/>
        <v>1.3607772</v>
      </c>
      <c r="H38" s="62"/>
      <c r="I38" s="62"/>
      <c r="J38" s="62"/>
      <c r="K38" s="62"/>
      <c r="L38" s="62"/>
      <c r="M38" s="46">
        <f>G38*I34</f>
        <v>104.7798444</v>
      </c>
      <c r="N38" s="47">
        <f t="shared" si="4"/>
        <v>104.7798444</v>
      </c>
      <c r="O38" s="34">
        <f t="shared" si="5"/>
        <v>5.8962264150943397E-2</v>
      </c>
      <c r="P38" s="5"/>
      <c r="Q38" s="5"/>
      <c r="R38" s="5"/>
      <c r="S38" s="5"/>
      <c r="T38" s="5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s="2" customFormat="1" ht="14.4" customHeight="1" thickBot="1" x14ac:dyDescent="0.35">
      <c r="A39" s="136"/>
      <c r="B39" s="65"/>
      <c r="C39" s="150" t="s">
        <v>39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2"/>
      <c r="N39" s="55">
        <f>SUM(N34:N38)</f>
        <v>1777.0661610239999</v>
      </c>
      <c r="O39" s="56"/>
      <c r="P39" s="5"/>
      <c r="Q39" s="5"/>
      <c r="R39" s="5"/>
      <c r="S39" s="5"/>
      <c r="T39" s="5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s="2" customFormat="1" x14ac:dyDescent="0.3">
      <c r="A40" s="136"/>
      <c r="B40" s="65"/>
      <c r="C40" s="57" t="s">
        <v>25</v>
      </c>
      <c r="D40" s="58"/>
      <c r="E40" s="35" t="s">
        <v>30</v>
      </c>
      <c r="F40" s="49">
        <v>35</v>
      </c>
      <c r="G40" s="42">
        <f>F40*0.4535924*0.03</f>
        <v>0.47627201999999996</v>
      </c>
      <c r="H40" s="61" t="s">
        <v>23</v>
      </c>
      <c r="I40" s="61">
        <v>1</v>
      </c>
      <c r="J40" s="61"/>
      <c r="K40" s="61"/>
      <c r="L40" s="61"/>
      <c r="M40" s="43">
        <f>G40*I40</f>
        <v>0.47627201999999996</v>
      </c>
      <c r="N40" s="44">
        <f>M40</f>
        <v>0.47627201999999996</v>
      </c>
      <c r="O40" s="48">
        <f>N40/$N$42</f>
        <v>0.4375</v>
      </c>
      <c r="P40" s="5"/>
      <c r="Q40" s="5"/>
      <c r="R40" s="5"/>
      <c r="S40" s="5"/>
      <c r="T40" s="5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s="2" customFormat="1" ht="15" thickBot="1" x14ac:dyDescent="0.35">
      <c r="A41" s="136"/>
      <c r="B41" s="65"/>
      <c r="C41" s="59"/>
      <c r="D41" s="60"/>
      <c r="E41" s="36" t="s">
        <v>34</v>
      </c>
      <c r="F41" s="51">
        <v>45</v>
      </c>
      <c r="G41" s="21">
        <f t="shared" ref="G41" si="6">F41*0.4535924*0.03</f>
        <v>0.61234973999999998</v>
      </c>
      <c r="H41" s="62"/>
      <c r="I41" s="62"/>
      <c r="J41" s="62"/>
      <c r="K41" s="62"/>
      <c r="L41" s="62"/>
      <c r="M41" s="46">
        <f>G41*I40</f>
        <v>0.61234973999999998</v>
      </c>
      <c r="N41" s="47">
        <f>M41</f>
        <v>0.61234973999999998</v>
      </c>
      <c r="O41" s="34">
        <f>N41/$N$42</f>
        <v>0.5625</v>
      </c>
      <c r="P41" s="5"/>
      <c r="Q41" s="5"/>
      <c r="R41" s="5"/>
      <c r="S41" s="5"/>
      <c r="T41" s="5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s="2" customFormat="1" ht="15" customHeight="1" thickBot="1" x14ac:dyDescent="0.35">
      <c r="A42" s="137"/>
      <c r="B42" s="66"/>
      <c r="C42" s="69" t="s">
        <v>40</v>
      </c>
      <c r="D42" s="131"/>
      <c r="E42" s="131"/>
      <c r="F42" s="131"/>
      <c r="G42" s="131"/>
      <c r="H42" s="131"/>
      <c r="I42" s="131"/>
      <c r="J42" s="131"/>
      <c r="K42" s="131"/>
      <c r="L42" s="131"/>
      <c r="M42" s="132"/>
      <c r="N42" s="133">
        <f>SUM(N40:N41)</f>
        <v>1.0886217599999999</v>
      </c>
      <c r="O42" s="134"/>
      <c r="P42" s="5"/>
      <c r="Q42" s="5"/>
      <c r="R42" s="5"/>
      <c r="S42" s="5"/>
      <c r="T42" s="5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ht="20.25" customHeight="1" thickBot="1" x14ac:dyDescent="0.35">
      <c r="A43" s="105" t="s">
        <v>19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7"/>
      <c r="N43" s="108">
        <f>+SUM(N22,N33,N39,N42)</f>
        <v>144079.49157564336</v>
      </c>
      <c r="O43" s="109"/>
    </row>
    <row r="44" spans="1:34" s="3" customFormat="1" x14ac:dyDescent="0.3">
      <c r="A44" s="119" t="s">
        <v>20</v>
      </c>
      <c r="B44" s="120" t="s">
        <v>9</v>
      </c>
      <c r="C44" s="121" t="s">
        <v>16</v>
      </c>
      <c r="D44" s="122"/>
      <c r="E44" s="122"/>
      <c r="F44" s="122"/>
      <c r="G44" s="122"/>
      <c r="H44" s="123"/>
      <c r="I44" s="124" t="s">
        <v>10</v>
      </c>
      <c r="J44" s="124"/>
      <c r="K44" s="124" t="s">
        <v>15</v>
      </c>
      <c r="L44" s="124"/>
      <c r="M44" s="14" t="s">
        <v>12</v>
      </c>
      <c r="N44" s="125" t="s">
        <v>13</v>
      </c>
      <c r="O44" s="126"/>
      <c r="P44" s="6"/>
      <c r="Q44" s="6"/>
      <c r="R44" s="6"/>
      <c r="S44" s="6"/>
      <c r="T44" s="6"/>
    </row>
    <row r="45" spans="1:34" s="3" customFormat="1" ht="14.4" customHeight="1" x14ac:dyDescent="0.3">
      <c r="A45" s="119"/>
      <c r="B45" s="120"/>
      <c r="C45" s="116" t="s">
        <v>30</v>
      </c>
      <c r="D45" s="117"/>
      <c r="E45" s="117"/>
      <c r="F45" s="117"/>
      <c r="G45" s="117"/>
      <c r="H45" s="118"/>
      <c r="I45" s="127">
        <v>1228757</v>
      </c>
      <c r="J45" s="127"/>
      <c r="K45" s="128">
        <v>0.21621112265</v>
      </c>
      <c r="L45" s="128"/>
      <c r="M45" s="11">
        <f>+I45*K45</f>
        <v>265670.93043404608</v>
      </c>
      <c r="N45" s="7">
        <f>+M45</f>
        <v>265670.93043404608</v>
      </c>
      <c r="O45" s="54">
        <f>N45/$N$50</f>
        <v>0.30012227088741406</v>
      </c>
      <c r="P45" s="6"/>
      <c r="Q45" s="6"/>
      <c r="R45" s="6"/>
      <c r="S45" s="6"/>
      <c r="T45" s="6"/>
    </row>
    <row r="46" spans="1:34" s="3" customFormat="1" x14ac:dyDescent="0.3">
      <c r="A46" s="119"/>
      <c r="B46" s="120"/>
      <c r="C46" s="116" t="s">
        <v>34</v>
      </c>
      <c r="D46" s="117"/>
      <c r="E46" s="117"/>
      <c r="F46" s="117"/>
      <c r="G46" s="117"/>
      <c r="H46" s="118"/>
      <c r="I46" s="129">
        <v>1389981</v>
      </c>
      <c r="J46" s="130"/>
      <c r="K46" s="128">
        <v>0.21621112265</v>
      </c>
      <c r="L46" s="128"/>
      <c r="M46" s="11">
        <f t="shared" ref="M46:M48" si="7">+I46*K46</f>
        <v>300529.35247216967</v>
      </c>
      <c r="N46" s="7">
        <f t="shared" ref="N46:N48" si="8">+M46</f>
        <v>300529.35247216967</v>
      </c>
      <c r="O46" s="54">
        <f>N46/$N$50</f>
        <v>0.33950101949397538</v>
      </c>
      <c r="P46" s="6"/>
      <c r="Q46" s="6"/>
      <c r="R46" s="6"/>
      <c r="S46" s="6"/>
      <c r="T46" s="6"/>
    </row>
    <row r="47" spans="1:34" s="3" customFormat="1" x14ac:dyDescent="0.3">
      <c r="A47" s="119"/>
      <c r="B47" s="120"/>
      <c r="C47" s="116" t="s">
        <v>35</v>
      </c>
      <c r="D47" s="117"/>
      <c r="E47" s="117"/>
      <c r="F47" s="117"/>
      <c r="G47" s="117"/>
      <c r="H47" s="118"/>
      <c r="I47" s="129">
        <v>77611</v>
      </c>
      <c r="J47" s="130"/>
      <c r="K47" s="128">
        <v>0.21621112265</v>
      </c>
      <c r="L47" s="128"/>
      <c r="M47" s="11">
        <f t="shared" si="7"/>
        <v>16780.361439989148</v>
      </c>
      <c r="N47" s="7">
        <f t="shared" si="8"/>
        <v>16780.361439989148</v>
      </c>
      <c r="O47" s="54">
        <f>N47/$N$50</f>
        <v>1.8956384025354964E-2</v>
      </c>
      <c r="P47" s="6"/>
      <c r="Q47" s="6"/>
      <c r="R47" s="6"/>
      <c r="S47" s="6"/>
      <c r="T47" s="6"/>
    </row>
    <row r="48" spans="1:34" s="3" customFormat="1" x14ac:dyDescent="0.3">
      <c r="A48" s="119"/>
      <c r="B48" s="120"/>
      <c r="C48" s="116" t="s">
        <v>36</v>
      </c>
      <c r="D48" s="117"/>
      <c r="E48" s="117"/>
      <c r="F48" s="117"/>
      <c r="G48" s="117"/>
      <c r="H48" s="118"/>
      <c r="I48" s="129">
        <v>75056</v>
      </c>
      <c r="J48" s="130"/>
      <c r="K48" s="128">
        <v>0.21621112265</v>
      </c>
      <c r="L48" s="128"/>
      <c r="M48" s="11">
        <f t="shared" si="7"/>
        <v>16227.942021618401</v>
      </c>
      <c r="N48" s="7">
        <f t="shared" si="8"/>
        <v>16227.942021618401</v>
      </c>
      <c r="O48" s="54">
        <f>N48/$N$50</f>
        <v>1.8332328657111006E-2</v>
      </c>
      <c r="P48" s="6"/>
      <c r="Q48" s="6"/>
      <c r="R48" s="6"/>
      <c r="S48" s="6"/>
      <c r="T48" s="6"/>
    </row>
    <row r="49" spans="1:20" s="3" customFormat="1" ht="14.4" customHeight="1" thickBot="1" x14ac:dyDescent="0.35">
      <c r="A49" s="119"/>
      <c r="B49" s="120"/>
      <c r="C49" s="116" t="s">
        <v>37</v>
      </c>
      <c r="D49" s="117"/>
      <c r="E49" s="117"/>
      <c r="F49" s="117"/>
      <c r="G49" s="117"/>
      <c r="H49" s="118"/>
      <c r="I49" s="127">
        <v>1322783</v>
      </c>
      <c r="J49" s="127"/>
      <c r="K49" s="128">
        <v>0.21621112265</v>
      </c>
      <c r="L49" s="128"/>
      <c r="M49" s="11">
        <f>+I49*K49</f>
        <v>286000.39745233493</v>
      </c>
      <c r="N49" s="7">
        <f>+M49</f>
        <v>286000.39745233493</v>
      </c>
      <c r="O49" s="54">
        <f>N49/$N$50</f>
        <v>0.32308799693614454</v>
      </c>
      <c r="P49" s="6"/>
      <c r="Q49" s="6"/>
      <c r="R49" s="6"/>
      <c r="S49" s="6"/>
      <c r="T49" s="6"/>
    </row>
    <row r="50" spans="1:20" s="3" customFormat="1" ht="15" customHeight="1" thickBot="1" x14ac:dyDescent="0.35">
      <c r="A50" s="105" t="s">
        <v>21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7"/>
      <c r="N50" s="108">
        <f>SUM(N45:N49)</f>
        <v>885208.98382015829</v>
      </c>
      <c r="O50" s="109"/>
      <c r="P50" s="6"/>
      <c r="Q50" s="6"/>
      <c r="R50" s="6"/>
      <c r="S50" s="6"/>
      <c r="T50" s="6"/>
    </row>
    <row r="51" spans="1:20" s="3" customFormat="1" ht="28.8" x14ac:dyDescent="0.3">
      <c r="A51" s="153" t="s">
        <v>42</v>
      </c>
      <c r="B51" s="154" t="s">
        <v>43</v>
      </c>
      <c r="C51" s="155" t="s">
        <v>44</v>
      </c>
      <c r="D51" s="156"/>
      <c r="E51" s="197" t="s">
        <v>16</v>
      </c>
      <c r="F51" s="198"/>
      <c r="G51" s="156" t="s">
        <v>45</v>
      </c>
      <c r="H51" s="156"/>
      <c r="I51" s="157" t="s">
        <v>46</v>
      </c>
      <c r="J51" s="157" t="s">
        <v>47</v>
      </c>
      <c r="K51" s="156" t="s">
        <v>48</v>
      </c>
      <c r="L51" s="156"/>
      <c r="M51" s="157" t="s">
        <v>49</v>
      </c>
      <c r="N51" s="158" t="s">
        <v>13</v>
      </c>
      <c r="O51" s="159"/>
      <c r="P51" s="6"/>
      <c r="Q51" s="6"/>
      <c r="R51" s="6"/>
      <c r="S51" s="6"/>
      <c r="T51" s="6"/>
    </row>
    <row r="52" spans="1:20" s="3" customFormat="1" x14ac:dyDescent="0.3">
      <c r="A52" s="160"/>
      <c r="B52" s="161"/>
      <c r="C52" s="191" t="s">
        <v>50</v>
      </c>
      <c r="D52" s="192"/>
      <c r="E52" s="199" t="s">
        <v>30</v>
      </c>
      <c r="F52" s="162"/>
      <c r="G52" s="164">
        <v>1867.48</v>
      </c>
      <c r="H52" s="164"/>
      <c r="I52" s="163">
        <v>2.2599999999999998</v>
      </c>
      <c r="J52" s="165">
        <f>+G52*I52</f>
        <v>4220.5047999999997</v>
      </c>
      <c r="K52" s="166">
        <v>1.51649982336</v>
      </c>
      <c r="L52" s="166"/>
      <c r="M52" s="165">
        <f>+J52*K52</f>
        <v>6400.3947836900315</v>
      </c>
      <c r="N52" s="167">
        <f>+M52</f>
        <v>6400.3947836900315</v>
      </c>
      <c r="O52" s="200">
        <f>+N52/$N$57</f>
        <v>0.70794729100641418</v>
      </c>
      <c r="P52" s="6"/>
      <c r="Q52" s="6"/>
      <c r="R52" s="6"/>
      <c r="S52" s="6"/>
      <c r="T52" s="6"/>
    </row>
    <row r="53" spans="1:20" s="3" customFormat="1" x14ac:dyDescent="0.3">
      <c r="A53" s="160"/>
      <c r="B53" s="161"/>
      <c r="C53" s="193"/>
      <c r="D53" s="194"/>
      <c r="E53" s="199" t="s">
        <v>34</v>
      </c>
      <c r="F53" s="162"/>
      <c r="G53" s="164">
        <v>603.83000000000004</v>
      </c>
      <c r="H53" s="164"/>
      <c r="I53" s="163">
        <v>2.2599999999999998</v>
      </c>
      <c r="J53" s="165">
        <f>+G53*I53</f>
        <v>1364.6558</v>
      </c>
      <c r="K53" s="166">
        <v>1.51649982336</v>
      </c>
      <c r="L53" s="166"/>
      <c r="M53" s="165">
        <f>+J53*K53</f>
        <v>2069.5002796471995</v>
      </c>
      <c r="N53" s="167">
        <f>+M53</f>
        <v>2069.5002796471995</v>
      </c>
      <c r="O53" s="200">
        <f>+N53/$N$57</f>
        <v>0.22890730435046328</v>
      </c>
      <c r="P53" s="6"/>
      <c r="Q53" s="6"/>
      <c r="R53" s="6"/>
      <c r="S53" s="6"/>
      <c r="T53" s="6"/>
    </row>
    <row r="54" spans="1:20" s="3" customFormat="1" x14ac:dyDescent="0.3">
      <c r="A54" s="160"/>
      <c r="B54" s="161"/>
      <c r="C54" s="193"/>
      <c r="D54" s="194"/>
      <c r="E54" s="199" t="s">
        <v>35</v>
      </c>
      <c r="F54" s="162"/>
      <c r="G54" s="164">
        <v>51.25</v>
      </c>
      <c r="H54" s="164"/>
      <c r="I54" s="163">
        <v>2.2599999999999998</v>
      </c>
      <c r="J54" s="165">
        <f>+G54*I54</f>
        <v>115.82499999999999</v>
      </c>
      <c r="K54" s="166">
        <v>1.51649982336</v>
      </c>
      <c r="L54" s="166"/>
      <c r="M54" s="165">
        <f>+J54*K54</f>
        <v>175.64859204067199</v>
      </c>
      <c r="N54" s="167">
        <f>+M54</f>
        <v>175.64859204067199</v>
      </c>
      <c r="O54" s="200">
        <f>+N54/$N$57</f>
        <v>1.9428480446419094E-2</v>
      </c>
      <c r="P54" s="6"/>
      <c r="Q54" s="6"/>
      <c r="R54" s="6"/>
      <c r="S54" s="6"/>
      <c r="T54" s="6"/>
    </row>
    <row r="55" spans="1:20" s="3" customFormat="1" x14ac:dyDescent="0.3">
      <c r="A55" s="160"/>
      <c r="B55" s="161"/>
      <c r="C55" s="193"/>
      <c r="D55" s="194"/>
      <c r="E55" s="199" t="s">
        <v>36</v>
      </c>
      <c r="F55" s="162"/>
      <c r="G55" s="164">
        <v>96.46</v>
      </c>
      <c r="H55" s="164"/>
      <c r="I55" s="163">
        <v>2.2599999999999998</v>
      </c>
      <c r="J55" s="165">
        <f>+G55*I55</f>
        <v>217.99959999999996</v>
      </c>
      <c r="K55" s="166">
        <v>1.51649982336</v>
      </c>
      <c r="L55" s="166"/>
      <c r="M55" s="165">
        <f>+J55*K55</f>
        <v>330.59635489255061</v>
      </c>
      <c r="N55" s="167">
        <f>+M55</f>
        <v>330.59635489255061</v>
      </c>
      <c r="O55" s="200">
        <f>+N55/$N$57</f>
        <v>3.6567243392421185E-2</v>
      </c>
      <c r="P55" s="6"/>
      <c r="Q55" s="6"/>
      <c r="R55" s="6"/>
      <c r="S55" s="6"/>
      <c r="T55" s="6"/>
    </row>
    <row r="56" spans="1:20" s="3" customFormat="1" x14ac:dyDescent="0.3">
      <c r="A56" s="160"/>
      <c r="B56" s="161"/>
      <c r="C56" s="195"/>
      <c r="D56" s="196"/>
      <c r="E56" s="199" t="s">
        <v>37</v>
      </c>
      <c r="F56" s="162"/>
      <c r="G56" s="164">
        <v>18.86</v>
      </c>
      <c r="H56" s="164"/>
      <c r="I56" s="163">
        <v>2.2599999999999998</v>
      </c>
      <c r="J56" s="165">
        <f>+G56*I56</f>
        <v>42.623599999999996</v>
      </c>
      <c r="K56" s="166">
        <v>1.51649982336</v>
      </c>
      <c r="L56" s="166"/>
      <c r="M56" s="165">
        <f>+J56*K56</f>
        <v>64.638681870967289</v>
      </c>
      <c r="N56" s="167">
        <f>+M56</f>
        <v>64.638681870967289</v>
      </c>
      <c r="O56" s="200">
        <f>+N56/$N$57</f>
        <v>7.1496808042822262E-3</v>
      </c>
      <c r="P56" s="6"/>
      <c r="Q56" s="6"/>
      <c r="R56" s="6"/>
      <c r="S56" s="6"/>
      <c r="T56" s="6"/>
    </row>
    <row r="57" spans="1:20" s="3" customFormat="1" ht="15" thickBot="1" x14ac:dyDescent="0.35">
      <c r="A57" s="160"/>
      <c r="B57" s="168"/>
      <c r="C57" s="169" t="s">
        <v>51</v>
      </c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1">
        <f>SUM(N52:N56)</f>
        <v>9040.7786921414208</v>
      </c>
      <c r="O57" s="172"/>
      <c r="P57" s="6"/>
      <c r="Q57" s="6"/>
      <c r="R57" s="6"/>
      <c r="S57" s="6"/>
      <c r="T57" s="6"/>
    </row>
    <row r="58" spans="1:20" s="3" customFormat="1" ht="15" customHeight="1" thickBot="1" x14ac:dyDescent="0.35">
      <c r="A58" s="173" t="s">
        <v>52</v>
      </c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5"/>
      <c r="N58" s="108">
        <f>SUM(N57)</f>
        <v>9040.7786921414208</v>
      </c>
      <c r="O58" s="109"/>
      <c r="P58" s="6"/>
      <c r="Q58" s="6"/>
      <c r="R58" s="6"/>
      <c r="S58" s="6"/>
      <c r="T58" s="6"/>
    </row>
    <row r="59" spans="1:20" s="3" customFormat="1" ht="20.25" customHeight="1" x14ac:dyDescent="0.3">
      <c r="A59" s="176" t="s">
        <v>53</v>
      </c>
      <c r="B59" s="177" t="s">
        <v>54</v>
      </c>
      <c r="C59" s="178" t="s">
        <v>55</v>
      </c>
      <c r="D59" s="179"/>
      <c r="E59" s="197" t="s">
        <v>16</v>
      </c>
      <c r="F59" s="198"/>
      <c r="G59" s="179" t="s">
        <v>56</v>
      </c>
      <c r="H59" s="179"/>
      <c r="I59" s="179"/>
      <c r="J59" s="156" t="s">
        <v>48</v>
      </c>
      <c r="K59" s="156"/>
      <c r="L59" s="156"/>
      <c r="M59" s="157" t="s">
        <v>49</v>
      </c>
      <c r="N59" s="158" t="s">
        <v>13</v>
      </c>
      <c r="O59" s="159"/>
    </row>
    <row r="60" spans="1:20" s="3" customFormat="1" ht="20.25" customHeight="1" x14ac:dyDescent="0.3">
      <c r="A60" s="180"/>
      <c r="B60" s="181"/>
      <c r="C60" s="182" t="s">
        <v>57</v>
      </c>
      <c r="D60" s="183"/>
      <c r="E60" s="199" t="s">
        <v>30</v>
      </c>
      <c r="F60" s="162"/>
      <c r="G60" s="184">
        <v>50013.31</v>
      </c>
      <c r="H60" s="184"/>
      <c r="I60" s="184"/>
      <c r="J60" s="185">
        <v>0.56000000000000005</v>
      </c>
      <c r="K60" s="185"/>
      <c r="L60" s="185"/>
      <c r="M60" s="186">
        <f>+G60*J60</f>
        <v>28007.453600000001</v>
      </c>
      <c r="N60" s="187">
        <f>+M60</f>
        <v>28007.453600000001</v>
      </c>
      <c r="O60" s="188">
        <f>N60/N63</f>
        <v>0.50441909863922763</v>
      </c>
    </row>
    <row r="61" spans="1:20" s="3" customFormat="1" ht="20.25" customHeight="1" x14ac:dyDescent="0.3">
      <c r="A61" s="180"/>
      <c r="B61" s="181"/>
      <c r="C61" s="182" t="s">
        <v>57</v>
      </c>
      <c r="D61" s="183"/>
      <c r="E61" s="199" t="s">
        <v>34</v>
      </c>
      <c r="F61" s="162"/>
      <c r="G61" s="184">
        <v>42793</v>
      </c>
      <c r="H61" s="184"/>
      <c r="I61" s="184"/>
      <c r="J61" s="185">
        <v>0.56000000000000005</v>
      </c>
      <c r="K61" s="185"/>
      <c r="L61" s="185"/>
      <c r="M61" s="186">
        <f>+G61*J61</f>
        <v>23964.080000000002</v>
      </c>
      <c r="N61" s="187">
        <f>+M61</f>
        <v>23964.080000000002</v>
      </c>
      <c r="O61" s="188">
        <f>N61/N63</f>
        <v>0.43159723857646032</v>
      </c>
    </row>
    <row r="62" spans="1:20" s="3" customFormat="1" ht="20.25" customHeight="1" x14ac:dyDescent="0.3">
      <c r="A62" s="180"/>
      <c r="B62" s="181"/>
      <c r="C62" s="182" t="s">
        <v>57</v>
      </c>
      <c r="D62" s="183"/>
      <c r="E62" s="199" t="s">
        <v>35</v>
      </c>
      <c r="F62" s="162"/>
      <c r="G62" s="184">
        <v>6344</v>
      </c>
      <c r="H62" s="184"/>
      <c r="I62" s="184"/>
      <c r="J62" s="185">
        <v>0.56000000000000005</v>
      </c>
      <c r="K62" s="185"/>
      <c r="L62" s="185"/>
      <c r="M62" s="186">
        <f>+G62*J62</f>
        <v>3552.6400000000003</v>
      </c>
      <c r="N62" s="187">
        <f>+M62</f>
        <v>3552.6400000000003</v>
      </c>
      <c r="O62" s="188">
        <f>N62/N63</f>
        <v>6.3983662784312029E-2</v>
      </c>
    </row>
    <row r="63" spans="1:20" s="3" customFormat="1" ht="20.25" customHeight="1" thickBot="1" x14ac:dyDescent="0.35">
      <c r="A63" s="189"/>
      <c r="B63" s="190"/>
      <c r="C63" s="169" t="s">
        <v>58</v>
      </c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1">
        <f>SUM(N60:N62)</f>
        <v>55524.173600000002</v>
      </c>
      <c r="O63" s="172"/>
    </row>
    <row r="64" spans="1:20" s="3" customFormat="1" ht="20.25" customHeight="1" x14ac:dyDescent="0.3">
      <c r="A64" s="176" t="s">
        <v>53</v>
      </c>
      <c r="B64" s="177" t="s">
        <v>54</v>
      </c>
      <c r="C64" s="178" t="s">
        <v>55</v>
      </c>
      <c r="D64" s="179"/>
      <c r="E64" s="197" t="s">
        <v>16</v>
      </c>
      <c r="F64" s="198"/>
      <c r="G64" s="179" t="s">
        <v>56</v>
      </c>
      <c r="H64" s="179"/>
      <c r="I64" s="179"/>
      <c r="J64" s="156" t="s">
        <v>48</v>
      </c>
      <c r="K64" s="156"/>
      <c r="L64" s="156"/>
      <c r="M64" s="157" t="s">
        <v>49</v>
      </c>
      <c r="N64" s="158" t="s">
        <v>13</v>
      </c>
      <c r="O64" s="159"/>
    </row>
    <row r="65" spans="1:20" s="3" customFormat="1" ht="20.25" customHeight="1" x14ac:dyDescent="0.3">
      <c r="A65" s="180"/>
      <c r="B65" s="181"/>
      <c r="C65" s="182" t="s">
        <v>59</v>
      </c>
      <c r="D65" s="183"/>
      <c r="E65" s="199" t="s">
        <v>30</v>
      </c>
      <c r="F65" s="162"/>
      <c r="G65" s="184">
        <v>1472.8</v>
      </c>
      <c r="H65" s="184"/>
      <c r="I65" s="184"/>
      <c r="J65" s="185">
        <v>0.5</v>
      </c>
      <c r="K65" s="185"/>
      <c r="L65" s="185"/>
      <c r="M65" s="186">
        <f>+G65*J65</f>
        <v>736.4</v>
      </c>
      <c r="N65" s="187">
        <f>+M65</f>
        <v>736.4</v>
      </c>
      <c r="O65" s="188">
        <f>N65/N68</f>
        <v>0.71351403725504436</v>
      </c>
    </row>
    <row r="66" spans="1:20" s="3" customFormat="1" ht="20.25" customHeight="1" x14ac:dyDescent="0.3">
      <c r="A66" s="180"/>
      <c r="B66" s="181"/>
      <c r="C66" s="182" t="s">
        <v>59</v>
      </c>
      <c r="D66" s="183"/>
      <c r="E66" s="199" t="s">
        <v>34</v>
      </c>
      <c r="F66" s="162"/>
      <c r="G66" s="184">
        <v>571.20000000000005</v>
      </c>
      <c r="H66" s="184"/>
      <c r="I66" s="184"/>
      <c r="J66" s="185">
        <v>0.5</v>
      </c>
      <c r="K66" s="185"/>
      <c r="L66" s="185"/>
      <c r="M66" s="186">
        <f>+G66*J66</f>
        <v>285.60000000000002</v>
      </c>
      <c r="N66" s="187">
        <f>+M66</f>
        <v>285.60000000000002</v>
      </c>
      <c r="O66" s="188">
        <f>N66/N68</f>
        <v>0.27672407528522636</v>
      </c>
    </row>
    <row r="67" spans="1:20" s="3" customFormat="1" ht="20.25" customHeight="1" x14ac:dyDescent="0.3">
      <c r="A67" s="180"/>
      <c r="B67" s="181"/>
      <c r="C67" s="182" t="s">
        <v>59</v>
      </c>
      <c r="D67" s="183"/>
      <c r="E67" s="199" t="s">
        <v>35</v>
      </c>
      <c r="F67" s="162"/>
      <c r="G67" s="184">
        <v>20.149999999999999</v>
      </c>
      <c r="H67" s="184"/>
      <c r="I67" s="184"/>
      <c r="J67" s="185">
        <v>0.5</v>
      </c>
      <c r="K67" s="185"/>
      <c r="L67" s="185"/>
      <c r="M67" s="186">
        <f>+G67*J67</f>
        <v>10.074999999999999</v>
      </c>
      <c r="N67" s="187">
        <f>+M67</f>
        <v>10.074999999999999</v>
      </c>
      <c r="O67" s="188">
        <f>N67/N68</f>
        <v>9.7618874597291856E-3</v>
      </c>
    </row>
    <row r="68" spans="1:20" s="3" customFormat="1" ht="20.25" customHeight="1" thickBot="1" x14ac:dyDescent="0.35">
      <c r="A68" s="189"/>
      <c r="B68" s="190"/>
      <c r="C68" s="169" t="s">
        <v>60</v>
      </c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1">
        <f>SUM(N65:N67)</f>
        <v>1032.075</v>
      </c>
      <c r="O68" s="172"/>
    </row>
    <row r="69" spans="1:20" s="3" customFormat="1" ht="15" customHeight="1" thickBot="1" x14ac:dyDescent="0.35">
      <c r="A69" s="173" t="s">
        <v>61</v>
      </c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5"/>
      <c r="N69" s="108">
        <f>SUM(N68,N63)</f>
        <v>56556.248599999999</v>
      </c>
      <c r="O69" s="109"/>
      <c r="P69" s="6"/>
      <c r="Q69" s="6"/>
      <c r="R69" s="6"/>
      <c r="S69" s="6"/>
      <c r="T69" s="6"/>
    </row>
    <row r="70" spans="1:20" s="3" customFormat="1" x14ac:dyDescent="0.3">
      <c r="A70" s="110" t="s">
        <v>11</v>
      </c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2"/>
      <c r="N70" s="201">
        <f>SUM(N43,N50,N58,N69)</f>
        <v>1094885.5026879432</v>
      </c>
      <c r="O70" s="202"/>
      <c r="P70" s="6"/>
      <c r="Q70" s="6"/>
      <c r="R70" s="6"/>
      <c r="S70" s="6"/>
      <c r="T70" s="6"/>
    </row>
    <row r="71" spans="1:20" s="3" customFormat="1" ht="15" thickBot="1" x14ac:dyDescent="0.35">
      <c r="A71" s="113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5"/>
      <c r="N71" s="203"/>
      <c r="O71" s="204"/>
      <c r="P71" s="6"/>
      <c r="Q71" s="6"/>
      <c r="R71" s="6"/>
      <c r="S71" s="6"/>
      <c r="T71" s="6"/>
    </row>
    <row r="72" spans="1:20" s="3" customFormat="1" x14ac:dyDescent="0.3">
      <c r="K72" s="12"/>
      <c r="L72" s="12"/>
      <c r="M72" s="12"/>
      <c r="N72" s="6"/>
      <c r="O72" s="6"/>
      <c r="P72" s="6"/>
      <c r="Q72" s="6"/>
      <c r="R72" s="6"/>
      <c r="S72" s="6"/>
      <c r="T72" s="6"/>
    </row>
    <row r="73" spans="1:20" s="3" customFormat="1" x14ac:dyDescent="0.3">
      <c r="K73" s="12"/>
      <c r="L73" s="12"/>
      <c r="M73" s="12"/>
      <c r="N73" s="6"/>
      <c r="O73" s="6"/>
      <c r="P73" s="6"/>
      <c r="Q73" s="6"/>
      <c r="R73" s="6"/>
      <c r="S73" s="6"/>
      <c r="T73" s="6"/>
    </row>
    <row r="74" spans="1:20" s="3" customFormat="1" x14ac:dyDescent="0.3">
      <c r="K74" s="12"/>
      <c r="L74" s="12"/>
      <c r="M74" s="12"/>
      <c r="N74" s="6"/>
      <c r="O74" s="6"/>
      <c r="P74" s="6"/>
      <c r="Q74" s="6"/>
      <c r="R74" s="6"/>
      <c r="S74" s="6"/>
      <c r="T74" s="6"/>
    </row>
    <row r="75" spans="1:20" s="3" customFormat="1" x14ac:dyDescent="0.3">
      <c r="K75" s="12"/>
      <c r="L75" s="12"/>
      <c r="M75" s="12"/>
      <c r="N75" s="6"/>
      <c r="O75" s="6"/>
      <c r="P75" s="6"/>
      <c r="Q75" s="6"/>
      <c r="R75" s="6"/>
      <c r="S75" s="6"/>
      <c r="T75" s="6"/>
    </row>
    <row r="76" spans="1:20" s="3" customFormat="1" x14ac:dyDescent="0.3">
      <c r="K76" s="12"/>
      <c r="L76" s="12"/>
      <c r="M76" s="12"/>
      <c r="N76" s="6"/>
      <c r="O76" s="6"/>
      <c r="P76" s="6"/>
      <c r="Q76" s="6"/>
      <c r="R76" s="6"/>
      <c r="S76" s="6"/>
      <c r="T76" s="6"/>
    </row>
    <row r="77" spans="1:20" s="3" customFormat="1" x14ac:dyDescent="0.3">
      <c r="K77" s="12"/>
      <c r="L77" s="12"/>
      <c r="M77" s="12"/>
      <c r="N77" s="6"/>
      <c r="O77" s="6"/>
      <c r="P77" s="6"/>
      <c r="Q77" s="6"/>
      <c r="R77" s="6"/>
      <c r="S77" s="6"/>
      <c r="T77" s="6"/>
    </row>
    <row r="78" spans="1:20" s="3" customFormat="1" x14ac:dyDescent="0.3">
      <c r="K78" s="12"/>
      <c r="L78" s="12"/>
      <c r="M78" s="12"/>
      <c r="N78" s="6"/>
      <c r="O78" s="6"/>
      <c r="P78" s="6"/>
      <c r="Q78" s="6"/>
      <c r="R78" s="6"/>
      <c r="S78" s="6"/>
      <c r="T78" s="6"/>
    </row>
    <row r="79" spans="1:20" s="3" customFormat="1" x14ac:dyDescent="0.3">
      <c r="K79" s="12"/>
      <c r="L79" s="12"/>
      <c r="M79" s="12"/>
      <c r="N79" s="6"/>
      <c r="O79" s="6"/>
      <c r="P79" s="6"/>
      <c r="Q79" s="6"/>
      <c r="R79" s="6"/>
      <c r="S79" s="6"/>
      <c r="T79" s="6"/>
    </row>
    <row r="80" spans="1:20" s="3" customFormat="1" x14ac:dyDescent="0.3">
      <c r="K80" s="12"/>
      <c r="L80" s="12"/>
      <c r="M80" s="12"/>
      <c r="N80" s="6"/>
      <c r="O80" s="6"/>
      <c r="P80" s="6"/>
      <c r="Q80" s="6"/>
      <c r="R80" s="6"/>
      <c r="S80" s="6"/>
      <c r="T80" s="6"/>
    </row>
    <row r="81" spans="11:20" s="3" customFormat="1" x14ac:dyDescent="0.3">
      <c r="K81" s="12"/>
      <c r="L81" s="12"/>
      <c r="M81" s="12"/>
      <c r="N81" s="6"/>
      <c r="O81" s="6"/>
      <c r="P81" s="6"/>
      <c r="Q81" s="6"/>
      <c r="R81" s="6"/>
      <c r="S81" s="6"/>
      <c r="T81" s="6"/>
    </row>
    <row r="82" spans="11:20" s="3" customFormat="1" x14ac:dyDescent="0.3">
      <c r="K82" s="12"/>
      <c r="L82" s="12"/>
      <c r="M82" s="12"/>
      <c r="N82" s="6"/>
      <c r="O82" s="6"/>
      <c r="P82" s="6"/>
      <c r="Q82" s="6"/>
      <c r="R82" s="6"/>
      <c r="S82" s="6"/>
      <c r="T82" s="6"/>
    </row>
    <row r="83" spans="11:20" s="3" customFormat="1" x14ac:dyDescent="0.3">
      <c r="K83" s="12"/>
      <c r="L83" s="12"/>
      <c r="M83" s="12"/>
      <c r="N83" s="6"/>
      <c r="O83" s="6"/>
      <c r="P83" s="6"/>
      <c r="Q83" s="6"/>
      <c r="R83" s="6"/>
      <c r="S83" s="6"/>
      <c r="T83" s="6"/>
    </row>
    <row r="84" spans="11:20" s="3" customFormat="1" x14ac:dyDescent="0.3">
      <c r="K84" s="12"/>
      <c r="L84" s="12"/>
      <c r="M84" s="12"/>
      <c r="N84" s="6"/>
      <c r="O84" s="6"/>
      <c r="P84" s="6"/>
      <c r="Q84" s="6"/>
      <c r="R84" s="6"/>
      <c r="S84" s="6"/>
      <c r="T84" s="6"/>
    </row>
    <row r="85" spans="11:20" s="3" customFormat="1" x14ac:dyDescent="0.3">
      <c r="K85" s="12"/>
      <c r="L85" s="12"/>
      <c r="M85" s="12"/>
      <c r="N85" s="6"/>
      <c r="O85" s="6"/>
      <c r="P85" s="6"/>
      <c r="Q85" s="6"/>
      <c r="R85" s="6"/>
      <c r="S85" s="6"/>
      <c r="T85" s="6"/>
    </row>
    <row r="86" spans="11:20" s="3" customFormat="1" x14ac:dyDescent="0.3">
      <c r="K86" s="12"/>
      <c r="L86" s="12"/>
      <c r="M86" s="12"/>
      <c r="N86" s="6"/>
      <c r="O86" s="6"/>
      <c r="P86" s="6"/>
      <c r="Q86" s="6"/>
      <c r="R86" s="6"/>
      <c r="S86" s="6"/>
      <c r="T86" s="6"/>
    </row>
    <row r="87" spans="11:20" s="3" customFormat="1" x14ac:dyDescent="0.3">
      <c r="K87" s="12"/>
      <c r="L87" s="12"/>
      <c r="M87" s="12"/>
      <c r="N87" s="6"/>
      <c r="O87" s="6"/>
      <c r="P87" s="6"/>
      <c r="Q87" s="6"/>
      <c r="R87" s="6"/>
      <c r="S87" s="6"/>
      <c r="T87" s="6"/>
    </row>
    <row r="88" spans="11:20" s="3" customFormat="1" x14ac:dyDescent="0.3">
      <c r="K88" s="12"/>
      <c r="L88" s="12"/>
      <c r="M88" s="12"/>
      <c r="N88" s="6"/>
      <c r="O88" s="6"/>
      <c r="P88" s="6"/>
      <c r="Q88" s="6"/>
      <c r="R88" s="6"/>
      <c r="S88" s="6"/>
      <c r="T88" s="6"/>
    </row>
    <row r="89" spans="11:20" s="3" customFormat="1" x14ac:dyDescent="0.3">
      <c r="K89" s="12"/>
      <c r="L89" s="12"/>
      <c r="M89" s="12"/>
      <c r="N89" s="6"/>
      <c r="O89" s="6"/>
      <c r="P89" s="6"/>
      <c r="Q89" s="6"/>
      <c r="R89" s="6"/>
      <c r="S89" s="6"/>
      <c r="T89" s="6"/>
    </row>
    <row r="90" spans="11:20" s="3" customFormat="1" x14ac:dyDescent="0.3">
      <c r="K90" s="12"/>
      <c r="L90" s="12"/>
      <c r="M90" s="12"/>
      <c r="N90" s="6"/>
      <c r="O90" s="6"/>
      <c r="P90" s="6"/>
      <c r="Q90" s="6"/>
      <c r="R90" s="6"/>
      <c r="S90" s="6"/>
      <c r="T90" s="6"/>
    </row>
    <row r="91" spans="11:20" s="3" customFormat="1" x14ac:dyDescent="0.3">
      <c r="K91" s="12"/>
      <c r="L91" s="12"/>
      <c r="M91" s="12"/>
      <c r="N91" s="6"/>
      <c r="O91" s="6"/>
      <c r="P91" s="6"/>
      <c r="Q91" s="6"/>
      <c r="R91" s="6"/>
      <c r="S91" s="6"/>
      <c r="T91" s="6"/>
    </row>
    <row r="92" spans="11:20" s="3" customFormat="1" x14ac:dyDescent="0.3">
      <c r="K92" s="12"/>
      <c r="L92" s="12"/>
      <c r="M92" s="12"/>
      <c r="N92" s="6"/>
      <c r="O92" s="6"/>
      <c r="P92" s="6"/>
      <c r="Q92" s="6"/>
      <c r="R92" s="6"/>
      <c r="S92" s="6"/>
      <c r="T92" s="6"/>
    </row>
    <row r="93" spans="11:20" s="3" customFormat="1" x14ac:dyDescent="0.3">
      <c r="K93" s="12"/>
      <c r="L93" s="12"/>
      <c r="M93" s="12"/>
      <c r="N93" s="6"/>
      <c r="O93" s="6"/>
      <c r="P93" s="6"/>
      <c r="Q93" s="6"/>
      <c r="R93" s="6"/>
      <c r="S93" s="6"/>
      <c r="T93" s="6"/>
    </row>
    <row r="94" spans="11:20" s="3" customFormat="1" x14ac:dyDescent="0.3">
      <c r="K94" s="12"/>
      <c r="L94" s="12"/>
      <c r="M94" s="12"/>
      <c r="N94" s="6"/>
      <c r="O94" s="6"/>
      <c r="P94" s="6"/>
      <c r="Q94" s="6"/>
      <c r="R94" s="6"/>
      <c r="S94" s="6"/>
      <c r="T94" s="6"/>
    </row>
    <row r="95" spans="11:20" s="3" customFormat="1" x14ac:dyDescent="0.3">
      <c r="K95" s="12"/>
      <c r="L95" s="12"/>
      <c r="M95" s="12"/>
      <c r="N95" s="6"/>
      <c r="O95" s="6"/>
      <c r="P95" s="6"/>
      <c r="Q95" s="6"/>
      <c r="R95" s="6"/>
      <c r="S95" s="6"/>
      <c r="T95" s="6"/>
    </row>
    <row r="96" spans="11:20" s="3" customFormat="1" x14ac:dyDescent="0.3">
      <c r="K96" s="12"/>
      <c r="L96" s="12"/>
      <c r="M96" s="12"/>
      <c r="N96" s="6"/>
      <c r="O96" s="6"/>
      <c r="P96" s="6"/>
      <c r="Q96" s="6"/>
      <c r="R96" s="6"/>
      <c r="S96" s="6"/>
      <c r="T96" s="6"/>
    </row>
    <row r="97" spans="11:20" s="3" customFormat="1" x14ac:dyDescent="0.3">
      <c r="K97" s="12"/>
      <c r="L97" s="12"/>
      <c r="M97" s="12"/>
      <c r="N97" s="6"/>
      <c r="O97" s="6"/>
      <c r="P97" s="6"/>
      <c r="Q97" s="6"/>
      <c r="R97" s="6"/>
      <c r="S97" s="6"/>
      <c r="T97" s="6"/>
    </row>
    <row r="98" spans="11:20" s="3" customFormat="1" x14ac:dyDescent="0.3">
      <c r="K98" s="12"/>
      <c r="L98" s="12"/>
      <c r="M98" s="12"/>
      <c r="N98" s="6"/>
      <c r="O98" s="6"/>
      <c r="P98" s="6"/>
      <c r="Q98" s="6"/>
      <c r="R98" s="6"/>
      <c r="S98" s="6"/>
      <c r="T98" s="6"/>
    </row>
    <row r="99" spans="11:20" s="3" customFormat="1" x14ac:dyDescent="0.3">
      <c r="K99" s="12"/>
      <c r="L99" s="12"/>
      <c r="M99" s="12"/>
      <c r="N99" s="6"/>
      <c r="O99" s="6"/>
      <c r="P99" s="6"/>
      <c r="Q99" s="6"/>
      <c r="R99" s="6"/>
      <c r="S99" s="6"/>
      <c r="T99" s="6"/>
    </row>
    <row r="100" spans="11:20" s="3" customFormat="1" x14ac:dyDescent="0.3">
      <c r="K100" s="12"/>
      <c r="L100" s="12"/>
      <c r="M100" s="12"/>
      <c r="N100" s="6"/>
      <c r="O100" s="6"/>
      <c r="P100" s="6"/>
      <c r="Q100" s="6"/>
      <c r="R100" s="6"/>
      <c r="S100" s="6"/>
      <c r="T100" s="6"/>
    </row>
    <row r="101" spans="11:20" s="3" customFormat="1" x14ac:dyDescent="0.3">
      <c r="K101" s="12"/>
      <c r="L101" s="12"/>
      <c r="M101" s="12"/>
      <c r="N101" s="6"/>
      <c r="O101" s="6"/>
      <c r="P101" s="6"/>
      <c r="Q101" s="6"/>
      <c r="R101" s="6"/>
      <c r="S101" s="6"/>
      <c r="T101" s="6"/>
    </row>
    <row r="102" spans="11:20" s="3" customFormat="1" x14ac:dyDescent="0.3">
      <c r="K102" s="12"/>
      <c r="L102" s="12"/>
      <c r="M102" s="12"/>
      <c r="N102" s="6"/>
      <c r="O102" s="6"/>
      <c r="P102" s="6"/>
      <c r="Q102" s="6"/>
      <c r="R102" s="6"/>
      <c r="S102" s="6"/>
      <c r="T102" s="6"/>
    </row>
    <row r="103" spans="11:20" s="3" customFormat="1" x14ac:dyDescent="0.3">
      <c r="K103" s="12"/>
      <c r="L103" s="12"/>
      <c r="M103" s="12"/>
      <c r="N103" s="6"/>
      <c r="O103" s="6"/>
      <c r="P103" s="6"/>
      <c r="Q103" s="6"/>
      <c r="R103" s="6"/>
      <c r="S103" s="6"/>
      <c r="T103" s="6"/>
    </row>
    <row r="104" spans="11:20" s="3" customFormat="1" x14ac:dyDescent="0.3">
      <c r="K104" s="12"/>
      <c r="L104" s="12"/>
      <c r="M104" s="12"/>
      <c r="N104" s="6"/>
      <c r="O104" s="6"/>
      <c r="P104" s="6"/>
      <c r="Q104" s="6"/>
      <c r="R104" s="6"/>
      <c r="S104" s="6"/>
      <c r="T104" s="6"/>
    </row>
    <row r="105" spans="11:20" s="3" customFormat="1" x14ac:dyDescent="0.3">
      <c r="K105" s="12"/>
      <c r="L105" s="12"/>
      <c r="M105" s="12"/>
      <c r="N105" s="6"/>
      <c r="O105" s="6"/>
      <c r="P105" s="6"/>
      <c r="Q105" s="6"/>
      <c r="R105" s="6"/>
      <c r="S105" s="6"/>
      <c r="T105" s="6"/>
    </row>
    <row r="106" spans="11:20" s="3" customFormat="1" x14ac:dyDescent="0.3">
      <c r="K106" s="12"/>
      <c r="L106" s="12"/>
      <c r="M106" s="12"/>
      <c r="N106" s="6"/>
      <c r="O106" s="6"/>
      <c r="P106" s="6"/>
      <c r="Q106" s="6"/>
      <c r="R106" s="6"/>
      <c r="S106" s="6"/>
      <c r="T106" s="6"/>
    </row>
    <row r="107" spans="11:20" s="3" customFormat="1" x14ac:dyDescent="0.3">
      <c r="K107" s="12"/>
      <c r="L107" s="12"/>
      <c r="M107" s="12"/>
      <c r="N107" s="6"/>
      <c r="O107" s="6"/>
      <c r="P107" s="6"/>
      <c r="Q107" s="6"/>
      <c r="R107" s="6"/>
      <c r="S107" s="6"/>
      <c r="T107" s="6"/>
    </row>
    <row r="108" spans="11:20" s="3" customFormat="1" x14ac:dyDescent="0.3">
      <c r="K108" s="12"/>
      <c r="L108" s="12"/>
      <c r="M108" s="12"/>
      <c r="N108" s="6"/>
      <c r="O108" s="6"/>
      <c r="P108" s="6"/>
      <c r="Q108" s="6"/>
      <c r="R108" s="6"/>
      <c r="S108" s="6"/>
      <c r="T108" s="6"/>
    </row>
    <row r="109" spans="11:20" s="3" customFormat="1" x14ac:dyDescent="0.3">
      <c r="K109" s="12"/>
      <c r="L109" s="12"/>
      <c r="M109" s="12"/>
      <c r="N109" s="6"/>
      <c r="O109" s="6"/>
      <c r="P109" s="6"/>
      <c r="Q109" s="6"/>
      <c r="R109" s="6"/>
      <c r="S109" s="6"/>
      <c r="T109" s="6"/>
    </row>
    <row r="110" spans="11:20" s="3" customFormat="1" x14ac:dyDescent="0.3">
      <c r="K110" s="12"/>
      <c r="L110" s="12"/>
      <c r="M110" s="12"/>
      <c r="N110" s="6"/>
      <c r="O110" s="6"/>
      <c r="P110" s="6"/>
      <c r="Q110" s="6"/>
      <c r="R110" s="6"/>
      <c r="S110" s="6"/>
      <c r="T110" s="6"/>
    </row>
    <row r="111" spans="11:20" s="3" customFormat="1" x14ac:dyDescent="0.3">
      <c r="K111" s="12"/>
      <c r="L111" s="12"/>
      <c r="M111" s="12"/>
      <c r="N111" s="6"/>
      <c r="O111" s="6"/>
      <c r="P111" s="6"/>
      <c r="Q111" s="6"/>
      <c r="R111" s="6"/>
      <c r="S111" s="6"/>
      <c r="T111" s="6"/>
    </row>
    <row r="112" spans="11:20" s="3" customFormat="1" x14ac:dyDescent="0.3">
      <c r="K112" s="12"/>
      <c r="L112" s="12"/>
      <c r="M112" s="12"/>
      <c r="N112" s="6"/>
      <c r="O112" s="6"/>
      <c r="P112" s="6"/>
      <c r="Q112" s="6"/>
      <c r="R112" s="6"/>
      <c r="S112" s="6"/>
      <c r="T112" s="6"/>
    </row>
    <row r="113" spans="11:20" s="3" customFormat="1" x14ac:dyDescent="0.3">
      <c r="K113" s="12"/>
      <c r="L113" s="12"/>
      <c r="M113" s="12"/>
      <c r="N113" s="6"/>
      <c r="O113" s="6"/>
      <c r="P113" s="6"/>
      <c r="Q113" s="6"/>
      <c r="R113" s="6"/>
      <c r="S113" s="6"/>
      <c r="T113" s="6"/>
    </row>
  </sheetData>
  <mergeCells count="183">
    <mergeCell ref="A69:M69"/>
    <mergeCell ref="N69:O69"/>
    <mergeCell ref="A64:A68"/>
    <mergeCell ref="B64:B68"/>
    <mergeCell ref="E64:F64"/>
    <mergeCell ref="G64:I64"/>
    <mergeCell ref="N64:O64"/>
    <mergeCell ref="C65:D65"/>
    <mergeCell ref="E65:F65"/>
    <mergeCell ref="G65:I65"/>
    <mergeCell ref="J65:L65"/>
    <mergeCell ref="E66:F66"/>
    <mergeCell ref="E67:F67"/>
    <mergeCell ref="C68:M68"/>
    <mergeCell ref="N68:O68"/>
    <mergeCell ref="E51:F51"/>
    <mergeCell ref="E52:F52"/>
    <mergeCell ref="E53:F53"/>
    <mergeCell ref="E54:F54"/>
    <mergeCell ref="E55:F55"/>
    <mergeCell ref="E56:F56"/>
    <mergeCell ref="C60:D60"/>
    <mergeCell ref="G60:I60"/>
    <mergeCell ref="C61:D61"/>
    <mergeCell ref="G61:I61"/>
    <mergeCell ref="E59:F59"/>
    <mergeCell ref="E60:F60"/>
    <mergeCell ref="E61:F61"/>
    <mergeCell ref="G52:H52"/>
    <mergeCell ref="K52:L52"/>
    <mergeCell ref="G54:H54"/>
    <mergeCell ref="K54:L54"/>
    <mergeCell ref="G55:H55"/>
    <mergeCell ref="K55:L55"/>
    <mergeCell ref="C52:D56"/>
    <mergeCell ref="A58:M58"/>
    <mergeCell ref="N58:O58"/>
    <mergeCell ref="A59:A63"/>
    <mergeCell ref="B59:B63"/>
    <mergeCell ref="C59:D59"/>
    <mergeCell ref="G59:I59"/>
    <mergeCell ref="J59:L59"/>
    <mergeCell ref="N59:O59"/>
    <mergeCell ref="C62:D62"/>
    <mergeCell ref="G62:I62"/>
    <mergeCell ref="J62:L62"/>
    <mergeCell ref="C63:M63"/>
    <mergeCell ref="N63:O63"/>
    <mergeCell ref="J61:L61"/>
    <mergeCell ref="E62:F62"/>
    <mergeCell ref="C64:D64"/>
    <mergeCell ref="J64:L64"/>
    <mergeCell ref="C66:D66"/>
    <mergeCell ref="G66:I66"/>
    <mergeCell ref="J66:L66"/>
    <mergeCell ref="C67:D67"/>
    <mergeCell ref="G67:I67"/>
    <mergeCell ref="J67:L67"/>
    <mergeCell ref="J60:L60"/>
    <mergeCell ref="A51:A57"/>
    <mergeCell ref="B51:B57"/>
    <mergeCell ref="C51:D51"/>
    <mergeCell ref="G51:H51"/>
    <mergeCell ref="K51:L51"/>
    <mergeCell ref="N51:O51"/>
    <mergeCell ref="G56:H56"/>
    <mergeCell ref="K56:L56"/>
    <mergeCell ref="G53:H53"/>
    <mergeCell ref="K53:L53"/>
    <mergeCell ref="C57:M57"/>
    <mergeCell ref="N57:O57"/>
    <mergeCell ref="A1:O2"/>
    <mergeCell ref="A3:O4"/>
    <mergeCell ref="G5:G9"/>
    <mergeCell ref="N6:N9"/>
    <mergeCell ref="O6:O9"/>
    <mergeCell ref="G10:G15"/>
    <mergeCell ref="C33:M33"/>
    <mergeCell ref="I34:L38"/>
    <mergeCell ref="H34:H38"/>
    <mergeCell ref="C34:D38"/>
    <mergeCell ref="N33:O33"/>
    <mergeCell ref="K48:L48"/>
    <mergeCell ref="C42:M42"/>
    <mergeCell ref="N42:O42"/>
    <mergeCell ref="A43:M43"/>
    <mergeCell ref="N43:O43"/>
    <mergeCell ref="A5:A42"/>
    <mergeCell ref="N22:O22"/>
    <mergeCell ref="I23:L23"/>
    <mergeCell ref="N10:O10"/>
    <mergeCell ref="N11:N15"/>
    <mergeCell ref="O11:O15"/>
    <mergeCell ref="C39:M39"/>
    <mergeCell ref="A50:M50"/>
    <mergeCell ref="N50:O50"/>
    <mergeCell ref="A70:M71"/>
    <mergeCell ref="N70:O71"/>
    <mergeCell ref="C48:H48"/>
    <mergeCell ref="C47:H47"/>
    <mergeCell ref="A44:A49"/>
    <mergeCell ref="B44:B49"/>
    <mergeCell ref="C44:H44"/>
    <mergeCell ref="I44:J44"/>
    <mergeCell ref="K44:L44"/>
    <mergeCell ref="N44:O44"/>
    <mergeCell ref="C45:H45"/>
    <mergeCell ref="I45:J45"/>
    <mergeCell ref="K45:L45"/>
    <mergeCell ref="C46:H46"/>
    <mergeCell ref="C49:H49"/>
    <mergeCell ref="I49:J49"/>
    <mergeCell ref="K49:L49"/>
    <mergeCell ref="I46:J46"/>
    <mergeCell ref="K46:L46"/>
    <mergeCell ref="I47:J47"/>
    <mergeCell ref="K47:L47"/>
    <mergeCell ref="I48:J48"/>
    <mergeCell ref="H14:H15"/>
    <mergeCell ref="I14:I15"/>
    <mergeCell ref="J14:J15"/>
    <mergeCell ref="K14:K15"/>
    <mergeCell ref="L14:L15"/>
    <mergeCell ref="M14:M15"/>
    <mergeCell ref="C5:F9"/>
    <mergeCell ref="C10:F15"/>
    <mergeCell ref="C16:F21"/>
    <mergeCell ref="G16:G21"/>
    <mergeCell ref="H7:H8"/>
    <mergeCell ref="I7:I8"/>
    <mergeCell ref="J7:J8"/>
    <mergeCell ref="K7:K8"/>
    <mergeCell ref="L7:L8"/>
    <mergeCell ref="M7:M8"/>
    <mergeCell ref="H12:H13"/>
    <mergeCell ref="I12:I13"/>
    <mergeCell ref="J12:J13"/>
    <mergeCell ref="K12:K13"/>
    <mergeCell ref="L12:L13"/>
    <mergeCell ref="M12:M13"/>
    <mergeCell ref="E31:E32"/>
    <mergeCell ref="I31:L31"/>
    <mergeCell ref="I32:L32"/>
    <mergeCell ref="H23:H32"/>
    <mergeCell ref="N16:O16"/>
    <mergeCell ref="N17:N21"/>
    <mergeCell ref="O17:O21"/>
    <mergeCell ref="H18:H19"/>
    <mergeCell ref="I18:I19"/>
    <mergeCell ref="J18:J19"/>
    <mergeCell ref="K18:K19"/>
    <mergeCell ref="L18:L19"/>
    <mergeCell ref="M18:M19"/>
    <mergeCell ref="H20:H21"/>
    <mergeCell ref="I20:I21"/>
    <mergeCell ref="J20:J21"/>
    <mergeCell ref="K20:K21"/>
    <mergeCell ref="L20:L21"/>
    <mergeCell ref="M20:M21"/>
    <mergeCell ref="N39:O39"/>
    <mergeCell ref="C40:D41"/>
    <mergeCell ref="H40:H41"/>
    <mergeCell ref="I40:L41"/>
    <mergeCell ref="B23:B42"/>
    <mergeCell ref="B5:B21"/>
    <mergeCell ref="C23:C32"/>
    <mergeCell ref="B22:M22"/>
    <mergeCell ref="I24:L24"/>
    <mergeCell ref="E23:E24"/>
    <mergeCell ref="D23:D24"/>
    <mergeCell ref="D25:D26"/>
    <mergeCell ref="E25:E26"/>
    <mergeCell ref="I25:L25"/>
    <mergeCell ref="I26:L26"/>
    <mergeCell ref="D27:D28"/>
    <mergeCell ref="E27:E28"/>
    <mergeCell ref="I27:L27"/>
    <mergeCell ref="I28:L28"/>
    <mergeCell ref="D29:D30"/>
    <mergeCell ref="E29:E30"/>
    <mergeCell ref="I29:L29"/>
    <mergeCell ref="I30:L30"/>
    <mergeCell ref="D31:D32"/>
  </mergeCells>
  <pageMargins left="0.25" right="0.25" top="0.75" bottom="0.75" header="0.3" footer="0.3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2016</vt:lpstr>
      <vt:lpstr>'2016'!Área_de_impresión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Alejo</dc:creator>
  <cp:lastModifiedBy>Eber restrepo</cp:lastModifiedBy>
  <cp:lastPrinted>2015-08-14T19:27:26Z</cp:lastPrinted>
  <dcterms:created xsi:type="dcterms:W3CDTF">2015-05-04T13:38:43Z</dcterms:created>
  <dcterms:modified xsi:type="dcterms:W3CDTF">2018-01-17T13:30:35Z</dcterms:modified>
</cp:coreProperties>
</file>