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ranley\Desktop\"/>
    </mc:Choice>
  </mc:AlternateContent>
  <bookViews>
    <workbookView xWindow="0" yWindow="50" windowWidth="17220" windowHeight="7420" activeTab="5"/>
  </bookViews>
  <sheets>
    <sheet name="CO2 emissions" sheetId="8" r:id="rId1"/>
    <sheet name="Electricity" sheetId="3" r:id="rId2"/>
    <sheet name="Heating Fuel" sheetId="4" r:id="rId3"/>
    <sheet name="Water" sheetId="6" r:id="rId4"/>
    <sheet name="Waste" sheetId="1" r:id="rId5"/>
    <sheet name="UPASS" sheetId="5" r:id="rId6"/>
  </sheets>
  <calcPr calcId="162913"/>
</workbook>
</file>

<file path=xl/calcChain.xml><?xml version="1.0" encoding="utf-8"?>
<calcChain xmlns="http://schemas.openxmlformats.org/spreadsheetml/2006/main">
  <c r="I13" i="8" l="1"/>
  <c r="I12" i="8" l="1"/>
  <c r="I11" i="8"/>
  <c r="I9" i="8"/>
  <c r="I8" i="8"/>
  <c r="F5" i="8"/>
  <c r="D5" i="8"/>
  <c r="F4" i="8"/>
  <c r="D4" i="8"/>
  <c r="F3" i="8"/>
  <c r="D3" i="8"/>
  <c r="F2" i="8"/>
  <c r="D2" i="8"/>
  <c r="C13" i="6" l="1"/>
  <c r="C12" i="6"/>
  <c r="C11" i="6"/>
  <c r="C10" i="6"/>
  <c r="C9" i="6"/>
  <c r="C8" i="6"/>
  <c r="C7" i="6"/>
  <c r="C6" i="6"/>
  <c r="C5" i="6"/>
  <c r="C4" i="6"/>
  <c r="C3" i="6"/>
  <c r="D10" i="4"/>
  <c r="D9" i="4"/>
  <c r="D6" i="4"/>
  <c r="D5" i="4"/>
  <c r="D4" i="4"/>
  <c r="D3" i="4"/>
  <c r="E8" i="4"/>
  <c r="B14" i="3"/>
  <c r="B13" i="3"/>
  <c r="B12" i="3"/>
  <c r="B11" i="3"/>
  <c r="B10" i="3"/>
  <c r="B9" i="3"/>
  <c r="B8" i="3"/>
</calcChain>
</file>

<file path=xl/sharedStrings.xml><?xml version="1.0" encoding="utf-8"?>
<sst xmlns="http://schemas.openxmlformats.org/spreadsheetml/2006/main" count="78" uniqueCount="56">
  <si>
    <t>Number 2 Fuel Oil (Gallons)</t>
  </si>
  <si>
    <t>Number 6 Fuel Oil (Gallons)</t>
  </si>
  <si>
    <t>Natural Gas Usage (MMBTU)</t>
  </si>
  <si>
    <t xml:space="preserve"> Electricity Usage (MWH)</t>
  </si>
  <si>
    <t>Calendar Year</t>
  </si>
  <si>
    <t>Scope 1 - Stationary Combustion</t>
  </si>
  <si>
    <t>Scope 1 - Mobile Combustion</t>
  </si>
  <si>
    <t>Scope 1 - Fugitive Emissions</t>
  </si>
  <si>
    <t>Scope 2 - Purchased Electricity</t>
  </si>
  <si>
    <t>Scope 3 - Commuting</t>
  </si>
  <si>
    <t>Scope 3 - Air Travel</t>
  </si>
  <si>
    <t>Scope 3 - Solid Waste</t>
  </si>
  <si>
    <t>Total Emissions</t>
  </si>
  <si>
    <t>Source</t>
  </si>
  <si>
    <t>From Campus Carbon Calculator, as reported to ACUPCC in Jan 2014</t>
  </si>
  <si>
    <t>Energy Emissions From Campus Carbon Calculator</t>
  </si>
  <si>
    <t>Fiscal Year</t>
  </si>
  <si>
    <t>2008-2009</t>
  </si>
  <si>
    <t>2009-2010</t>
  </si>
  <si>
    <t>2010-2011</t>
  </si>
  <si>
    <t>2011-2012</t>
  </si>
  <si>
    <t xml:space="preserve">2012-2013 </t>
  </si>
  <si>
    <t>2013-2014</t>
  </si>
  <si>
    <t>2014-2015</t>
  </si>
  <si>
    <t>Recycled Material as Percentage of Total Waste</t>
  </si>
  <si>
    <t>Organics diverted from Landfill</t>
  </si>
  <si>
    <t>11.5 Tons</t>
  </si>
  <si>
    <t>no data</t>
  </si>
  <si>
    <t xml:space="preserve">Notes: </t>
  </si>
  <si>
    <t>Organics diversion estimate is from Waste Management and includes campus composting collection only (does not include pulper weight in UMD Dining Services.)</t>
  </si>
  <si>
    <t xml:space="preserve">Data on Recycling weights is sourced from Waste Management; they use a conversion factor to convert volume estimates from truck pick-ups to weight. </t>
  </si>
  <si>
    <t>2015-2016</t>
  </si>
  <si>
    <t>Data obtained from Christine Lovejoy, FM Custodial Planner, and Jonna Korpi, Sustainability Activties Coordinator</t>
  </si>
  <si>
    <t>WATER</t>
  </si>
  <si>
    <t>Campus water use (in CCF)</t>
  </si>
  <si>
    <t>Campus water use data (Gallons)</t>
  </si>
  <si>
    <t>From Campus Carbon Calculator, as reported to ACUPCC in May 2016</t>
  </si>
  <si>
    <t>Energy Emissions From SIMAP</t>
  </si>
  <si>
    <t>11.48 Tons</t>
  </si>
  <si>
    <t>104.5 Tons</t>
  </si>
  <si>
    <t>37.8 Tons</t>
  </si>
  <si>
    <t>Fuel oil use tracked by Facilities Management, Heating Plant Supervisor, John Sawyer</t>
  </si>
  <si>
    <t>Water usage from Utility billing database, data pulled by Mindy Granley</t>
  </si>
  <si>
    <t>Natural Gas usage from Utility billing database, data pulled by Mindy Granley</t>
  </si>
  <si>
    <t>Electricity usage from Utility billing database, data pulled by Mindy Granley</t>
  </si>
  <si>
    <t>Full carbon inventory submitted to Second Nature</t>
  </si>
  <si>
    <t>Emissions used from previous year's estimate</t>
  </si>
  <si>
    <t>From Cool Air Clean Planet, as reported in 2008 to ACUPCC</t>
  </si>
  <si>
    <t>Energy Emissions From Cool Air Clean Planet</t>
  </si>
  <si>
    <t>From Cool Air Clean Planet, as reported in January 2011 to ACUPCC</t>
  </si>
  <si>
    <t>From Cool Air Clean Planet, as reported in January 2012 to ACUPCC</t>
  </si>
  <si>
    <t>Total Fuel Oil (Gallons)</t>
  </si>
  <si>
    <t>2016-2017</t>
  </si>
  <si>
    <t>2017-2018</t>
  </si>
  <si>
    <t>UPASS Ridership Data</t>
  </si>
  <si>
    <t>Coming soon.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</si>
</sst>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i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theme="6" tint="0.79998168889431442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theme="6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ADADAD"/>
      </right>
      <top style="medium">
        <color rgb="FFADADAD"/>
      </top>
      <bottom style="medium">
        <color rgb="FFADADAD"/>
      </bottom>
      <diagonal/>
    </border>
    <border>
      <left style="medium">
        <color rgb="FFADADAD"/>
      </left>
      <right style="medium">
        <color rgb="FFADADAD"/>
      </right>
      <top style="medium">
        <color rgb="FFADADAD"/>
      </top>
      <bottom style="medium">
        <color rgb="FFADADAD"/>
      </bottom>
      <diagonal/>
    </border>
    <border>
      <left style="medium">
        <color rgb="FFADADAD"/>
      </left>
      <right style="medium">
        <color indexed="64"/>
      </right>
      <top style="medium">
        <color rgb="FFADADAD"/>
      </top>
      <bottom style="medium">
        <color rgb="FFADADAD"/>
      </bottom>
      <diagonal/>
    </border>
    <border>
      <left style="medium">
        <color indexed="64"/>
      </left>
      <right style="medium">
        <color rgb="FFADADAD"/>
      </right>
      <top style="medium">
        <color rgb="FFADADAD"/>
      </top>
      <bottom style="medium">
        <color indexed="64"/>
      </bottom>
      <diagonal/>
    </border>
    <border>
      <left style="medium">
        <color rgb="FFADADAD"/>
      </left>
      <right style="medium">
        <color rgb="FFADADAD"/>
      </right>
      <top style="medium">
        <color rgb="FFADADAD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3" borderId="4" xfId="0" applyFont="1" applyFill="1" applyBorder="1"/>
    <xf numFmtId="3" fontId="5" fillId="4" borderId="5" xfId="0" applyNumberFormat="1" applyFont="1" applyFill="1" applyBorder="1"/>
    <xf numFmtId="0" fontId="2" fillId="3" borderId="6" xfId="0" applyFont="1" applyFill="1" applyBorder="1"/>
    <xf numFmtId="0" fontId="2" fillId="3" borderId="0" xfId="0" applyFont="1" applyFill="1" applyBorder="1"/>
    <xf numFmtId="3" fontId="0" fillId="0" borderId="0" xfId="0" applyNumberFormat="1"/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5" borderId="12" xfId="0" applyFill="1" applyBorder="1" applyAlignment="1">
      <alignment wrapText="1"/>
    </xf>
    <xf numFmtId="0" fontId="0" fillId="5" borderId="13" xfId="0" applyFill="1" applyBorder="1" applyAlignment="1">
      <alignment wrapText="1"/>
    </xf>
    <xf numFmtId="0" fontId="11" fillId="5" borderId="13" xfId="0" applyFont="1" applyFill="1" applyBorder="1" applyAlignment="1">
      <alignment wrapText="1"/>
    </xf>
    <xf numFmtId="1" fontId="0" fillId="5" borderId="13" xfId="0" applyNumberFormat="1" applyFill="1" applyBorder="1" applyAlignment="1">
      <alignment wrapText="1"/>
    </xf>
    <xf numFmtId="3" fontId="0" fillId="5" borderId="13" xfId="0" applyNumberFormat="1" applyFill="1" applyBorder="1" applyAlignment="1">
      <alignment wrapText="1"/>
    </xf>
    <xf numFmtId="0" fontId="0" fillId="0" borderId="12" xfId="0" applyBorder="1" applyAlignment="1">
      <alignment wrapText="1"/>
    </xf>
    <xf numFmtId="0" fontId="0" fillId="6" borderId="13" xfId="0" applyFill="1" applyBorder="1" applyAlignment="1">
      <alignment wrapText="1"/>
    </xf>
    <xf numFmtId="0" fontId="11" fillId="6" borderId="13" xfId="0" applyFont="1" applyFill="1" applyBorder="1" applyAlignment="1">
      <alignment wrapText="1"/>
    </xf>
    <xf numFmtId="1" fontId="0" fillId="6" borderId="13" xfId="0" applyNumberFormat="1" applyFill="1" applyBorder="1" applyAlignment="1">
      <alignment wrapText="1"/>
    </xf>
    <xf numFmtId="3" fontId="0" fillId="6" borderId="13" xfId="0" applyNumberFormat="1" applyFill="1" applyBorder="1" applyAlignment="1">
      <alignment wrapText="1"/>
    </xf>
    <xf numFmtId="3" fontId="0" fillId="0" borderId="13" xfId="0" applyNumberFormat="1" applyBorder="1" applyAlignment="1">
      <alignment wrapText="1"/>
    </xf>
    <xf numFmtId="0" fontId="0" fillId="2" borderId="13" xfId="0" applyFill="1" applyBorder="1" applyAlignment="1">
      <alignment wrapText="1"/>
    </xf>
    <xf numFmtId="0" fontId="11" fillId="2" borderId="13" xfId="0" applyFont="1" applyFill="1" applyBorder="1" applyAlignment="1">
      <alignment wrapText="1"/>
    </xf>
    <xf numFmtId="1" fontId="0" fillId="2" borderId="13" xfId="0" applyNumberFormat="1" applyFill="1" applyBorder="1" applyAlignment="1">
      <alignment wrapText="1"/>
    </xf>
    <xf numFmtId="3" fontId="0" fillId="2" borderId="13" xfId="0" applyNumberFormat="1" applyFill="1" applyBorder="1" applyAlignment="1">
      <alignment wrapText="1"/>
    </xf>
    <xf numFmtId="1" fontId="0" fillId="5" borderId="13" xfId="0" applyNumberFormat="1" applyFill="1" applyBorder="1" applyAlignment="1">
      <alignment horizontal="right" wrapText="1"/>
    </xf>
    <xf numFmtId="1" fontId="0" fillId="6" borderId="13" xfId="0" applyNumberFormat="1" applyFill="1" applyBorder="1" applyAlignment="1">
      <alignment horizontal="right" wrapText="1"/>
    </xf>
    <xf numFmtId="0" fontId="0" fillId="0" borderId="15" xfId="0" applyBorder="1" applyAlignment="1">
      <alignment wrapText="1"/>
    </xf>
    <xf numFmtId="1" fontId="0" fillId="6" borderId="16" xfId="0" applyNumberFormat="1" applyFill="1" applyBorder="1" applyAlignment="1">
      <alignment wrapText="1"/>
    </xf>
    <xf numFmtId="0" fontId="11" fillId="6" borderId="16" xfId="0" applyFont="1" applyFill="1" applyBorder="1" applyAlignment="1">
      <alignment wrapText="1"/>
    </xf>
    <xf numFmtId="1" fontId="0" fillId="6" borderId="16" xfId="0" applyNumberFormat="1" applyFill="1" applyBorder="1" applyAlignment="1">
      <alignment horizontal="right" wrapText="1"/>
    </xf>
    <xf numFmtId="3" fontId="0" fillId="6" borderId="16" xfId="0" applyNumberFormat="1" applyFill="1" applyBorder="1" applyAlignment="1">
      <alignment wrapText="1"/>
    </xf>
    <xf numFmtId="3" fontId="0" fillId="0" borderId="16" xfId="0" applyNumberFormat="1" applyBorder="1" applyAlignment="1">
      <alignment wrapText="1"/>
    </xf>
    <xf numFmtId="0" fontId="0" fillId="0" borderId="0" xfId="0" applyFill="1" applyBorder="1" applyAlignment="1">
      <alignment wrapText="1"/>
    </xf>
    <xf numFmtId="0" fontId="10" fillId="6" borderId="17" xfId="0" applyFont="1" applyFill="1" applyBorder="1" applyAlignment="1"/>
    <xf numFmtId="0" fontId="11" fillId="6" borderId="8" xfId="0" applyFont="1" applyFill="1" applyBorder="1"/>
    <xf numFmtId="0" fontId="10" fillId="5" borderId="19" xfId="0" applyFont="1" applyFill="1" applyBorder="1"/>
    <xf numFmtId="0" fontId="0" fillId="5" borderId="18" xfId="0" applyFill="1" applyBorder="1"/>
    <xf numFmtId="0" fontId="11" fillId="5" borderId="8" xfId="0" applyFont="1" applyFill="1" applyBorder="1"/>
    <xf numFmtId="0" fontId="2" fillId="3" borderId="1" xfId="0" applyFont="1" applyFill="1" applyBorder="1" applyAlignment="1">
      <alignment horizontal="left" wrapText="1"/>
    </xf>
    <xf numFmtId="0" fontId="12" fillId="0" borderId="0" xfId="0" applyFont="1"/>
    <xf numFmtId="0" fontId="6" fillId="0" borderId="0" xfId="0" applyFont="1"/>
    <xf numFmtId="0" fontId="13" fillId="0" borderId="0" xfId="0" applyFont="1"/>
    <xf numFmtId="0" fontId="3" fillId="0" borderId="0" xfId="2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/>
    <xf numFmtId="164" fontId="2" fillId="0" borderId="0" xfId="1" applyNumberFormat="1" applyFont="1" applyFill="1" applyBorder="1"/>
    <xf numFmtId="0" fontId="0" fillId="0" borderId="0" xfId="0"/>
    <xf numFmtId="0" fontId="2" fillId="8" borderId="0" xfId="0" applyFont="1" applyFill="1"/>
    <xf numFmtId="0" fontId="7" fillId="9" borderId="20" xfId="0" applyFont="1" applyFill="1" applyBorder="1" applyAlignment="1">
      <alignment horizontal="center" wrapText="1"/>
    </xf>
    <xf numFmtId="0" fontId="2" fillId="10" borderId="22" xfId="0" applyFont="1" applyFill="1" applyBorder="1"/>
    <xf numFmtId="0" fontId="2" fillId="11" borderId="22" xfId="0" applyFont="1" applyFill="1" applyBorder="1"/>
    <xf numFmtId="0" fontId="2" fillId="11" borderId="23" xfId="0" applyFont="1" applyFill="1" applyBorder="1"/>
    <xf numFmtId="164" fontId="14" fillId="0" borderId="0" xfId="1" applyNumberFormat="1" applyFont="1" applyFill="1"/>
    <xf numFmtId="0" fontId="2" fillId="0" borderId="0" xfId="0" applyFont="1"/>
    <xf numFmtId="0" fontId="2" fillId="10" borderId="24" xfId="0" applyFont="1" applyFill="1" applyBorder="1"/>
    <xf numFmtId="165" fontId="2" fillId="10" borderId="21" xfId="4" applyNumberFormat="1" applyFont="1" applyFill="1" applyBorder="1"/>
    <xf numFmtId="165" fontId="2" fillId="10" borderId="22" xfId="4" applyNumberFormat="1" applyFont="1" applyFill="1" applyBorder="1"/>
    <xf numFmtId="165" fontId="2" fillId="11" borderId="22" xfId="4" applyNumberFormat="1" applyFont="1" applyFill="1" applyBorder="1"/>
    <xf numFmtId="43" fontId="0" fillId="0" borderId="0" xfId="0" applyNumberFormat="1"/>
    <xf numFmtId="165" fontId="0" fillId="0" borderId="0" xfId="0" applyNumberFormat="1"/>
    <xf numFmtId="0" fontId="10" fillId="0" borderId="11" xfId="0" applyFont="1" applyBorder="1" applyAlignment="1">
      <alignment wrapText="1"/>
    </xf>
    <xf numFmtId="4" fontId="0" fillId="5" borderId="14" xfId="0" applyNumberFormat="1" applyFill="1" applyBorder="1"/>
    <xf numFmtId="4" fontId="0" fillId="0" borderId="14" xfId="0" applyNumberFormat="1" applyBorder="1"/>
    <xf numFmtId="0" fontId="0" fillId="5" borderId="14" xfId="0" applyFill="1" applyBorder="1"/>
    <xf numFmtId="0" fontId="0" fillId="0" borderId="14" xfId="0" applyBorder="1"/>
    <xf numFmtId="0" fontId="2" fillId="7" borderId="21" xfId="1" applyNumberFormat="1" applyFont="1" applyFill="1" applyBorder="1" applyAlignment="1">
      <alignment horizontal="left"/>
    </xf>
    <xf numFmtId="0" fontId="2" fillId="8" borderId="0" xfId="0" applyNumberFormat="1" applyFont="1" applyFill="1" applyAlignment="1">
      <alignment horizontal="left"/>
    </xf>
    <xf numFmtId="2" fontId="12" fillId="7" borderId="21" xfId="1" applyNumberFormat="1" applyFont="1" applyFill="1" applyBorder="1" applyAlignment="1">
      <alignment horizontal="right"/>
    </xf>
    <xf numFmtId="2" fontId="12" fillId="8" borderId="0" xfId="0" applyNumberFormat="1" applyFont="1" applyFill="1" applyAlignment="1">
      <alignment horizontal="right"/>
    </xf>
    <xf numFmtId="2" fontId="2" fillId="7" borderId="21" xfId="1" applyNumberFormat="1" applyFont="1" applyFill="1" applyBorder="1" applyAlignment="1">
      <alignment horizontal="right"/>
    </xf>
    <xf numFmtId="2" fontId="2" fillId="8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3" borderId="5" xfId="0" applyFont="1" applyFill="1" applyBorder="1"/>
    <xf numFmtId="0" fontId="2" fillId="3" borderId="7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3" fontId="5" fillId="4" borderId="5" xfId="0" applyNumberFormat="1" applyFont="1" applyFill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12" borderId="0" xfId="0" applyFont="1" applyFill="1"/>
    <xf numFmtId="0" fontId="0" fillId="12" borderId="0" xfId="0" applyFill="1"/>
  </cellXfs>
  <cellStyles count="5">
    <cellStyle name="Comma" xfId="4" builtinId="3"/>
    <cellStyle name="Comma 2" xfId="3"/>
    <cellStyle name="Normal" xfId="0" builtinId="0"/>
    <cellStyle name="Normal 2" xfId="2"/>
    <cellStyle name="Percent" xfId="1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2:B12" totalsRowShown="0" headerRowDxfId="3" dataDxfId="2" headerRowCellStyle="Normal 2">
  <autoFilter ref="A2:B12"/>
  <tableColumns count="2">
    <tableColumn id="1" name="Fiscal Year" dataDxfId="1"/>
    <tableColumn id="17" name="Recycled Material as Percentage of Total Waste" dataDxfId="0" dataCellStyle="Percent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A14" sqref="A14"/>
    </sheetView>
  </sheetViews>
  <sheetFormatPr defaultRowHeight="14.5"/>
  <cols>
    <col min="10" max="10" width="59.26953125" bestFit="1" customWidth="1"/>
  </cols>
  <sheetData>
    <row r="1" spans="1:10" ht="48.5" thickBot="1">
      <c r="A1" s="6" t="s">
        <v>4</v>
      </c>
      <c r="B1" s="7" t="s">
        <v>5</v>
      </c>
      <c r="C1" s="7" t="s">
        <v>6</v>
      </c>
      <c r="D1" s="8" t="s">
        <v>7</v>
      </c>
      <c r="E1" s="7" t="s">
        <v>8</v>
      </c>
      <c r="F1" s="7" t="s">
        <v>9</v>
      </c>
      <c r="G1" s="7" t="s">
        <v>10</v>
      </c>
      <c r="H1" s="7" t="s">
        <v>11</v>
      </c>
      <c r="I1" s="7" t="s">
        <v>12</v>
      </c>
      <c r="J1" s="60" t="s">
        <v>13</v>
      </c>
    </row>
    <row r="2" spans="1:10" ht="15" thickBot="1">
      <c r="A2" s="9">
        <v>2007</v>
      </c>
      <c r="B2" s="13">
        <v>18842</v>
      </c>
      <c r="C2" s="10">
        <v>515</v>
      </c>
      <c r="D2" s="11">
        <f>827+14</f>
        <v>841</v>
      </c>
      <c r="E2" s="13">
        <v>33287</v>
      </c>
      <c r="F2" s="12">
        <f>1198+548</f>
        <v>1746</v>
      </c>
      <c r="G2" s="13">
        <v>2236</v>
      </c>
      <c r="H2" s="10">
        <v>94</v>
      </c>
      <c r="I2" s="13">
        <v>57562</v>
      </c>
      <c r="J2" s="61" t="s">
        <v>47</v>
      </c>
    </row>
    <row r="3" spans="1:10" ht="15" thickBot="1">
      <c r="A3" s="14">
        <v>2008</v>
      </c>
      <c r="B3" s="19">
        <v>19726.75</v>
      </c>
      <c r="C3" s="15">
        <v>515</v>
      </c>
      <c r="D3" s="16">
        <f t="shared" ref="D3:D4" si="0">827+14</f>
        <v>841</v>
      </c>
      <c r="E3" s="19">
        <v>31561.15</v>
      </c>
      <c r="F3" s="17">
        <f t="shared" ref="F3:F4" si="1">1198+548</f>
        <v>1746</v>
      </c>
      <c r="G3" s="18">
        <v>2236</v>
      </c>
      <c r="H3" s="15">
        <v>94</v>
      </c>
      <c r="I3" s="19">
        <v>51301.7</v>
      </c>
      <c r="J3" s="62" t="s">
        <v>48</v>
      </c>
    </row>
    <row r="4" spans="1:10" ht="15" thickBot="1">
      <c r="A4" s="14">
        <v>2009</v>
      </c>
      <c r="B4" s="19">
        <v>19126.32</v>
      </c>
      <c r="C4" s="15">
        <v>515</v>
      </c>
      <c r="D4" s="16">
        <f t="shared" si="0"/>
        <v>841</v>
      </c>
      <c r="E4" s="19">
        <v>30449.88</v>
      </c>
      <c r="F4" s="17">
        <f t="shared" si="1"/>
        <v>1746</v>
      </c>
      <c r="G4" s="18">
        <v>2236</v>
      </c>
      <c r="H4" s="15">
        <v>94</v>
      </c>
      <c r="I4" s="19">
        <v>49576.2</v>
      </c>
      <c r="J4" s="62" t="s">
        <v>48</v>
      </c>
    </row>
    <row r="5" spans="1:10" ht="15" thickBot="1">
      <c r="A5" s="9">
        <v>2010</v>
      </c>
      <c r="B5" s="13">
        <v>18175</v>
      </c>
      <c r="C5" s="10">
        <v>523</v>
      </c>
      <c r="D5" s="11">
        <f>812+11</f>
        <v>823</v>
      </c>
      <c r="E5" s="13">
        <v>30080</v>
      </c>
      <c r="F5" s="12">
        <f>1149+429</f>
        <v>1578</v>
      </c>
      <c r="G5" s="13">
        <v>3276</v>
      </c>
      <c r="H5" s="10">
        <v>102</v>
      </c>
      <c r="I5" s="13">
        <v>54557</v>
      </c>
      <c r="J5" s="61" t="s">
        <v>49</v>
      </c>
    </row>
    <row r="6" spans="1:10" ht="15" thickBot="1">
      <c r="A6" s="14">
        <v>2011</v>
      </c>
      <c r="B6" s="19">
        <v>18864</v>
      </c>
      <c r="C6" s="20">
        <v>511</v>
      </c>
      <c r="D6" s="21">
        <v>957</v>
      </c>
      <c r="E6" s="23">
        <v>26447</v>
      </c>
      <c r="F6" s="22">
        <v>1578</v>
      </c>
      <c r="G6" s="23">
        <v>3160</v>
      </c>
      <c r="H6" s="20">
        <v>144</v>
      </c>
      <c r="I6" s="19">
        <v>51661</v>
      </c>
      <c r="J6" s="62" t="s">
        <v>50</v>
      </c>
    </row>
    <row r="7" spans="1:10" ht="15" thickBot="1">
      <c r="A7" s="14">
        <v>2012</v>
      </c>
      <c r="B7" s="19">
        <v>16666.27</v>
      </c>
      <c r="C7" s="15">
        <v>511</v>
      </c>
      <c r="D7" s="16">
        <v>957</v>
      </c>
      <c r="E7" s="19">
        <v>28409.27</v>
      </c>
      <c r="F7" s="17">
        <v>1578</v>
      </c>
      <c r="G7" s="18">
        <v>3160</v>
      </c>
      <c r="H7" s="15">
        <v>144</v>
      </c>
      <c r="I7" s="19">
        <v>45755.26</v>
      </c>
      <c r="J7" s="62" t="s">
        <v>48</v>
      </c>
    </row>
    <row r="8" spans="1:10" ht="15" thickBot="1">
      <c r="A8" s="9">
        <v>2013</v>
      </c>
      <c r="B8" s="13">
        <v>21690.06</v>
      </c>
      <c r="C8" s="12">
        <v>514.13</v>
      </c>
      <c r="D8" s="11">
        <v>362.3</v>
      </c>
      <c r="E8" s="13">
        <v>30181.78</v>
      </c>
      <c r="F8" s="24">
        <v>2162</v>
      </c>
      <c r="G8" s="13">
        <v>2739</v>
      </c>
      <c r="H8" s="12">
        <v>166</v>
      </c>
      <c r="I8" s="13">
        <f>SUM(B8:H8)</f>
        <v>57815.270000000004</v>
      </c>
      <c r="J8" s="63" t="s">
        <v>14</v>
      </c>
    </row>
    <row r="9" spans="1:10" ht="15" thickBot="1">
      <c r="A9" s="14">
        <v>2014</v>
      </c>
      <c r="B9" s="19">
        <v>21523.85</v>
      </c>
      <c r="C9" s="17">
        <v>514.13</v>
      </c>
      <c r="D9" s="16">
        <v>362.3</v>
      </c>
      <c r="E9" s="19">
        <v>29711.02</v>
      </c>
      <c r="F9" s="25">
        <v>2162</v>
      </c>
      <c r="G9" s="18">
        <v>2739.22</v>
      </c>
      <c r="H9" s="17">
        <v>166</v>
      </c>
      <c r="I9" s="19">
        <f>SUM(B9:H9)</f>
        <v>57178.520000000004</v>
      </c>
      <c r="J9" s="64" t="s">
        <v>15</v>
      </c>
    </row>
    <row r="10" spans="1:10" ht="15" thickBot="1">
      <c r="A10" s="26">
        <v>2015</v>
      </c>
      <c r="B10" s="31">
        <v>23353.43</v>
      </c>
      <c r="C10" s="27">
        <v>514.13</v>
      </c>
      <c r="D10" s="28">
        <v>362.3</v>
      </c>
      <c r="E10" s="31">
        <v>28300.63</v>
      </c>
      <c r="F10" s="29">
        <v>2162</v>
      </c>
      <c r="G10" s="30">
        <v>2739.22</v>
      </c>
      <c r="H10" s="27">
        <v>166</v>
      </c>
      <c r="I10" s="31">
        <v>51654.06</v>
      </c>
      <c r="J10" s="64" t="s">
        <v>15</v>
      </c>
    </row>
    <row r="11" spans="1:10" s="46" customFormat="1" ht="15" thickBot="1">
      <c r="A11" s="9">
        <v>2016</v>
      </c>
      <c r="B11" s="13">
        <v>22261.73</v>
      </c>
      <c r="C11" s="12">
        <v>533</v>
      </c>
      <c r="D11" s="11">
        <v>328</v>
      </c>
      <c r="E11" s="13">
        <v>28100.57</v>
      </c>
      <c r="F11" s="24">
        <v>1562</v>
      </c>
      <c r="G11" s="13">
        <v>2043.43</v>
      </c>
      <c r="H11" s="12">
        <v>278.69</v>
      </c>
      <c r="I11" s="13">
        <f>SUM(B11:H11)</f>
        <v>55107.420000000006</v>
      </c>
      <c r="J11" s="63" t="s">
        <v>36</v>
      </c>
    </row>
    <row r="12" spans="1:10" ht="15" thickBot="1">
      <c r="A12" s="26">
        <v>2017</v>
      </c>
      <c r="B12" s="31">
        <v>20562</v>
      </c>
      <c r="C12" s="27">
        <v>533</v>
      </c>
      <c r="D12" s="28">
        <v>328</v>
      </c>
      <c r="E12" s="31">
        <v>24819</v>
      </c>
      <c r="F12" s="29">
        <v>1562</v>
      </c>
      <c r="G12" s="30">
        <v>2043.43</v>
      </c>
      <c r="H12" s="27">
        <v>279</v>
      </c>
      <c r="I12" s="19">
        <f>SUM(B12:H12)</f>
        <v>50126.43</v>
      </c>
      <c r="J12" s="64" t="s">
        <v>37</v>
      </c>
    </row>
    <row r="13" spans="1:10" ht="15" thickBot="1">
      <c r="A13" s="26">
        <v>2018</v>
      </c>
      <c r="B13" s="31"/>
      <c r="C13" s="27"/>
      <c r="D13" s="28"/>
      <c r="E13" s="31"/>
      <c r="F13" s="29"/>
      <c r="G13" s="30"/>
      <c r="H13" s="27"/>
      <c r="I13" s="19">
        <f>SUM(B13:H13)</f>
        <v>0</v>
      </c>
      <c r="J13" s="64"/>
    </row>
    <row r="14" spans="1:10">
      <c r="A14" s="32"/>
    </row>
    <row r="15" spans="1:10">
      <c r="A15" s="33" t="s">
        <v>46</v>
      </c>
      <c r="B15" s="34"/>
      <c r="C15" s="34"/>
      <c r="D15" s="34"/>
    </row>
    <row r="16" spans="1:10">
      <c r="A16" s="35" t="s">
        <v>45</v>
      </c>
      <c r="B16" s="36"/>
      <c r="C16" s="37"/>
      <c r="D16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topLeftCell="A2" workbookViewId="0">
      <selection activeCell="A16" sqref="A16"/>
    </sheetView>
  </sheetViews>
  <sheetFormatPr defaultRowHeight="14.5"/>
  <cols>
    <col min="1" max="1" width="10.6328125" customWidth="1"/>
    <col min="2" max="2" width="13" customWidth="1"/>
    <col min="3" max="3" width="8.90625" customWidth="1"/>
  </cols>
  <sheetData>
    <row r="2" spans="1:4" ht="15" thickBot="1"/>
    <row r="3" spans="1:4" ht="29">
      <c r="A3" s="38" t="s">
        <v>4</v>
      </c>
      <c r="B3" s="75" t="s">
        <v>3</v>
      </c>
    </row>
    <row r="4" spans="1:4">
      <c r="A4" s="72">
        <v>2007</v>
      </c>
      <c r="B4" s="2">
        <v>39863.794999999998</v>
      </c>
      <c r="D4" s="5"/>
    </row>
    <row r="5" spans="1:4">
      <c r="A5" s="72">
        <v>2008</v>
      </c>
      <c r="B5" s="2">
        <v>39378.741999999998</v>
      </c>
      <c r="D5" s="5"/>
    </row>
    <row r="6" spans="1:4">
      <c r="A6" s="72">
        <v>2009</v>
      </c>
      <c r="B6" s="2">
        <v>40426.642</v>
      </c>
      <c r="D6" s="5"/>
    </row>
    <row r="7" spans="1:4">
      <c r="A7" s="72">
        <v>2010</v>
      </c>
      <c r="B7" s="2">
        <v>40106</v>
      </c>
      <c r="D7" s="5"/>
    </row>
    <row r="8" spans="1:4">
      <c r="A8" s="72">
        <v>2011</v>
      </c>
      <c r="B8" s="2">
        <f>39333835/1000</f>
        <v>39333.834999999999</v>
      </c>
      <c r="D8" s="5"/>
    </row>
    <row r="9" spans="1:4">
      <c r="A9" s="72">
        <v>2012</v>
      </c>
      <c r="B9" s="2">
        <f>40541762/1000</f>
        <v>40541.762000000002</v>
      </c>
    </row>
    <row r="10" spans="1:4">
      <c r="A10" s="72">
        <v>2013</v>
      </c>
      <c r="B10" s="2">
        <f>40643752/1000</f>
        <v>40643.752</v>
      </c>
    </row>
    <row r="11" spans="1:4">
      <c r="A11" s="72">
        <v>2014</v>
      </c>
      <c r="B11" s="2">
        <f>40010444/1000</f>
        <v>40010.444000000003</v>
      </c>
    </row>
    <row r="12" spans="1:4">
      <c r="A12" s="72">
        <v>2015</v>
      </c>
      <c r="B12" s="2">
        <f>40386742/1000</f>
        <v>40386.741999999998</v>
      </c>
    </row>
    <row r="13" spans="1:4">
      <c r="A13" s="72">
        <v>2016</v>
      </c>
      <c r="B13" s="2">
        <f>40386742/1000</f>
        <v>40386.741999999998</v>
      </c>
    </row>
    <row r="14" spans="1:4">
      <c r="A14" s="72">
        <v>2017</v>
      </c>
      <c r="B14" s="2">
        <f>40083170/1000</f>
        <v>40083.17</v>
      </c>
    </row>
    <row r="15" spans="1:4">
      <c r="A15" s="72">
        <v>2018</v>
      </c>
      <c r="B15" s="2"/>
    </row>
    <row r="17" spans="1:1">
      <c r="A17" s="40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12" sqref="E12"/>
    </sheetView>
  </sheetViews>
  <sheetFormatPr defaultRowHeight="14.5"/>
  <cols>
    <col min="1" max="1" width="10" customWidth="1"/>
    <col min="2" max="2" width="9.7265625" customWidth="1"/>
    <col min="4" max="4" width="9.26953125" customWidth="1"/>
    <col min="5" max="5" width="13.08984375" customWidth="1"/>
  </cols>
  <sheetData>
    <row r="1" spans="1:5" ht="15" thickBot="1"/>
    <row r="2" spans="1:5" ht="43.5">
      <c r="A2" s="38" t="s">
        <v>4</v>
      </c>
      <c r="B2" s="73" t="s">
        <v>0</v>
      </c>
      <c r="C2" s="73" t="s">
        <v>1</v>
      </c>
      <c r="D2" s="73" t="s">
        <v>51</v>
      </c>
      <c r="E2" s="74" t="s">
        <v>2</v>
      </c>
    </row>
    <row r="3" spans="1:5">
      <c r="A3" s="1">
        <v>2007</v>
      </c>
      <c r="B3" s="2">
        <v>393</v>
      </c>
      <c r="C3" s="2">
        <v>9010</v>
      </c>
      <c r="D3" s="76">
        <f t="shared" ref="D3:D6" si="0">B3+C3</f>
        <v>9403</v>
      </c>
      <c r="E3" s="2">
        <v>339951</v>
      </c>
    </row>
    <row r="4" spans="1:5">
      <c r="A4" s="1">
        <v>2008</v>
      </c>
      <c r="B4" s="2">
        <v>0</v>
      </c>
      <c r="C4" s="2">
        <v>0</v>
      </c>
      <c r="D4" s="76">
        <f t="shared" si="0"/>
        <v>0</v>
      </c>
      <c r="E4" s="2">
        <v>370920</v>
      </c>
    </row>
    <row r="5" spans="1:5">
      <c r="A5" s="1">
        <v>2009</v>
      </c>
      <c r="B5" s="2">
        <v>0</v>
      </c>
      <c r="C5" s="2">
        <v>0</v>
      </c>
      <c r="D5" s="76">
        <f t="shared" si="0"/>
        <v>0</v>
      </c>
      <c r="E5" s="2">
        <v>359630</v>
      </c>
    </row>
    <row r="6" spans="1:5">
      <c r="A6" s="3">
        <v>2010</v>
      </c>
      <c r="B6" s="2">
        <v>0</v>
      </c>
      <c r="C6" s="2">
        <v>0</v>
      </c>
      <c r="D6" s="76">
        <f t="shared" si="0"/>
        <v>0</v>
      </c>
      <c r="E6" s="2">
        <v>330527</v>
      </c>
    </row>
    <row r="7" spans="1:5">
      <c r="A7" s="4">
        <v>2011</v>
      </c>
      <c r="B7" s="2">
        <v>0</v>
      </c>
      <c r="C7" s="2">
        <v>0</v>
      </c>
      <c r="D7" s="76">
        <v>0</v>
      </c>
      <c r="E7" s="2">
        <v>343347.5</v>
      </c>
    </row>
    <row r="8" spans="1:5">
      <c r="A8" s="4">
        <v>2012</v>
      </c>
      <c r="B8" s="2">
        <v>0</v>
      </c>
      <c r="C8" s="2">
        <v>0</v>
      </c>
      <c r="D8" s="76">
        <v>0</v>
      </c>
      <c r="E8" s="2">
        <f>277830+35544</f>
        <v>313374</v>
      </c>
    </row>
    <row r="9" spans="1:5">
      <c r="A9" s="4">
        <v>2013</v>
      </c>
      <c r="B9" s="2">
        <v>85</v>
      </c>
      <c r="C9" s="2">
        <v>0</v>
      </c>
      <c r="D9" s="76">
        <f t="shared" ref="D9:D10" si="1">B9+C9</f>
        <v>85</v>
      </c>
      <c r="E9" s="2">
        <v>395758.4</v>
      </c>
    </row>
    <row r="10" spans="1:5">
      <c r="A10" s="4">
        <v>2014</v>
      </c>
      <c r="B10" s="2">
        <v>25105</v>
      </c>
      <c r="C10" s="2">
        <v>0</v>
      </c>
      <c r="D10" s="76">
        <f t="shared" si="1"/>
        <v>25105</v>
      </c>
      <c r="E10" s="2">
        <v>399839.20000000077</v>
      </c>
    </row>
    <row r="11" spans="1:5">
      <c r="A11" s="4">
        <v>2015</v>
      </c>
      <c r="B11" s="2">
        <v>2691</v>
      </c>
      <c r="C11" s="2">
        <v>0</v>
      </c>
      <c r="D11" s="76">
        <v>2691</v>
      </c>
      <c r="E11" s="2">
        <v>439112</v>
      </c>
    </row>
    <row r="12" spans="1:5">
      <c r="A12" s="4">
        <v>2016</v>
      </c>
      <c r="B12" s="2">
        <v>7613</v>
      </c>
      <c r="C12" s="2">
        <v>0</v>
      </c>
      <c r="D12" s="76">
        <v>7613</v>
      </c>
      <c r="E12" s="2">
        <v>418584.9</v>
      </c>
    </row>
    <row r="13" spans="1:5">
      <c r="A13" s="4">
        <v>2017</v>
      </c>
      <c r="B13" s="2">
        <v>2533</v>
      </c>
      <c r="C13" s="2">
        <v>0</v>
      </c>
      <c r="D13" s="76">
        <v>2533</v>
      </c>
      <c r="E13" s="2">
        <v>387819</v>
      </c>
    </row>
    <row r="14" spans="1:5">
      <c r="A14" s="4">
        <v>2018</v>
      </c>
      <c r="B14" s="2">
        <v>7217</v>
      </c>
      <c r="C14" s="2">
        <v>0</v>
      </c>
      <c r="D14" s="76">
        <v>7217</v>
      </c>
      <c r="E14" s="2"/>
    </row>
    <row r="15" spans="1:5">
      <c r="A15" s="41"/>
    </row>
    <row r="17" spans="1:1">
      <c r="A17" s="40" t="s">
        <v>43</v>
      </c>
    </row>
    <row r="18" spans="1:1">
      <c r="A18" s="40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14" sqref="D14"/>
    </sheetView>
  </sheetViews>
  <sheetFormatPr defaultRowHeight="14.5"/>
  <cols>
    <col min="2" max="2" width="11.26953125" customWidth="1"/>
    <col min="3" max="3" width="14.7265625" customWidth="1"/>
    <col min="4" max="4" width="13.81640625" bestFit="1" customWidth="1"/>
  </cols>
  <sheetData>
    <row r="1" spans="1:4">
      <c r="A1" s="53" t="s">
        <v>33</v>
      </c>
    </row>
    <row r="2" spans="1:4" ht="43.5">
      <c r="A2" s="78" t="s">
        <v>4</v>
      </c>
      <c r="B2" s="77" t="s">
        <v>34</v>
      </c>
      <c r="C2" s="77" t="s">
        <v>35</v>
      </c>
    </row>
    <row r="3" spans="1:4">
      <c r="A3" s="49">
        <v>2007</v>
      </c>
      <c r="B3" s="55">
        <v>99654</v>
      </c>
      <c r="C3" s="56">
        <f>B3*748</f>
        <v>74541192</v>
      </c>
    </row>
    <row r="4" spans="1:4">
      <c r="A4" s="50">
        <v>2008</v>
      </c>
      <c r="B4" s="57">
        <v>100978</v>
      </c>
      <c r="C4" s="57">
        <f t="shared" ref="C4:C13" si="0">B4*748</f>
        <v>75531544</v>
      </c>
    </row>
    <row r="5" spans="1:4">
      <c r="A5" s="49">
        <v>2009</v>
      </c>
      <c r="B5" s="56">
        <v>84790</v>
      </c>
      <c r="C5" s="56">
        <f t="shared" si="0"/>
        <v>63422920</v>
      </c>
    </row>
    <row r="6" spans="1:4">
      <c r="A6" s="50">
        <v>2010</v>
      </c>
      <c r="B6" s="57">
        <v>90751</v>
      </c>
      <c r="C6" s="57">
        <f t="shared" si="0"/>
        <v>67881748</v>
      </c>
    </row>
    <row r="7" spans="1:4">
      <c r="A7" s="49">
        <v>2011</v>
      </c>
      <c r="B7" s="56">
        <v>88104</v>
      </c>
      <c r="C7" s="56">
        <f t="shared" si="0"/>
        <v>65901792</v>
      </c>
    </row>
    <row r="8" spans="1:4">
      <c r="A8" s="50">
        <v>2012</v>
      </c>
      <c r="B8" s="57">
        <v>93230</v>
      </c>
      <c r="C8" s="57">
        <f t="shared" si="0"/>
        <v>69736040</v>
      </c>
    </row>
    <row r="9" spans="1:4">
      <c r="A9" s="49">
        <v>2013</v>
      </c>
      <c r="B9" s="56">
        <v>92130</v>
      </c>
      <c r="C9" s="56">
        <f t="shared" si="0"/>
        <v>68913240</v>
      </c>
    </row>
    <row r="10" spans="1:4">
      <c r="A10" s="50">
        <v>2014</v>
      </c>
      <c r="B10" s="57">
        <v>81010</v>
      </c>
      <c r="C10" s="57">
        <f t="shared" si="0"/>
        <v>60595480</v>
      </c>
    </row>
    <row r="11" spans="1:4">
      <c r="A11" s="49">
        <v>2015</v>
      </c>
      <c r="B11" s="56">
        <v>83024</v>
      </c>
      <c r="C11" s="56">
        <f t="shared" si="0"/>
        <v>62101952</v>
      </c>
    </row>
    <row r="12" spans="1:4">
      <c r="A12" s="51">
        <v>2016</v>
      </c>
      <c r="B12" s="57">
        <v>84178</v>
      </c>
      <c r="C12" s="57">
        <f t="shared" si="0"/>
        <v>62965144</v>
      </c>
    </row>
    <row r="13" spans="1:4">
      <c r="A13" s="54">
        <v>2017</v>
      </c>
      <c r="B13" s="56">
        <v>88541</v>
      </c>
      <c r="C13" s="56">
        <f t="shared" si="0"/>
        <v>66228668</v>
      </c>
      <c r="D13" s="58"/>
    </row>
    <row r="14" spans="1:4">
      <c r="A14" s="51">
        <v>2018</v>
      </c>
      <c r="B14" s="57"/>
      <c r="C14" s="57"/>
      <c r="D14" s="59"/>
    </row>
    <row r="16" spans="1:4">
      <c r="A16" s="40" t="s">
        <v>42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>
      <selection activeCell="A13" sqref="A13"/>
    </sheetView>
  </sheetViews>
  <sheetFormatPr defaultRowHeight="14.5"/>
  <cols>
    <col min="1" max="1" width="17.36328125" customWidth="1"/>
    <col min="2" max="2" width="16" customWidth="1"/>
    <col min="3" max="3" width="15.81640625" customWidth="1"/>
    <col min="4" max="4" width="15.81640625" style="46" customWidth="1"/>
    <col min="5" max="5" width="13.54296875" customWidth="1"/>
    <col min="6" max="6" width="16.1796875" customWidth="1"/>
  </cols>
  <sheetData>
    <row r="2" spans="1:5" ht="44" thickBot="1">
      <c r="A2" s="42" t="s">
        <v>16</v>
      </c>
      <c r="B2" s="43" t="s">
        <v>24</v>
      </c>
      <c r="D2" s="47" t="s">
        <v>16</v>
      </c>
      <c r="E2" s="48" t="s">
        <v>25</v>
      </c>
    </row>
    <row r="3" spans="1:5" ht="15" thickTop="1">
      <c r="A3" s="44" t="s">
        <v>17</v>
      </c>
      <c r="B3" s="45">
        <v>0.36398459867706578</v>
      </c>
      <c r="D3" s="65" t="s">
        <v>17</v>
      </c>
      <c r="E3" s="67" t="s">
        <v>27</v>
      </c>
    </row>
    <row r="4" spans="1:5">
      <c r="A4" s="44" t="s">
        <v>18</v>
      </c>
      <c r="B4" s="45">
        <v>0.42117163412127429</v>
      </c>
      <c r="D4" s="66" t="s">
        <v>18</v>
      </c>
      <c r="E4" s="68" t="s">
        <v>27</v>
      </c>
    </row>
    <row r="5" spans="1:5">
      <c r="A5" s="44" t="s">
        <v>19</v>
      </c>
      <c r="B5" s="45">
        <v>0.41404096100827104</v>
      </c>
      <c r="D5" s="65" t="s">
        <v>19</v>
      </c>
      <c r="E5" s="67" t="s">
        <v>27</v>
      </c>
    </row>
    <row r="6" spans="1:5">
      <c r="A6" s="44" t="s">
        <v>20</v>
      </c>
      <c r="B6" s="45">
        <v>0.5226973064607271</v>
      </c>
      <c r="D6" s="66" t="s">
        <v>20</v>
      </c>
      <c r="E6" s="68" t="s">
        <v>27</v>
      </c>
    </row>
    <row r="7" spans="1:5">
      <c r="A7" s="44" t="s">
        <v>21</v>
      </c>
      <c r="B7" s="45">
        <v>0.50083051191974526</v>
      </c>
      <c r="D7" s="65" t="s">
        <v>21</v>
      </c>
      <c r="E7" s="67" t="s">
        <v>27</v>
      </c>
    </row>
    <row r="8" spans="1:5">
      <c r="A8" s="44" t="s">
        <v>22</v>
      </c>
      <c r="B8" s="45">
        <v>0.4419749456613371</v>
      </c>
      <c r="D8" s="66" t="s">
        <v>22</v>
      </c>
      <c r="E8" s="68" t="s">
        <v>27</v>
      </c>
    </row>
    <row r="9" spans="1:5">
      <c r="A9" s="44" t="s">
        <v>23</v>
      </c>
      <c r="B9" s="45">
        <v>0.48346851737356572</v>
      </c>
      <c r="D9" s="65" t="s">
        <v>23</v>
      </c>
      <c r="E9" s="69" t="s">
        <v>26</v>
      </c>
    </row>
    <row r="10" spans="1:5">
      <c r="A10" s="44" t="s">
        <v>31</v>
      </c>
      <c r="B10" s="52">
        <v>0.52</v>
      </c>
      <c r="D10" s="66" t="s">
        <v>31</v>
      </c>
      <c r="E10" s="70" t="s">
        <v>38</v>
      </c>
    </row>
    <row r="11" spans="1:5">
      <c r="A11" s="71" t="s">
        <v>52</v>
      </c>
      <c r="B11" s="52">
        <v>0.52400000000000002</v>
      </c>
      <c r="D11" s="65" t="s">
        <v>52</v>
      </c>
      <c r="E11" s="69" t="s">
        <v>40</v>
      </c>
    </row>
    <row r="12" spans="1:5">
      <c r="A12" s="79" t="s">
        <v>53</v>
      </c>
      <c r="B12" s="52">
        <v>0.45800000000000002</v>
      </c>
      <c r="D12" s="66" t="s">
        <v>53</v>
      </c>
      <c r="E12" s="70" t="s">
        <v>39</v>
      </c>
    </row>
    <row r="14" spans="1:5">
      <c r="A14" t="s">
        <v>32</v>
      </c>
    </row>
    <row r="16" spans="1:5">
      <c r="A16" s="39" t="s">
        <v>28</v>
      </c>
    </row>
    <row r="17" spans="1:1">
      <c r="A17" t="s">
        <v>30</v>
      </c>
    </row>
    <row r="18" spans="1:1">
      <c r="A18" t="s">
        <v>29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A2" sqref="A2"/>
    </sheetView>
  </sheetViews>
  <sheetFormatPr defaultRowHeight="14.5"/>
  <sheetData>
    <row r="1" spans="1:4">
      <c r="A1" s="80" t="s">
        <v>54</v>
      </c>
      <c r="B1" s="81"/>
      <c r="C1" s="81"/>
      <c r="D1" s="81"/>
    </row>
    <row r="2" spans="1:4">
      <c r="A2" t="s">
        <v>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CO2 emissions</vt:lpstr>
      <vt:lpstr>Electricity</vt:lpstr>
      <vt:lpstr>Heating Fuel</vt:lpstr>
      <vt:lpstr>Water</vt:lpstr>
      <vt:lpstr>Waste</vt:lpstr>
      <vt:lpstr>UPASS</vt:lpstr>
    </vt:vector>
  </TitlesOfParts>
  <Company>University of Minnesota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Mindy Granley</dc:creator>
  <cp:lastModifiedBy>Mindy Granley</cp:lastModifiedBy>
  <dcterms:created xsi:type="dcterms:W3CDTF">2013-12-05T19:30:00Z</dcterms:created>
  <dcterms:modified xsi:type="dcterms:W3CDTF">2018-12-18T22:04:42Z</dcterms:modified>
</cp:coreProperties>
</file>