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Users\maryame.jebbari\Desktop\"/>
    </mc:Choice>
  </mc:AlternateContent>
  <xr:revisionPtr revIDLastSave="0" documentId="13_ncr:1_{56D6D0CC-5F5A-4084-8663-11E31A7B15CF}" xr6:coauthVersionLast="45" xr6:coauthVersionMax="45" xr10:uidLastSave="{00000000-0000-0000-0000-000000000000}"/>
  <bookViews>
    <workbookView xWindow="-110" yWindow="-110" windowWidth="19420" windowHeight="10420" xr2:uid="{00000000-000D-0000-FFFF-FFFF00000000}"/>
  </bookViews>
  <sheets>
    <sheet name="Score calculation" sheetId="5" r:id="rId1"/>
    <sheet name="Plant based" sheetId="2" r:id="rId2"/>
    <sheet name="TOTAL Expenses UM6P"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 i="5" l="1"/>
  <c r="E13" i="2" l="1"/>
  <c r="E5" i="2"/>
  <c r="E6" i="2"/>
  <c r="E7" i="2"/>
  <c r="E8" i="2"/>
  <c r="E9" i="2"/>
  <c r="E10" i="2"/>
  <c r="E11" i="2"/>
  <c r="E12" i="2"/>
  <c r="E4" i="2"/>
  <c r="C4" i="5"/>
  <c r="H28" i="4" l="1"/>
  <c r="H24" i="4"/>
  <c r="C9" i="5"/>
  <c r="D9" i="5" s="1"/>
  <c r="D8" i="5"/>
  <c r="F4" i="5" l="1"/>
  <c r="B10" i="5"/>
  <c r="D3" i="4" l="1"/>
  <c r="G3" i="4"/>
  <c r="G15" i="4" s="1"/>
  <c r="H23" i="4" s="1"/>
  <c r="J3" i="4"/>
  <c r="M3" i="4"/>
  <c r="P3" i="4"/>
  <c r="S3" i="4"/>
  <c r="S15" i="4" s="1"/>
  <c r="D4" i="4"/>
  <c r="G4" i="4"/>
  <c r="J4" i="4"/>
  <c r="M4" i="4"/>
  <c r="P4" i="4"/>
  <c r="S4" i="4"/>
  <c r="D5" i="4"/>
  <c r="G5" i="4"/>
  <c r="J5" i="4"/>
  <c r="J15" i="4" s="1"/>
  <c r="M5" i="4"/>
  <c r="P5" i="4"/>
  <c r="S5" i="4"/>
  <c r="D6" i="4"/>
  <c r="G6" i="4"/>
  <c r="J6" i="4"/>
  <c r="M6" i="4"/>
  <c r="P6" i="4"/>
  <c r="S6" i="4"/>
  <c r="D7" i="4"/>
  <c r="G7" i="4"/>
  <c r="J7" i="4"/>
  <c r="M7" i="4"/>
  <c r="P7" i="4"/>
  <c r="S7" i="4"/>
  <c r="D8" i="4"/>
  <c r="G8" i="4"/>
  <c r="J8" i="4"/>
  <c r="M8" i="4"/>
  <c r="P8" i="4"/>
  <c r="S8" i="4"/>
  <c r="D9" i="4"/>
  <c r="G9" i="4"/>
  <c r="J9" i="4"/>
  <c r="M9" i="4"/>
  <c r="P9" i="4"/>
  <c r="S9" i="4"/>
  <c r="D10" i="4"/>
  <c r="G10" i="4"/>
  <c r="J10" i="4"/>
  <c r="M10" i="4"/>
  <c r="P10" i="4"/>
  <c r="S10" i="4"/>
  <c r="D11" i="4"/>
  <c r="G11" i="4"/>
  <c r="J11" i="4"/>
  <c r="M11" i="4"/>
  <c r="P11" i="4"/>
  <c r="S11" i="4"/>
  <c r="D12" i="4"/>
  <c r="D15" i="4" s="1"/>
  <c r="G12" i="4"/>
  <c r="J12" i="4"/>
  <c r="M12" i="4"/>
  <c r="P12" i="4"/>
  <c r="S12" i="4"/>
  <c r="D13" i="4"/>
  <c r="G13" i="4"/>
  <c r="J13" i="4"/>
  <c r="M13" i="4"/>
  <c r="P13" i="4"/>
  <c r="S13" i="4"/>
  <c r="D14" i="4"/>
  <c r="G14" i="4"/>
  <c r="J14" i="4"/>
  <c r="M14" i="4"/>
  <c r="P14" i="4"/>
  <c r="S14" i="4"/>
  <c r="B15" i="4"/>
  <c r="E15" i="4"/>
  <c r="H18" i="4" s="1"/>
  <c r="H15" i="4"/>
  <c r="K15" i="4"/>
  <c r="M15" i="4"/>
  <c r="N15" i="4"/>
  <c r="P15" i="4"/>
  <c r="Q15" i="4"/>
  <c r="H22" i="4"/>
  <c r="H26" i="4"/>
  <c r="H27" i="4" l="1"/>
  <c r="H19" i="4"/>
  <c r="H20" i="4" s="1"/>
  <c r="D5" i="2"/>
  <c r="D6" i="2"/>
  <c r="D7" i="2"/>
  <c r="D8" i="2"/>
  <c r="D9" i="2"/>
  <c r="D10" i="2"/>
  <c r="D11" i="2"/>
  <c r="D12" i="2"/>
  <c r="D4" i="2"/>
  <c r="D13" i="2" l="1"/>
  <c r="H3" i="2"/>
  <c r="H4" i="2" l="1"/>
</calcChain>
</file>

<file path=xl/sharedStrings.xml><?xml version="1.0" encoding="utf-8"?>
<sst xmlns="http://schemas.openxmlformats.org/spreadsheetml/2006/main" count="68" uniqueCount="68">
  <si>
    <t>Total expenditure for food of plant origin ( DH )</t>
  </si>
  <si>
    <r>
      <rPr>
        <b/>
        <sz val="11"/>
        <color theme="1"/>
        <rFont val="Calibri"/>
        <family val="2"/>
        <scheme val="minor"/>
      </rPr>
      <t xml:space="preserve">Plant-based foods </t>
    </r>
    <r>
      <rPr>
        <sz val="11"/>
        <color theme="1"/>
        <rFont val="Calibri"/>
        <family val="2"/>
        <scheme val="minor"/>
      </rPr>
      <t>include fruits and vegetables; whole grains; beans, other legumes and soy foods, nuts and seeds; vegetal oils; herbs and spices; simple combinations of these foods and their derivatives.</t>
    </r>
  </si>
  <si>
    <t xml:space="preserve">Expenditure inventory </t>
  </si>
  <si>
    <t xml:space="preserve">Date de l'inventaire </t>
  </si>
  <si>
    <t>TOTAL NOURRITURE MAD</t>
  </si>
  <si>
    <t>Pourcentage Nourriture UM6P</t>
  </si>
  <si>
    <t>Nourriture UM6P MAD</t>
  </si>
  <si>
    <t>TOTAL PDT ENTR</t>
  </si>
  <si>
    <t>Percentage PDT entretien UM6P</t>
  </si>
  <si>
    <t>PDT ENTR UM6P (MAD)</t>
  </si>
  <si>
    <t>TOTAL PRODUITS D'ACCUEIL</t>
  </si>
  <si>
    <t xml:space="preserve">Pourecentage Produits d'acceuil UM6P </t>
  </si>
  <si>
    <t>PRODUITS D'ACCUEIL UM6P (MAD)</t>
  </si>
  <si>
    <t>TOTAL FOURNITURES</t>
  </si>
  <si>
    <t xml:space="preserve">Pourecentage Fournitures UM6P </t>
  </si>
  <si>
    <t>Fourniture UM6P (MAD)</t>
  </si>
  <si>
    <t>TOTAL EQUIPEMENTS</t>
  </si>
  <si>
    <t xml:space="preserve">Pourecentage Equipements UM6P </t>
  </si>
  <si>
    <t>EQUIPEMENTS UM6P (MAD)</t>
  </si>
  <si>
    <t>TOTAL DECORATION FLORAL</t>
  </si>
  <si>
    <t xml:space="preserve">Pourecentage Decorattion floral UM6P </t>
  </si>
  <si>
    <t>DECORATION FLORAL UM6P (MAD)</t>
  </si>
  <si>
    <t>TOTAL</t>
  </si>
  <si>
    <t>Total Expenditure of services (UM6P + Club de Tir), MAD</t>
  </si>
  <si>
    <t>Total Expenditure at (UM6P), MAD</t>
  </si>
  <si>
    <t>Total Expenditure of cleaning Products (UM6P + Club de Tir), MAD</t>
  </si>
  <si>
    <t>Total Expenditure of cleaning Products at UM6P, MAD</t>
  </si>
  <si>
    <t>Total Expenditure of food (UM6P + Club de Tir), MAD</t>
  </si>
  <si>
    <t>Total Expenditure of food at UM6P, MAD</t>
  </si>
  <si>
    <t>Reporting period</t>
  </si>
  <si>
    <t>Total food and beverage expenditures during the reporting period</t>
  </si>
  <si>
    <t xml:space="preserve">Currency used </t>
  </si>
  <si>
    <t>Percentage of total annual expenditure on food and beverages for products that are sustainably or ethically produced(0-100)</t>
  </si>
  <si>
    <t>Percentage of total annual expenditure on food and drink on plant-based foods (0-100)</t>
  </si>
  <si>
    <t xml:space="preserve">University </t>
  </si>
  <si>
    <t>Criteria</t>
  </si>
  <si>
    <t>factor</t>
  </si>
  <si>
    <t>Percentage of annual expenditure on products that meet each criterion (0-100)</t>
  </si>
  <si>
    <t xml:space="preserve">Points earned </t>
  </si>
  <si>
    <t>plant-based</t>
  </si>
  <si>
    <t>total points earned</t>
  </si>
  <si>
    <t>the total annual budget for food services and drinks is between $ 1 million - $ 4.9 million</t>
  </si>
  <si>
    <t>01/01/2019 - 31/12/2019</t>
  </si>
  <si>
    <t xml:space="preserve"> Campus Scope
</t>
  </si>
  <si>
    <t>Total expenditure for food of plant origin ( USD )</t>
  </si>
  <si>
    <t xml:space="preserve">Fruit </t>
  </si>
  <si>
    <t>Vegetable</t>
  </si>
  <si>
    <t>Coffee bean</t>
  </si>
  <si>
    <t xml:space="preserve">Coffee powder capcule </t>
  </si>
  <si>
    <t>Canned (corn, tomato ...)</t>
  </si>
  <si>
    <t xml:space="preserve">Dried fruit </t>
  </si>
  <si>
    <t xml:space="preserve">JUICE </t>
  </si>
  <si>
    <t xml:space="preserve">Grocery </t>
  </si>
  <si>
    <t>Bakery</t>
  </si>
  <si>
    <t>Category or type of product</t>
  </si>
  <si>
    <t>Percentage of expenses destined to the university</t>
  </si>
  <si>
    <t>Total expenses (University + Club de tir)</t>
  </si>
  <si>
    <t>USD</t>
  </si>
  <si>
    <t>Total Expenditure at (UM6P), USD</t>
  </si>
  <si>
    <t>Total Expenditure of cleaning Products at UM6P, USD</t>
  </si>
  <si>
    <t>Total Expenditure of food at UM6P, USD</t>
  </si>
  <si>
    <r>
      <t>The table below visualizes the total expenditures of the university and an annex club (Club de Tir). This data is received from the service provider (Accord) which is present full time on site as the main provider of many services and with whom the operating mode with the university is the account management. This table summurize the annual billing of all the activities during the period (Jan-Dec 2019). The inventory includes food and cleaning services. The extraction of data related to the university is based on the pourcentage of purchased services destined to the UM6P from the total expenditures. The annual cost of cleaning product in USD is calculated in the cell (H24</t>
    </r>
    <r>
      <rPr>
        <b/>
        <sz val="11"/>
        <color theme="1"/>
        <rFont val="Calibri"/>
        <family val="2"/>
        <scheme val="minor"/>
      </rPr>
      <t xml:space="preserve">), </t>
    </r>
    <r>
      <rPr>
        <sz val="11"/>
        <color theme="1"/>
        <rFont val="Calibri"/>
        <family val="2"/>
        <scheme val="minor"/>
      </rPr>
      <t xml:space="preserve">The annual cost of food and beverage in USD is calculated in the cell (H27). </t>
    </r>
  </si>
  <si>
    <t>OP7 Food and Beverage Purchasing (6 points Available)</t>
  </si>
  <si>
    <t>sustainably or ethically produced food</t>
  </si>
  <si>
    <t xml:space="preserve"> Up to 6 points</t>
  </si>
  <si>
    <t>Total Expenses University (MAD)</t>
  </si>
  <si>
    <t>Total Expenses University (USD)</t>
  </si>
  <si>
    <t xml:space="preserve">The inventory and the calculation are based on data received from the service provider (Accord Group) which is present full time on site as the main provider of the catering service and with whom the operating mode with the university is the account management. The last sheet of total expenses of UM6P details the total billing of the reporting period (Jan-Dec 2019). The table summurizes the annual billing of the service provider activities including food and beverage. The 3nd  sheet details the inventory of the  plant based products according to the catering service. The expences are calculated after extracting the percentage of expenses destined to the university from the total expenses of the service provider that includes both the university and an annex club 'Club de Tir'. The following sheets detail the calculating methodology.
Concerning products that are ethically produced, the certifications of purchased food and beverage products are mainly (ONSSA, ISO, IMANOR FSSC) that are ISO food safety or food quality labels not ISO TYPE Certifications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</si>
</sst>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 [$MAD]"/>
    <numFmt numFmtId="165" formatCode="_-* #,##0.00\ [$MAD]_-;\-* #,##0.00\ [$MAD]_-;_-* &quot;-&quot;??\ [$MAD]_-;_-@_-"/>
    <numFmt numFmtId="166" formatCode="_-* #,##0.00\ _€_-;\-* #,##0.00\ _€_-;_-* &quot;-&quot;??\ _€_-;_-@_-"/>
    <numFmt numFmtId="167" formatCode="#,##0.00\ [$USD]"/>
    <numFmt numFmtId="168" formatCode="_-* #,##0.00\ [$USD]_-;\-* #,##0.00\ [$USD]_-;_-* &quot;-&quot;??\ [$USD]_-;_-@_-"/>
  </numFmts>
  <fonts count="10" x14ac:knownFonts="1">
    <font>
      <sz val="11"/>
      <color theme="1"/>
      <name val="Calibri"/>
      <family val="2"/>
      <scheme val="minor"/>
    </font>
    <font>
      <b/>
      <sz val="11"/>
      <color theme="1"/>
      <name val="Calibri"/>
      <family val="2"/>
      <scheme val="minor"/>
    </font>
    <font>
      <sz val="12"/>
      <color theme="1"/>
      <name val="Calibri"/>
      <family val="2"/>
      <scheme val="minor"/>
    </font>
    <font>
      <sz val="11"/>
      <color theme="1"/>
      <name val="Calibri"/>
      <family val="2"/>
      <scheme val="minor"/>
    </font>
    <font>
      <b/>
      <sz val="11"/>
      <name val="Calibri"/>
      <family val="2"/>
      <scheme val="minor"/>
    </font>
    <font>
      <sz val="10"/>
      <color indexed="8"/>
      <name val="Calibri"/>
      <family val="2"/>
    </font>
    <font>
      <b/>
      <sz val="12"/>
      <color theme="1"/>
      <name val="Calibri"/>
      <family val="2"/>
      <scheme val="minor"/>
    </font>
    <font>
      <b/>
      <sz val="14"/>
      <color theme="1"/>
      <name val="Calibri"/>
      <family val="2"/>
      <scheme val="minor"/>
    </font>
    <font>
      <b/>
      <sz val="12"/>
      <name val="Calibri"/>
      <family val="2"/>
      <scheme val="minor"/>
    </font>
    <font>
      <b/>
      <sz val="10"/>
      <color theme="1"/>
      <name val="Calibri"/>
      <family val="2"/>
      <scheme val="minor"/>
    </font>
  </fonts>
  <fills count="17">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C000"/>
        <bgColor rgb="FFF3F3F3"/>
      </patternFill>
    </fill>
    <fill>
      <patternFill patternType="solid">
        <fgColor theme="9" tint="0.39997558519241921"/>
        <bgColor indexed="64"/>
      </patternFill>
    </fill>
    <fill>
      <patternFill patternType="solid">
        <fgColor theme="5" tint="0.39997558519241921"/>
        <bgColor indexed="64"/>
      </patternFill>
    </fill>
    <fill>
      <patternFill patternType="solid">
        <fgColor rgb="FFFFFF00"/>
        <bgColor indexed="64"/>
      </patternFill>
    </fill>
    <fill>
      <patternFill patternType="solid">
        <fgColor theme="4"/>
        <bgColor indexed="64"/>
      </patternFill>
    </fill>
    <fill>
      <patternFill patternType="solid">
        <fgColor theme="5"/>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rgb="FF92D050"/>
        <bgColor indexed="64"/>
      </patternFill>
    </fill>
    <fill>
      <patternFill patternType="solid">
        <fgColor theme="4" tint="0.59999389629810485"/>
        <bgColor indexed="64"/>
      </patternFill>
    </fill>
    <fill>
      <patternFill patternType="solid">
        <fgColor rgb="FFFFC0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s>
  <cellStyleXfs count="3">
    <xf numFmtId="0" fontId="0" fillId="0" borderId="0"/>
    <xf numFmtId="9" fontId="3" fillId="0" borderId="0" applyFont="0" applyFill="0" applyBorder="0" applyAlignment="0" applyProtection="0"/>
    <xf numFmtId="166" fontId="3" fillId="0" borderId="0" applyFont="0" applyFill="0" applyBorder="0" applyAlignment="0" applyProtection="0"/>
  </cellStyleXfs>
  <cellXfs count="122">
    <xf numFmtId="0" fontId="0" fillId="0" borderId="0" xfId="0"/>
    <xf numFmtId="164" fontId="0" fillId="0" borderId="0" xfId="0" applyNumberFormat="1"/>
    <xf numFmtId="0" fontId="0" fillId="0" borderId="0" xfId="0" applyAlignment="1">
      <alignment horizontal="center" vertical="center"/>
    </xf>
    <xf numFmtId="0" fontId="0" fillId="0" borderId="0" xfId="0" applyAlignment="1">
      <alignment horizontal="left" vertical="center"/>
    </xf>
    <xf numFmtId="165" fontId="0" fillId="0" borderId="0" xfId="0" applyNumberFormat="1"/>
    <xf numFmtId="164" fontId="0" fillId="0" borderId="1" xfId="0" applyNumberFormat="1" applyBorder="1" applyAlignment="1">
      <alignment horizontal="center" vertical="center"/>
    </xf>
    <xf numFmtId="0" fontId="0" fillId="0" borderId="0" xfId="0" applyBorder="1" applyAlignment="1">
      <alignment horizontal="left" vertical="center"/>
    </xf>
    <xf numFmtId="0" fontId="0" fillId="0" borderId="0" xfId="0" applyBorder="1" applyAlignment="1">
      <alignment horizontal="center" vertical="center"/>
    </xf>
    <xf numFmtId="0" fontId="2" fillId="4" borderId="13" xfId="0" applyFont="1" applyFill="1" applyBorder="1" applyAlignment="1">
      <alignment horizontal="left" vertical="center"/>
    </xf>
    <xf numFmtId="0" fontId="2" fillId="4" borderId="16" xfId="0" applyFont="1" applyFill="1" applyBorder="1" applyAlignment="1">
      <alignment horizontal="center" vertical="center"/>
    </xf>
    <xf numFmtId="164" fontId="0" fillId="2" borderId="19" xfId="0" applyNumberFormat="1" applyFill="1" applyBorder="1" applyAlignment="1">
      <alignment horizontal="center" vertical="center"/>
    </xf>
    <xf numFmtId="9" fontId="0" fillId="2" borderId="1" xfId="1" applyFont="1" applyFill="1" applyBorder="1" applyAlignment="1">
      <alignment horizontal="center"/>
    </xf>
    <xf numFmtId="0" fontId="0" fillId="9" borderId="1" xfId="0" applyFill="1" applyBorder="1" applyAlignment="1">
      <alignment horizontal="center" vertical="center"/>
    </xf>
    <xf numFmtId="0" fontId="0" fillId="9" borderId="1" xfId="0" applyFill="1" applyBorder="1" applyAlignment="1">
      <alignment horizontal="center" vertical="center" wrapText="1"/>
    </xf>
    <xf numFmtId="17" fontId="1" fillId="0" borderId="1" xfId="0" applyNumberFormat="1" applyFont="1" applyBorder="1" applyAlignment="1">
      <alignment horizontal="left" vertical="top"/>
    </xf>
    <xf numFmtId="9" fontId="0" fillId="2" borderId="20" xfId="1" applyFont="1" applyFill="1" applyBorder="1" applyAlignment="1">
      <alignment horizontal="center"/>
    </xf>
    <xf numFmtId="17" fontId="1" fillId="0" borderId="20" xfId="0" applyNumberFormat="1" applyFont="1" applyBorder="1" applyAlignment="1">
      <alignment horizontal="left" vertical="top"/>
    </xf>
    <xf numFmtId="17" fontId="1" fillId="2" borderId="1" xfId="0" applyNumberFormat="1" applyFont="1" applyFill="1" applyBorder="1" applyAlignment="1">
      <alignment horizontal="left" vertical="top"/>
    </xf>
    <xf numFmtId="0" fontId="0" fillId="2" borderId="0" xfId="0" applyFill="1"/>
    <xf numFmtId="17" fontId="1" fillId="2" borderId="12" xfId="0" applyNumberFormat="1" applyFont="1" applyFill="1" applyBorder="1" applyAlignment="1">
      <alignment horizontal="left" vertical="top"/>
    </xf>
    <xf numFmtId="9" fontId="0" fillId="2" borderId="12" xfId="1" applyFont="1" applyFill="1" applyBorder="1" applyAlignment="1">
      <alignment horizontal="center"/>
    </xf>
    <xf numFmtId="0" fontId="1" fillId="11" borderId="7" xfId="0" applyFont="1" applyFill="1" applyBorder="1"/>
    <xf numFmtId="166" fontId="0" fillId="0" borderId="16" xfId="0" applyNumberFormat="1" applyBorder="1" applyAlignment="1">
      <alignment vertical="center"/>
    </xf>
    <xf numFmtId="166" fontId="0" fillId="5" borderId="22" xfId="0" applyNumberFormat="1" applyFill="1" applyBorder="1" applyAlignment="1">
      <alignment vertical="center"/>
    </xf>
    <xf numFmtId="0" fontId="0" fillId="0" borderId="0" xfId="0" applyAlignment="1">
      <alignment vertical="center"/>
    </xf>
    <xf numFmtId="166" fontId="0" fillId="0" borderId="5" xfId="0" applyNumberFormat="1" applyBorder="1" applyAlignment="1">
      <alignment vertical="center"/>
    </xf>
    <xf numFmtId="9" fontId="0" fillId="11" borderId="23" xfId="2" applyNumberFormat="1" applyFont="1" applyFill="1" applyBorder="1" applyAlignment="1">
      <alignment horizontal="center"/>
    </xf>
    <xf numFmtId="166" fontId="0" fillId="11" borderId="23" xfId="2" applyFont="1" applyFill="1" applyBorder="1"/>
    <xf numFmtId="0" fontId="0" fillId="5" borderId="0" xfId="0" applyFill="1"/>
    <xf numFmtId="166" fontId="0" fillId="10" borderId="12" xfId="2" applyFont="1" applyFill="1" applyBorder="1" applyAlignment="1">
      <alignment horizontal="center"/>
    </xf>
    <xf numFmtId="166" fontId="0" fillId="2" borderId="12" xfId="2" applyFont="1" applyFill="1" applyBorder="1"/>
    <xf numFmtId="166" fontId="0" fillId="2" borderId="12" xfId="2" applyFont="1" applyFill="1" applyBorder="1" applyAlignment="1">
      <alignment horizontal="center"/>
    </xf>
    <xf numFmtId="166" fontId="0" fillId="10" borderId="1" xfId="2" applyFont="1" applyFill="1" applyBorder="1" applyAlignment="1">
      <alignment horizontal="center"/>
    </xf>
    <xf numFmtId="166" fontId="0" fillId="2" borderId="1" xfId="2" applyFont="1" applyFill="1" applyBorder="1"/>
    <xf numFmtId="166" fontId="0" fillId="2" borderId="1" xfId="2" applyFont="1" applyFill="1" applyBorder="1" applyAlignment="1">
      <alignment horizontal="center"/>
    </xf>
    <xf numFmtId="166" fontId="0" fillId="0" borderId="1" xfId="2" applyFont="1" applyBorder="1"/>
    <xf numFmtId="166" fontId="0" fillId="0" borderId="1" xfId="2" applyFont="1" applyBorder="1" applyAlignment="1">
      <alignment horizontal="center"/>
    </xf>
    <xf numFmtId="0" fontId="5" fillId="2" borderId="1" xfId="0" applyFont="1" applyFill="1" applyBorder="1" applyAlignment="1">
      <alignment horizontal="left" indent="2"/>
    </xf>
    <xf numFmtId="166" fontId="0" fillId="10" borderId="20" xfId="2" applyFont="1" applyFill="1" applyBorder="1" applyAlignment="1">
      <alignment horizontal="center"/>
    </xf>
    <xf numFmtId="166" fontId="0" fillId="0" borderId="20" xfId="2" applyFont="1" applyBorder="1" applyAlignment="1">
      <alignment horizontal="center"/>
    </xf>
    <xf numFmtId="0" fontId="2" fillId="0" borderId="0" xfId="0" applyFont="1"/>
    <xf numFmtId="0" fontId="2" fillId="0" borderId="1" xfId="0" applyFont="1" applyBorder="1"/>
    <xf numFmtId="2" fontId="2" fillId="0" borderId="1" xfId="0" applyNumberFormat="1" applyFont="1" applyBorder="1"/>
    <xf numFmtId="0" fontId="1" fillId="0" borderId="7" xfId="0" applyFont="1" applyBorder="1"/>
    <xf numFmtId="14" fontId="2" fillId="2" borderId="23" xfId="0" applyNumberFormat="1" applyFont="1" applyFill="1" applyBorder="1" applyAlignment="1">
      <alignment horizontal="center" vertical="center" wrapText="1"/>
    </xf>
    <xf numFmtId="0" fontId="2" fillId="2" borderId="23" xfId="0" applyFont="1" applyFill="1" applyBorder="1" applyAlignment="1">
      <alignment horizontal="center"/>
    </xf>
    <xf numFmtId="10" fontId="2" fillId="2" borderId="23" xfId="0" applyNumberFormat="1" applyFont="1" applyFill="1" applyBorder="1" applyAlignment="1">
      <alignment horizontal="center" vertical="center"/>
    </xf>
    <xf numFmtId="10" fontId="2" fillId="2" borderId="6" xfId="0" applyNumberFormat="1" applyFont="1" applyFill="1" applyBorder="1" applyAlignment="1">
      <alignment horizontal="center" vertical="center"/>
    </xf>
    <xf numFmtId="0" fontId="2" fillId="0" borderId="17" xfId="0" applyFont="1" applyBorder="1"/>
    <xf numFmtId="0" fontId="2" fillId="0" borderId="21" xfId="0" applyFont="1" applyBorder="1"/>
    <xf numFmtId="0" fontId="6" fillId="13" borderId="13" xfId="0" applyFont="1" applyFill="1" applyBorder="1" applyAlignment="1">
      <alignment horizontal="center" vertical="center"/>
    </xf>
    <xf numFmtId="0" fontId="6" fillId="13" borderId="14" xfId="0" applyFont="1" applyFill="1" applyBorder="1" applyAlignment="1">
      <alignment horizontal="center" vertical="center"/>
    </xf>
    <xf numFmtId="0" fontId="6" fillId="13" borderId="14" xfId="0" applyFont="1" applyFill="1" applyBorder="1" applyAlignment="1">
      <alignment horizontal="center" vertical="center" wrapText="1"/>
    </xf>
    <xf numFmtId="0" fontId="6" fillId="13" borderId="16" xfId="0" applyFont="1" applyFill="1" applyBorder="1" applyAlignment="1">
      <alignment horizontal="center" vertical="center"/>
    </xf>
    <xf numFmtId="0" fontId="9" fillId="13" borderId="23" xfId="0" applyFont="1" applyFill="1" applyBorder="1" applyAlignment="1">
      <alignment horizontal="center" vertical="center" wrapText="1"/>
    </xf>
    <xf numFmtId="0" fontId="9" fillId="13" borderId="23" xfId="0" applyFont="1" applyFill="1" applyBorder="1" applyAlignment="1">
      <alignment horizontal="center" vertical="center"/>
    </xf>
    <xf numFmtId="0" fontId="9" fillId="13" borderId="6" xfId="0" applyFont="1" applyFill="1" applyBorder="1" applyAlignment="1">
      <alignment horizontal="center" vertical="center" wrapText="1"/>
    </xf>
    <xf numFmtId="0" fontId="2" fillId="4" borderId="14" xfId="0" applyFont="1" applyFill="1" applyBorder="1" applyAlignment="1">
      <alignment horizontal="center" vertical="center" wrapText="1"/>
    </xf>
    <xf numFmtId="9" fontId="0" fillId="2" borderId="1" xfId="1" applyFont="1" applyFill="1" applyBorder="1" applyAlignment="1">
      <alignment horizontal="center" vertical="center"/>
    </xf>
    <xf numFmtId="9" fontId="0" fillId="2" borderId="19" xfId="1" applyFont="1" applyFill="1" applyBorder="1" applyAlignment="1">
      <alignment horizontal="center" vertical="center"/>
    </xf>
    <xf numFmtId="0" fontId="0" fillId="0" borderId="17" xfId="0" applyBorder="1" applyAlignment="1">
      <alignment horizontal="left" vertical="center"/>
    </xf>
    <xf numFmtId="164" fontId="0" fillId="0" borderId="21" xfId="0" applyNumberFormat="1" applyBorder="1" applyAlignment="1">
      <alignment horizontal="center" vertical="center"/>
    </xf>
    <xf numFmtId="0" fontId="0" fillId="0" borderId="18" xfId="0" applyBorder="1" applyAlignment="1">
      <alignment horizontal="left" vertical="center"/>
    </xf>
    <xf numFmtId="164" fontId="0" fillId="0" borderId="22" xfId="0" applyNumberFormat="1" applyBorder="1" applyAlignment="1">
      <alignment horizontal="center" vertical="center"/>
    </xf>
    <xf numFmtId="164" fontId="0" fillId="7" borderId="11" xfId="0" applyNumberFormat="1" applyFill="1" applyBorder="1" applyAlignment="1">
      <alignment horizontal="center"/>
    </xf>
    <xf numFmtId="0" fontId="2" fillId="4" borderId="15" xfId="0" applyFont="1" applyFill="1" applyBorder="1" applyAlignment="1">
      <alignment horizontal="center" vertical="center" wrapText="1"/>
    </xf>
    <xf numFmtId="166" fontId="0" fillId="7" borderId="22" xfId="0" applyNumberFormat="1" applyFill="1" applyBorder="1" applyAlignment="1">
      <alignment vertical="center"/>
    </xf>
    <xf numFmtId="0" fontId="2" fillId="0" borderId="33" xfId="0" applyFont="1" applyBorder="1"/>
    <xf numFmtId="0" fontId="2" fillId="0" borderId="12" xfId="0" applyFont="1" applyBorder="1"/>
    <xf numFmtId="2" fontId="2" fillId="0" borderId="12" xfId="0" applyNumberFormat="1" applyFont="1" applyBorder="1"/>
    <xf numFmtId="0" fontId="2" fillId="0" borderId="34" xfId="0" applyFont="1" applyBorder="1"/>
    <xf numFmtId="167" fontId="2" fillId="2" borderId="23" xfId="0" applyNumberFormat="1" applyFont="1" applyFill="1" applyBorder="1" applyAlignment="1">
      <alignment horizontal="center" vertical="center"/>
    </xf>
    <xf numFmtId="0" fontId="2" fillId="7" borderId="8" xfId="0" applyFont="1" applyFill="1" applyBorder="1" applyAlignment="1">
      <alignment horizontal="center"/>
    </xf>
    <xf numFmtId="165" fontId="1" fillId="0" borderId="30" xfId="0" applyNumberFormat="1" applyFont="1" applyBorder="1" applyAlignment="1">
      <alignment horizontal="center" vertical="center"/>
    </xf>
    <xf numFmtId="168" fontId="1" fillId="0" borderId="30" xfId="0" applyNumberFormat="1" applyFont="1" applyBorder="1" applyAlignment="1">
      <alignment horizontal="center" vertical="center"/>
    </xf>
    <xf numFmtId="0" fontId="1" fillId="3" borderId="8" xfId="0" applyFont="1" applyFill="1" applyBorder="1" applyAlignment="1">
      <alignment horizontal="center" vertical="center" wrapText="1"/>
    </xf>
    <xf numFmtId="167" fontId="0" fillId="0" borderId="21" xfId="0" applyNumberFormat="1" applyBorder="1" applyAlignment="1">
      <alignment horizontal="center" vertical="center"/>
    </xf>
    <xf numFmtId="167" fontId="0" fillId="0" borderId="22" xfId="0" applyNumberFormat="1" applyBorder="1" applyAlignment="1">
      <alignment horizontal="center" vertical="center"/>
    </xf>
    <xf numFmtId="167" fontId="0" fillId="7" borderId="11" xfId="0" applyNumberFormat="1" applyFill="1" applyBorder="1" applyAlignment="1">
      <alignment horizontal="center"/>
    </xf>
    <xf numFmtId="0" fontId="0" fillId="15" borderId="24" xfId="0" applyFill="1" applyBorder="1" applyAlignment="1">
      <alignment horizontal="center" vertical="center" wrapText="1"/>
    </xf>
    <xf numFmtId="0" fontId="0" fillId="15" borderId="25" xfId="0" applyFill="1" applyBorder="1" applyAlignment="1">
      <alignment horizontal="center" vertical="center" wrapText="1"/>
    </xf>
    <xf numFmtId="0" fontId="0" fillId="15" borderId="5" xfId="0" applyFill="1" applyBorder="1" applyAlignment="1">
      <alignment horizontal="center" vertical="center" wrapText="1"/>
    </xf>
    <xf numFmtId="0" fontId="0" fillId="15" borderId="26" xfId="0" applyFill="1" applyBorder="1" applyAlignment="1">
      <alignment horizontal="center" vertical="center" wrapText="1"/>
    </xf>
    <xf numFmtId="0" fontId="0" fillId="15" borderId="0" xfId="0" applyFill="1" applyBorder="1" applyAlignment="1">
      <alignment horizontal="center" vertical="center" wrapText="1"/>
    </xf>
    <xf numFmtId="0" fontId="0" fillId="15" borderId="4" xfId="0" applyFill="1" applyBorder="1" applyAlignment="1">
      <alignment horizontal="center" vertical="center" wrapText="1"/>
    </xf>
    <xf numFmtId="0" fontId="0" fillId="15" borderId="27" xfId="0" applyFill="1" applyBorder="1" applyAlignment="1">
      <alignment horizontal="center" vertical="center" wrapText="1"/>
    </xf>
    <xf numFmtId="0" fontId="0" fillId="15" borderId="28" xfId="0" applyFill="1" applyBorder="1" applyAlignment="1">
      <alignment horizontal="center" vertical="center" wrapText="1"/>
    </xf>
    <xf numFmtId="0" fontId="0" fillId="15" borderId="3" xfId="0" applyFill="1" applyBorder="1" applyAlignment="1">
      <alignment horizontal="center" vertical="center" wrapText="1"/>
    </xf>
    <xf numFmtId="0" fontId="7" fillId="16" borderId="24" xfId="0" applyFont="1" applyFill="1" applyBorder="1" applyAlignment="1">
      <alignment horizontal="center" vertical="top" wrapText="1"/>
    </xf>
    <xf numFmtId="0" fontId="7" fillId="16" borderId="25" xfId="0" applyFont="1" applyFill="1" applyBorder="1" applyAlignment="1">
      <alignment horizontal="center" vertical="top" wrapText="1"/>
    </xf>
    <xf numFmtId="0" fontId="7" fillId="16" borderId="5" xfId="0" applyFont="1" applyFill="1" applyBorder="1" applyAlignment="1">
      <alignment horizontal="center" vertical="top" wrapText="1"/>
    </xf>
    <xf numFmtId="0" fontId="7" fillId="16" borderId="27" xfId="0" applyFont="1" applyFill="1" applyBorder="1" applyAlignment="1">
      <alignment horizontal="center" vertical="top" wrapText="1"/>
    </xf>
    <xf numFmtId="0" fontId="7" fillId="16" borderId="28" xfId="0" applyFont="1" applyFill="1" applyBorder="1" applyAlignment="1">
      <alignment horizontal="center" vertical="top" wrapText="1"/>
    </xf>
    <xf numFmtId="0" fontId="7" fillId="16" borderId="3" xfId="0" applyFont="1" applyFill="1" applyBorder="1" applyAlignment="1">
      <alignment horizontal="center" vertical="top" wrapText="1"/>
    </xf>
    <xf numFmtId="0" fontId="8" fillId="6" borderId="29" xfId="0" applyFont="1" applyFill="1" applyBorder="1" applyAlignment="1">
      <alignment horizontal="center"/>
    </xf>
    <xf numFmtId="0" fontId="8" fillId="6" borderId="30" xfId="0" applyFont="1" applyFill="1" applyBorder="1" applyAlignment="1">
      <alignment horizontal="center"/>
    </xf>
    <xf numFmtId="2" fontId="7" fillId="14" borderId="29" xfId="0" applyNumberFormat="1" applyFont="1" applyFill="1" applyBorder="1" applyAlignment="1">
      <alignment horizontal="center"/>
    </xf>
    <xf numFmtId="2" fontId="7" fillId="14" borderId="35" xfId="0" applyNumberFormat="1" applyFont="1" applyFill="1" applyBorder="1" applyAlignment="1">
      <alignment horizontal="center"/>
    </xf>
    <xf numFmtId="2" fontId="7" fillId="14" borderId="30" xfId="0" applyNumberFormat="1" applyFont="1" applyFill="1" applyBorder="1" applyAlignment="1">
      <alignment horizontal="center"/>
    </xf>
    <xf numFmtId="0" fontId="0" fillId="0" borderId="9" xfId="0" applyBorder="1" applyAlignment="1">
      <alignment horizontal="left" vertical="center" wrapText="1"/>
    </xf>
    <xf numFmtId="0" fontId="0" fillId="0" borderId="10" xfId="0" applyBorder="1" applyAlignment="1">
      <alignment horizontal="left" vertical="center"/>
    </xf>
    <xf numFmtId="0" fontId="0" fillId="0" borderId="11" xfId="0" applyBorder="1" applyAlignment="1">
      <alignment horizontal="left" vertical="center"/>
    </xf>
    <xf numFmtId="0" fontId="0" fillId="12" borderId="31" xfId="0" applyFill="1" applyBorder="1" applyAlignment="1">
      <alignment horizontal="center" wrapText="1"/>
    </xf>
    <xf numFmtId="0" fontId="0" fillId="12" borderId="32" xfId="0" applyFill="1" applyBorder="1" applyAlignment="1">
      <alignment horizontal="center" wrapText="1"/>
    </xf>
    <xf numFmtId="0" fontId="0" fillId="12" borderId="18" xfId="0" applyFill="1" applyBorder="1" applyAlignment="1">
      <alignment horizontal="center" vertical="center" wrapText="1"/>
    </xf>
    <xf numFmtId="0" fontId="0" fillId="12" borderId="19" xfId="0" applyFill="1" applyBorder="1" applyAlignment="1">
      <alignment horizontal="center" vertical="center" wrapText="1"/>
    </xf>
    <xf numFmtId="0" fontId="4" fillId="8" borderId="2" xfId="0" applyFont="1" applyFill="1" applyBorder="1" applyAlignment="1">
      <alignment horizontal="center" vertical="center"/>
    </xf>
    <xf numFmtId="0" fontId="0" fillId="11" borderId="24" xfId="0" applyFill="1" applyBorder="1" applyAlignment="1">
      <alignment horizontal="center" vertical="center" wrapText="1"/>
    </xf>
    <xf numFmtId="0" fontId="0" fillId="11" borderId="25"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26" xfId="0" applyFill="1" applyBorder="1" applyAlignment="1">
      <alignment horizontal="center" vertical="center" wrapText="1"/>
    </xf>
    <xf numFmtId="0" fontId="0" fillId="11" borderId="0" xfId="0" applyFill="1" applyAlignment="1">
      <alignment horizontal="center" vertical="center" wrapText="1"/>
    </xf>
    <xf numFmtId="0" fontId="0" fillId="11" borderId="4" xfId="0" applyFill="1" applyBorder="1" applyAlignment="1">
      <alignment horizontal="center" vertical="center" wrapText="1"/>
    </xf>
    <xf numFmtId="0" fontId="0" fillId="11" borderId="27" xfId="0" applyFill="1" applyBorder="1" applyAlignment="1">
      <alignment horizontal="center" vertical="center" wrapText="1"/>
    </xf>
    <xf numFmtId="0" fontId="0" fillId="11" borderId="28" xfId="0" applyFill="1" applyBorder="1" applyAlignment="1">
      <alignment horizontal="center" vertical="center" wrapText="1"/>
    </xf>
    <xf numFmtId="0" fontId="0" fillId="11" borderId="3" xfId="0" applyFill="1" applyBorder="1" applyAlignment="1">
      <alignment horizontal="center" vertical="center" wrapText="1"/>
    </xf>
    <xf numFmtId="0" fontId="0" fillId="12" borderId="13" xfId="0" applyFill="1" applyBorder="1" applyAlignment="1">
      <alignment horizontal="center" wrapText="1"/>
    </xf>
    <xf numFmtId="0" fontId="0" fillId="12" borderId="14" xfId="0" applyFill="1" applyBorder="1" applyAlignment="1">
      <alignment horizontal="center" wrapText="1"/>
    </xf>
    <xf numFmtId="0" fontId="0" fillId="12" borderId="18" xfId="0" applyFill="1" applyBorder="1" applyAlignment="1">
      <alignment horizontal="center"/>
    </xf>
    <xf numFmtId="0" fontId="0" fillId="12" borderId="19" xfId="0" applyFill="1" applyBorder="1" applyAlignment="1">
      <alignment horizontal="center"/>
    </xf>
    <xf numFmtId="0" fontId="0" fillId="12" borderId="18" xfId="0" applyFill="1" applyBorder="1" applyAlignment="1">
      <alignment horizontal="center" wrapText="1"/>
    </xf>
    <xf numFmtId="0" fontId="0" fillId="12" borderId="19" xfId="0" applyFill="1" applyBorder="1" applyAlignment="1">
      <alignment horizontal="center" wrapText="1"/>
    </xf>
  </cellXfs>
  <cellStyles count="3">
    <cellStyle name="Milliers 2" xfId="2" xr:uid="{B75D598A-BF98-4401-A7A4-FD5D671C84D8}"/>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4BFB2-7AF4-44D1-A4E9-845EF5B5FC48}">
  <dimension ref="A1:F25"/>
  <sheetViews>
    <sheetView tabSelected="1" topLeftCell="A8" workbookViewId="0">
      <selection activeCell="A16" sqref="A16:C25"/>
    </sheetView>
  </sheetViews>
  <sheetFormatPr baseColWidth="10" defaultRowHeight="14.5" x14ac:dyDescent="0.35"/>
  <cols>
    <col min="1" max="1" width="36.36328125" customWidth="1"/>
    <col min="2" max="2" width="24.26953125" customWidth="1"/>
    <col min="3" max="3" width="40.7265625" customWidth="1"/>
    <col min="4" max="4" width="18.453125" customWidth="1"/>
    <col min="5" max="5" width="33.26953125" customWidth="1"/>
    <col min="6" max="6" width="25.1796875" customWidth="1"/>
  </cols>
  <sheetData>
    <row r="1" spans="1:6" ht="16" thickBot="1" x14ac:dyDescent="0.4">
      <c r="A1" s="40"/>
      <c r="B1" s="94" t="s">
        <v>62</v>
      </c>
      <c r="C1" s="95"/>
      <c r="D1" s="40"/>
      <c r="E1" s="40"/>
      <c r="F1" s="40"/>
    </row>
    <row r="2" spans="1:6" ht="16" thickBot="1" x14ac:dyDescent="0.4">
      <c r="A2" s="40"/>
      <c r="B2" s="40"/>
      <c r="C2" s="40"/>
      <c r="D2" s="40"/>
      <c r="E2" s="40"/>
      <c r="F2" s="40"/>
    </row>
    <row r="3" spans="1:6" ht="60" customHeight="1" thickBot="1" x14ac:dyDescent="0.4">
      <c r="A3" s="55" t="s">
        <v>43</v>
      </c>
      <c r="B3" s="55" t="s">
        <v>29</v>
      </c>
      <c r="C3" s="54" t="s">
        <v>30</v>
      </c>
      <c r="D3" s="55" t="s">
        <v>31</v>
      </c>
      <c r="E3" s="54" t="s">
        <v>32</v>
      </c>
      <c r="F3" s="56" t="s">
        <v>33</v>
      </c>
    </row>
    <row r="4" spans="1:6" ht="16" thickBot="1" x14ac:dyDescent="0.4">
      <c r="A4" s="43" t="s">
        <v>34</v>
      </c>
      <c r="B4" s="44" t="s">
        <v>42</v>
      </c>
      <c r="C4" s="71">
        <f xml:space="preserve"> 'TOTAL Expenses UM6P'!H28</f>
        <v>1854672.88615784</v>
      </c>
      <c r="D4" s="45" t="s">
        <v>57</v>
      </c>
      <c r="E4" s="46">
        <f xml:space="preserve"> 0/C4</f>
        <v>0</v>
      </c>
      <c r="F4" s="47">
        <f xml:space="preserve"> 'Plant based'!H4/'Score calculation'!C4</f>
        <v>0.41839513449093824</v>
      </c>
    </row>
    <row r="5" spans="1:6" ht="15.5" x14ac:dyDescent="0.35">
      <c r="A5" s="40"/>
      <c r="B5" s="40"/>
      <c r="C5" s="40"/>
      <c r="D5" s="40"/>
      <c r="E5" s="40"/>
      <c r="F5" s="40"/>
    </row>
    <row r="6" spans="1:6" ht="16" thickBot="1" x14ac:dyDescent="0.4">
      <c r="A6" s="40"/>
      <c r="B6" s="40"/>
      <c r="C6" s="40"/>
      <c r="D6" s="40"/>
      <c r="E6" s="40"/>
      <c r="F6" s="40"/>
    </row>
    <row r="7" spans="1:6" ht="61" customHeight="1" x14ac:dyDescent="0.35">
      <c r="A7" s="50" t="s">
        <v>35</v>
      </c>
      <c r="B7" s="51" t="s">
        <v>36</v>
      </c>
      <c r="C7" s="52" t="s">
        <v>37</v>
      </c>
      <c r="D7" s="53" t="s">
        <v>38</v>
      </c>
      <c r="E7" s="40"/>
      <c r="F7" s="40"/>
    </row>
    <row r="8" spans="1:6" ht="15.5" x14ac:dyDescent="0.35">
      <c r="A8" s="48" t="s">
        <v>63</v>
      </c>
      <c r="B8" s="41">
        <v>0.06</v>
      </c>
      <c r="C8" s="42">
        <v>0</v>
      </c>
      <c r="D8" s="49">
        <f xml:space="preserve"> C8*B8</f>
        <v>0</v>
      </c>
      <c r="E8" s="40"/>
      <c r="F8" s="40"/>
    </row>
    <row r="9" spans="1:6" ht="16" thickBot="1" x14ac:dyDescent="0.4">
      <c r="A9" s="48" t="s">
        <v>39</v>
      </c>
      <c r="B9" s="68">
        <v>0.03</v>
      </c>
      <c r="C9" s="69">
        <f xml:space="preserve"> 41.84</f>
        <v>41.84</v>
      </c>
      <c r="D9" s="70">
        <f xml:space="preserve"> C9*B9</f>
        <v>1.2552000000000001</v>
      </c>
      <c r="E9" s="40"/>
      <c r="F9" s="40"/>
    </row>
    <row r="10" spans="1:6" ht="19" thickBot="1" x14ac:dyDescent="0.5">
      <c r="A10" s="67" t="s">
        <v>40</v>
      </c>
      <c r="B10" s="96">
        <f>SUM(D8:D9)</f>
        <v>1.2552000000000001</v>
      </c>
      <c r="C10" s="97"/>
      <c r="D10" s="98"/>
      <c r="E10" s="72" t="s">
        <v>64</v>
      </c>
      <c r="F10" s="40"/>
    </row>
    <row r="11" spans="1:6" ht="15.5" x14ac:dyDescent="0.35">
      <c r="A11" s="40"/>
      <c r="B11" s="40"/>
      <c r="C11" s="40"/>
      <c r="D11" s="40"/>
      <c r="E11" s="40"/>
      <c r="F11" s="40"/>
    </row>
    <row r="12" spans="1:6" ht="16" thickBot="1" x14ac:dyDescent="0.4">
      <c r="A12" s="40"/>
      <c r="B12" s="40"/>
      <c r="C12" s="40"/>
      <c r="D12" s="40"/>
      <c r="E12" s="40"/>
      <c r="F12" s="40"/>
    </row>
    <row r="13" spans="1:6" ht="15.5" customHeight="1" x14ac:dyDescent="0.35">
      <c r="A13" s="88" t="s">
        <v>41</v>
      </c>
      <c r="B13" s="89"/>
      <c r="C13" s="90"/>
      <c r="D13" s="40"/>
      <c r="E13" s="40"/>
      <c r="F13" s="40"/>
    </row>
    <row r="14" spans="1:6" ht="15.5" customHeight="1" thickBot="1" x14ac:dyDescent="0.4">
      <c r="A14" s="91"/>
      <c r="B14" s="92"/>
      <c r="C14" s="93"/>
      <c r="D14" s="40"/>
      <c r="E14" s="40"/>
      <c r="F14" s="40"/>
    </row>
    <row r="15" spans="1:6" ht="19.5" customHeight="1" thickBot="1" x14ac:dyDescent="0.4">
      <c r="D15" s="40"/>
      <c r="E15" s="40"/>
      <c r="F15" s="40"/>
    </row>
    <row r="16" spans="1:6" ht="19" customHeight="1" x14ac:dyDescent="0.35">
      <c r="A16" s="79" t="s">
        <v>67</v>
      </c>
      <c r="B16" s="80"/>
      <c r="C16" s="81"/>
      <c r="D16" s="40"/>
      <c r="E16" s="40"/>
      <c r="F16" s="40"/>
    </row>
    <row r="17" spans="1:3" x14ac:dyDescent="0.35">
      <c r="A17" s="82"/>
      <c r="B17" s="83"/>
      <c r="C17" s="84"/>
    </row>
    <row r="18" spans="1:3" ht="14.5" customHeight="1" x14ac:dyDescent="0.35">
      <c r="A18" s="82"/>
      <c r="B18" s="83"/>
      <c r="C18" s="84"/>
    </row>
    <row r="19" spans="1:3" x14ac:dyDescent="0.35">
      <c r="A19" s="82"/>
      <c r="B19" s="83"/>
      <c r="C19" s="84"/>
    </row>
    <row r="20" spans="1:3" x14ac:dyDescent="0.35">
      <c r="A20" s="82"/>
      <c r="B20" s="83"/>
      <c r="C20" s="84"/>
    </row>
    <row r="21" spans="1:3" x14ac:dyDescent="0.35">
      <c r="A21" s="82"/>
      <c r="B21" s="83"/>
      <c r="C21" s="84"/>
    </row>
    <row r="22" spans="1:3" x14ac:dyDescent="0.35">
      <c r="A22" s="82"/>
      <c r="B22" s="83"/>
      <c r="C22" s="84"/>
    </row>
    <row r="23" spans="1:3" x14ac:dyDescent="0.35">
      <c r="A23" s="82"/>
      <c r="B23" s="83"/>
      <c r="C23" s="84"/>
    </row>
    <row r="24" spans="1:3" x14ac:dyDescent="0.35">
      <c r="A24" s="82"/>
      <c r="B24" s="83"/>
      <c r="C24" s="84"/>
    </row>
    <row r="25" spans="1:3" ht="15" thickBot="1" x14ac:dyDescent="0.4">
      <c r="A25" s="85"/>
      <c r="B25" s="86"/>
      <c r="C25" s="87"/>
    </row>
  </sheetData>
  <mergeCells count="4">
    <mergeCell ref="A16:C25"/>
    <mergeCell ref="A13:C14"/>
    <mergeCell ref="B1:C1"/>
    <mergeCell ref="B10:D1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H30"/>
  <sheetViews>
    <sheetView workbookViewId="0">
      <selection activeCell="B12" sqref="B12"/>
    </sheetView>
  </sheetViews>
  <sheetFormatPr baseColWidth="10" defaultColWidth="11.453125" defaultRowHeight="14.5" x14ac:dyDescent="0.35"/>
  <cols>
    <col min="1" max="1" width="31.1796875" style="3" customWidth="1"/>
    <col min="2" max="2" width="22.36328125" style="2" customWidth="1"/>
    <col min="3" max="3" width="19.1796875" style="2" customWidth="1"/>
    <col min="4" max="4" width="32.81640625" customWidth="1"/>
    <col min="5" max="5" width="29.90625" customWidth="1"/>
    <col min="6" max="6" width="10.7265625" customWidth="1"/>
    <col min="7" max="7" width="41.54296875" customWidth="1"/>
    <col min="8" max="8" width="17.453125" bestFit="1" customWidth="1"/>
  </cols>
  <sheetData>
    <row r="2" spans="1:8" ht="15" thickBot="1" x14ac:dyDescent="0.4"/>
    <row r="3" spans="1:8" ht="47" thickBot="1" x14ac:dyDescent="0.4">
      <c r="A3" s="8" t="s">
        <v>54</v>
      </c>
      <c r="B3" s="65" t="s">
        <v>56</v>
      </c>
      <c r="C3" s="57" t="s">
        <v>55</v>
      </c>
      <c r="D3" s="9" t="s">
        <v>65</v>
      </c>
      <c r="E3" s="9" t="s">
        <v>66</v>
      </c>
      <c r="G3" s="75" t="s">
        <v>0</v>
      </c>
      <c r="H3" s="73">
        <f>D13</f>
        <v>7472746.2550999997</v>
      </c>
    </row>
    <row r="4" spans="1:8" ht="29.5" thickBot="1" x14ac:dyDescent="0.4">
      <c r="A4" s="60" t="s">
        <v>45</v>
      </c>
      <c r="B4" s="5">
        <v>1277804.6200000001</v>
      </c>
      <c r="C4" s="58">
        <v>0.85</v>
      </c>
      <c r="D4" s="61">
        <f t="shared" ref="D4:D12" si="0" xml:space="preserve"> C4*B4</f>
        <v>1086133.9270000001</v>
      </c>
      <c r="E4" s="76">
        <f xml:space="preserve"> D4/9.63</f>
        <v>112786.49293873314</v>
      </c>
      <c r="G4" s="75" t="s">
        <v>44</v>
      </c>
      <c r="H4" s="74">
        <f>H3/9.63</f>
        <v>775986.11164070608</v>
      </c>
    </row>
    <row r="5" spans="1:8" ht="15" thickBot="1" x14ac:dyDescent="0.4">
      <c r="A5" s="60" t="s">
        <v>46</v>
      </c>
      <c r="B5" s="5">
        <v>1666068.96</v>
      </c>
      <c r="C5" s="58">
        <v>0.85</v>
      </c>
      <c r="D5" s="61">
        <f t="shared" si="0"/>
        <v>1416158.6159999999</v>
      </c>
      <c r="E5" s="76">
        <f t="shared" ref="E5:E12" si="1" xml:space="preserve"> D5/9.63</f>
        <v>147056.96947040496</v>
      </c>
    </row>
    <row r="6" spans="1:8" x14ac:dyDescent="0.35">
      <c r="A6" s="60" t="s">
        <v>47</v>
      </c>
      <c r="B6" s="5">
        <v>84199.99</v>
      </c>
      <c r="C6" s="58">
        <v>0.94</v>
      </c>
      <c r="D6" s="61">
        <f t="shared" si="0"/>
        <v>79147.990600000005</v>
      </c>
      <c r="E6" s="76">
        <f t="shared" si="1"/>
        <v>8218.8982969885765</v>
      </c>
      <c r="G6" s="99" t="s">
        <v>1</v>
      </c>
    </row>
    <row r="7" spans="1:8" x14ac:dyDescent="0.35">
      <c r="A7" s="60" t="s">
        <v>48</v>
      </c>
      <c r="B7" s="5">
        <v>1146588.07</v>
      </c>
      <c r="C7" s="58">
        <v>0.95</v>
      </c>
      <c r="D7" s="61">
        <f t="shared" si="0"/>
        <v>1089258.6665000001</v>
      </c>
      <c r="E7" s="76">
        <f t="shared" si="1"/>
        <v>113110.97263759086</v>
      </c>
      <c r="G7" s="100"/>
    </row>
    <row r="8" spans="1:8" x14ac:dyDescent="0.35">
      <c r="A8" s="60" t="s">
        <v>49</v>
      </c>
      <c r="B8" s="5">
        <v>834137.87</v>
      </c>
      <c r="C8" s="58">
        <v>0.9</v>
      </c>
      <c r="D8" s="61">
        <f t="shared" si="0"/>
        <v>750724.08299999998</v>
      </c>
      <c r="E8" s="76">
        <f t="shared" si="1"/>
        <v>77956.810280373829</v>
      </c>
      <c r="G8" s="100"/>
    </row>
    <row r="9" spans="1:8" x14ac:dyDescent="0.35">
      <c r="A9" s="60" t="s">
        <v>50</v>
      </c>
      <c r="B9" s="5">
        <v>829824.71</v>
      </c>
      <c r="C9" s="58">
        <v>0.9</v>
      </c>
      <c r="D9" s="61">
        <f t="shared" si="0"/>
        <v>746842.23899999994</v>
      </c>
      <c r="E9" s="76">
        <f t="shared" si="1"/>
        <v>77553.711214953262</v>
      </c>
      <c r="G9" s="100"/>
    </row>
    <row r="10" spans="1:8" x14ac:dyDescent="0.35">
      <c r="A10" s="60" t="s">
        <v>51</v>
      </c>
      <c r="B10" s="5">
        <v>141928.01999999999</v>
      </c>
      <c r="C10" s="58">
        <v>0.93</v>
      </c>
      <c r="D10" s="61">
        <f t="shared" si="0"/>
        <v>131993.05859999999</v>
      </c>
      <c r="E10" s="76">
        <f t="shared" si="1"/>
        <v>13706.444299065419</v>
      </c>
      <c r="G10" s="100"/>
    </row>
    <row r="11" spans="1:8" x14ac:dyDescent="0.35">
      <c r="A11" s="60" t="s">
        <v>52</v>
      </c>
      <c r="B11" s="5">
        <v>1855232.08</v>
      </c>
      <c r="C11" s="58">
        <v>0.93</v>
      </c>
      <c r="D11" s="61">
        <f t="shared" si="0"/>
        <v>1725365.8344000001</v>
      </c>
      <c r="E11" s="76">
        <f t="shared" si="1"/>
        <v>179165.71489096573</v>
      </c>
      <c r="G11" s="100"/>
    </row>
    <row r="12" spans="1:8" ht="15" thickBot="1" x14ac:dyDescent="0.4">
      <c r="A12" s="62" t="s">
        <v>53</v>
      </c>
      <c r="B12" s="10">
        <v>486002</v>
      </c>
      <c r="C12" s="59">
        <v>0.92</v>
      </c>
      <c r="D12" s="63">
        <f t="shared" si="0"/>
        <v>447121.84</v>
      </c>
      <c r="E12" s="77">
        <f t="shared" si="1"/>
        <v>46430.097611630321</v>
      </c>
      <c r="G12" s="100"/>
    </row>
    <row r="13" spans="1:8" ht="15" thickBot="1" x14ac:dyDescent="0.4">
      <c r="A13" s="6"/>
      <c r="B13" s="7"/>
      <c r="C13" s="7"/>
      <c r="D13" s="64">
        <f xml:space="preserve"> SUM(D4:D12)</f>
        <v>7472746.2550999997</v>
      </c>
      <c r="E13" s="78">
        <f xml:space="preserve"> SUM(E4:E12)</f>
        <v>775986.11164070608</v>
      </c>
      <c r="G13" s="101"/>
    </row>
    <row r="14" spans="1:8" x14ac:dyDescent="0.35">
      <c r="A14" s="6"/>
      <c r="B14" s="7"/>
      <c r="C14" s="6"/>
    </row>
    <row r="15" spans="1:8" x14ac:dyDescent="0.35">
      <c r="A15" s="6"/>
      <c r="B15" s="7"/>
      <c r="C15" s="6"/>
    </row>
    <row r="16" spans="1:8" x14ac:dyDescent="0.35">
      <c r="A16" s="6"/>
      <c r="B16" s="7"/>
      <c r="C16" s="6"/>
      <c r="D16" s="1"/>
      <c r="E16" s="1"/>
    </row>
    <row r="17" spans="1:5" x14ac:dyDescent="0.35">
      <c r="A17" s="6"/>
      <c r="B17" s="7"/>
      <c r="C17" s="7"/>
    </row>
    <row r="18" spans="1:5" x14ac:dyDescent="0.35">
      <c r="A18" s="6"/>
      <c r="B18" s="7"/>
      <c r="C18" s="7"/>
      <c r="D18" s="4"/>
      <c r="E18" s="4"/>
    </row>
    <row r="19" spans="1:5" x14ac:dyDescent="0.35">
      <c r="A19" s="6"/>
      <c r="B19" s="7"/>
      <c r="C19" s="7"/>
    </row>
    <row r="20" spans="1:5" x14ac:dyDescent="0.35">
      <c r="A20" s="6"/>
      <c r="B20" s="7"/>
      <c r="C20" s="7"/>
    </row>
    <row r="21" spans="1:5" x14ac:dyDescent="0.35">
      <c r="A21" s="6"/>
      <c r="B21" s="7"/>
      <c r="C21" s="7"/>
    </row>
    <row r="22" spans="1:5" x14ac:dyDescent="0.35">
      <c r="A22" s="6"/>
      <c r="B22" s="7"/>
      <c r="C22" s="7"/>
    </row>
    <row r="23" spans="1:5" x14ac:dyDescent="0.35">
      <c r="A23" s="6"/>
      <c r="B23" s="7"/>
      <c r="C23" s="7"/>
    </row>
    <row r="24" spans="1:5" x14ac:dyDescent="0.35">
      <c r="A24" s="6"/>
      <c r="B24" s="7"/>
      <c r="C24" s="7"/>
    </row>
    <row r="25" spans="1:5" x14ac:dyDescent="0.35">
      <c r="A25" s="6"/>
      <c r="B25" s="7"/>
      <c r="C25" s="7"/>
    </row>
    <row r="26" spans="1:5" x14ac:dyDescent="0.35">
      <c r="A26" s="6"/>
      <c r="B26" s="7"/>
      <c r="C26" s="7"/>
    </row>
    <row r="27" spans="1:5" x14ac:dyDescent="0.35">
      <c r="A27" s="6"/>
      <c r="B27" s="7"/>
      <c r="C27" s="7"/>
    </row>
    <row r="28" spans="1:5" x14ac:dyDescent="0.35">
      <c r="A28" s="6"/>
      <c r="B28" s="7"/>
      <c r="C28" s="7"/>
    </row>
    <row r="29" spans="1:5" x14ac:dyDescent="0.35">
      <c r="A29" s="6"/>
      <c r="B29" s="7"/>
      <c r="C29" s="7"/>
    </row>
    <row r="30" spans="1:5" x14ac:dyDescent="0.35">
      <c r="A30" s="6"/>
      <c r="B30" s="7"/>
      <c r="C30" s="7"/>
    </row>
  </sheetData>
  <mergeCells count="1">
    <mergeCell ref="G6:G1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0E387-5B66-4F38-BFA0-367651D9A312}">
  <dimension ref="A1:DF28"/>
  <sheetViews>
    <sheetView topLeftCell="A20" workbookViewId="0">
      <selection activeCell="B18" sqref="B18:D24"/>
    </sheetView>
  </sheetViews>
  <sheetFormatPr baseColWidth="10" defaultRowHeight="14.5" x14ac:dyDescent="0.35"/>
  <cols>
    <col min="1" max="1" width="20.453125" customWidth="1"/>
    <col min="2" max="2" width="22.6328125" customWidth="1"/>
    <col min="3" max="3" width="14.81640625" customWidth="1"/>
    <col min="4" max="4" width="22.6328125" customWidth="1"/>
    <col min="5" max="5" width="20.7265625" customWidth="1"/>
    <col min="6" max="6" width="14.81640625" customWidth="1"/>
    <col min="7" max="7" width="22.6328125" customWidth="1"/>
    <col min="8" max="8" width="20.1796875" customWidth="1"/>
    <col min="9" max="9" width="14.81640625" customWidth="1"/>
    <col min="10" max="10" width="22.6328125" customWidth="1"/>
    <col min="11" max="11" width="16.453125" customWidth="1"/>
    <col min="12" max="12" width="14.81640625" customWidth="1"/>
    <col min="13" max="13" width="22.6328125" customWidth="1"/>
    <col min="14" max="14" width="21.54296875" customWidth="1"/>
    <col min="15" max="15" width="14.81640625" customWidth="1"/>
    <col min="16" max="16" width="22.6328125" customWidth="1"/>
    <col min="17" max="17" width="21.7265625" bestFit="1" customWidth="1"/>
    <col min="18" max="18" width="14.81640625" customWidth="1"/>
    <col min="19" max="19" width="22.6328125" customWidth="1"/>
    <col min="21" max="21" width="15.81640625" customWidth="1"/>
  </cols>
  <sheetData>
    <row r="1" spans="1:110" x14ac:dyDescent="0.35">
      <c r="A1" s="106" t="s">
        <v>2</v>
      </c>
      <c r="B1" s="106"/>
      <c r="C1" s="106"/>
      <c r="D1" s="106"/>
      <c r="E1" s="106"/>
      <c r="F1" s="106"/>
      <c r="G1" s="106"/>
      <c r="H1" s="106"/>
      <c r="I1" s="106"/>
      <c r="J1" s="106"/>
      <c r="K1" s="106"/>
      <c r="L1" s="106"/>
      <c r="M1" s="106"/>
      <c r="N1" s="106"/>
      <c r="O1" s="106"/>
      <c r="P1" s="106"/>
      <c r="Q1" s="106"/>
      <c r="R1" s="106"/>
      <c r="S1" s="106"/>
    </row>
    <row r="2" spans="1:110" ht="56.5" customHeight="1" x14ac:dyDescent="0.35">
      <c r="A2" s="12" t="s">
        <v>3</v>
      </c>
      <c r="B2" s="12" t="s">
        <v>4</v>
      </c>
      <c r="C2" s="13" t="s">
        <v>5</v>
      </c>
      <c r="D2" s="12" t="s">
        <v>6</v>
      </c>
      <c r="E2" s="12" t="s">
        <v>7</v>
      </c>
      <c r="F2" s="13" t="s">
        <v>8</v>
      </c>
      <c r="G2" s="12" t="s">
        <v>9</v>
      </c>
      <c r="H2" s="13" t="s">
        <v>10</v>
      </c>
      <c r="I2" s="13" t="s">
        <v>11</v>
      </c>
      <c r="J2" s="13" t="s">
        <v>12</v>
      </c>
      <c r="K2" s="13" t="s">
        <v>13</v>
      </c>
      <c r="L2" s="13" t="s">
        <v>14</v>
      </c>
      <c r="M2" s="13" t="s">
        <v>15</v>
      </c>
      <c r="N2" s="12" t="s">
        <v>16</v>
      </c>
      <c r="O2" s="13" t="s">
        <v>17</v>
      </c>
      <c r="P2" s="13" t="s">
        <v>18</v>
      </c>
      <c r="Q2" s="13" t="s">
        <v>19</v>
      </c>
      <c r="R2" s="13" t="s">
        <v>20</v>
      </c>
      <c r="S2" s="13" t="s">
        <v>21</v>
      </c>
    </row>
    <row r="3" spans="1:110" x14ac:dyDescent="0.35">
      <c r="A3" s="14">
        <v>43466</v>
      </c>
      <c r="B3" s="39">
        <v>1404754.17</v>
      </c>
      <c r="C3" s="15">
        <v>0.92</v>
      </c>
      <c r="D3" s="38">
        <f t="shared" ref="D3:D14" si="0" xml:space="preserve"> B3*C3</f>
        <v>1292373.8363999999</v>
      </c>
      <c r="E3" s="36">
        <v>190434.25</v>
      </c>
      <c r="F3" s="15">
        <v>0.92</v>
      </c>
      <c r="G3" s="38">
        <f t="shared" ref="G3:G14" si="1" xml:space="preserve"> F3*E3</f>
        <v>175199.51</v>
      </c>
      <c r="H3" s="36">
        <v>6408</v>
      </c>
      <c r="I3" s="15">
        <v>1</v>
      </c>
      <c r="J3" s="36">
        <f t="shared" ref="J3:J14" si="2" xml:space="preserve"> I3*H3</f>
        <v>6408</v>
      </c>
      <c r="K3" s="36">
        <v>7916</v>
      </c>
      <c r="L3" s="15">
        <v>1</v>
      </c>
      <c r="M3" s="36">
        <f t="shared" ref="M3:M14" si="3" xml:space="preserve"> L3*K3</f>
        <v>7916</v>
      </c>
      <c r="N3" s="36">
        <v>51590.340000000004</v>
      </c>
      <c r="O3" s="15">
        <v>1</v>
      </c>
      <c r="P3" s="36">
        <f t="shared" ref="P3:P14" si="4" xml:space="preserve"> O3*N3</f>
        <v>51590.340000000004</v>
      </c>
      <c r="Q3" s="35"/>
      <c r="R3" s="15"/>
      <c r="S3" s="36">
        <f t="shared" ref="S3:S14" si="5" xml:space="preserve"> R3*Q3</f>
        <v>0</v>
      </c>
    </row>
    <row r="4" spans="1:110" x14ac:dyDescent="0.35">
      <c r="A4" s="14">
        <v>43497</v>
      </c>
      <c r="B4" s="36">
        <v>844293.62</v>
      </c>
      <c r="C4" s="11">
        <v>0.9</v>
      </c>
      <c r="D4" s="32">
        <f t="shared" si="0"/>
        <v>759864.25800000003</v>
      </c>
      <c r="E4" s="36">
        <v>62496.4</v>
      </c>
      <c r="F4" s="11">
        <v>0.9</v>
      </c>
      <c r="G4" s="32">
        <f t="shared" si="1"/>
        <v>56246.76</v>
      </c>
      <c r="H4" s="36">
        <v>0</v>
      </c>
      <c r="I4" s="11"/>
      <c r="J4" s="36">
        <f t="shared" si="2"/>
        <v>0</v>
      </c>
      <c r="K4" s="36">
        <v>6868.0599999999995</v>
      </c>
      <c r="L4" s="11">
        <v>1</v>
      </c>
      <c r="M4" s="36">
        <f t="shared" si="3"/>
        <v>6868.0599999999995</v>
      </c>
      <c r="N4" s="36">
        <v>402191.45</v>
      </c>
      <c r="O4" s="11">
        <v>0.75</v>
      </c>
      <c r="P4" s="36">
        <f t="shared" si="4"/>
        <v>301643.58750000002</v>
      </c>
      <c r="Q4" s="35">
        <v>42700</v>
      </c>
      <c r="R4" s="11">
        <v>0.8</v>
      </c>
      <c r="S4" s="36">
        <f t="shared" si="5"/>
        <v>34160</v>
      </c>
      <c r="Z4" s="37"/>
    </row>
    <row r="5" spans="1:110" x14ac:dyDescent="0.35">
      <c r="A5" s="14">
        <v>43525</v>
      </c>
      <c r="B5" s="36">
        <v>1421931.16</v>
      </c>
      <c r="C5" s="11">
        <v>0.9</v>
      </c>
      <c r="D5" s="32">
        <f t="shared" si="0"/>
        <v>1279738.044</v>
      </c>
      <c r="E5" s="36">
        <v>172895.71000000002</v>
      </c>
      <c r="F5" s="11">
        <v>0.9</v>
      </c>
      <c r="G5" s="32">
        <f t="shared" si="1"/>
        <v>155606.13900000002</v>
      </c>
      <c r="H5" s="36">
        <v>0</v>
      </c>
      <c r="I5" s="11"/>
      <c r="J5" s="36">
        <f t="shared" si="2"/>
        <v>0</v>
      </c>
      <c r="K5" s="36">
        <v>16110</v>
      </c>
      <c r="L5" s="11">
        <v>0.97</v>
      </c>
      <c r="M5" s="36">
        <f t="shared" si="3"/>
        <v>15626.699999999999</v>
      </c>
      <c r="N5" s="36">
        <v>635980.02</v>
      </c>
      <c r="O5" s="11">
        <v>1</v>
      </c>
      <c r="P5" s="36">
        <f t="shared" si="4"/>
        <v>635980.02</v>
      </c>
      <c r="Q5" s="35">
        <v>62300</v>
      </c>
      <c r="R5" s="11">
        <v>0.85</v>
      </c>
      <c r="S5" s="36">
        <f t="shared" si="5"/>
        <v>52955</v>
      </c>
    </row>
    <row r="6" spans="1:110" x14ac:dyDescent="0.35">
      <c r="A6" s="14">
        <v>43556</v>
      </c>
      <c r="B6" s="36">
        <v>1688313.19</v>
      </c>
      <c r="C6" s="11">
        <v>0.91</v>
      </c>
      <c r="D6" s="32">
        <f t="shared" si="0"/>
        <v>1536365.0029</v>
      </c>
      <c r="E6" s="36">
        <v>143323.32999999999</v>
      </c>
      <c r="F6" s="11">
        <v>0.91</v>
      </c>
      <c r="G6" s="32">
        <f t="shared" si="1"/>
        <v>130424.2303</v>
      </c>
      <c r="H6" s="36">
        <v>5296.8</v>
      </c>
      <c r="I6" s="11">
        <v>0.84</v>
      </c>
      <c r="J6" s="36">
        <f t="shared" si="2"/>
        <v>4449.3119999999999</v>
      </c>
      <c r="K6" s="36">
        <v>13715</v>
      </c>
      <c r="L6" s="11">
        <v>1</v>
      </c>
      <c r="M6" s="36">
        <f t="shared" si="3"/>
        <v>13715</v>
      </c>
      <c r="N6" s="36">
        <v>127012</v>
      </c>
      <c r="O6" s="11">
        <v>0.65</v>
      </c>
      <c r="P6" s="36">
        <f t="shared" si="4"/>
        <v>82557.8</v>
      </c>
      <c r="Q6" s="35">
        <v>52520</v>
      </c>
      <c r="R6" s="11">
        <v>0.8</v>
      </c>
      <c r="S6" s="36">
        <f t="shared" si="5"/>
        <v>42016</v>
      </c>
    </row>
    <row r="7" spans="1:110" x14ac:dyDescent="0.35">
      <c r="A7" s="14">
        <v>43586</v>
      </c>
      <c r="B7" s="36">
        <v>1335224.27</v>
      </c>
      <c r="C7" s="11">
        <v>0.92</v>
      </c>
      <c r="D7" s="32">
        <f t="shared" si="0"/>
        <v>1228406.3284</v>
      </c>
      <c r="E7" s="36">
        <v>157717.35</v>
      </c>
      <c r="F7" s="11">
        <v>0.92</v>
      </c>
      <c r="G7" s="32">
        <f t="shared" si="1"/>
        <v>145099.962</v>
      </c>
      <c r="H7" s="36">
        <v>0</v>
      </c>
      <c r="I7" s="11"/>
      <c r="J7" s="36">
        <f t="shared" si="2"/>
        <v>0</v>
      </c>
      <c r="K7" s="36">
        <v>0</v>
      </c>
      <c r="L7" s="11"/>
      <c r="M7" s="36">
        <f t="shared" si="3"/>
        <v>0</v>
      </c>
      <c r="N7" s="36">
        <v>92440.23</v>
      </c>
      <c r="O7" s="11">
        <v>1</v>
      </c>
      <c r="P7" s="36">
        <f t="shared" si="4"/>
        <v>92440.23</v>
      </c>
      <c r="Q7" s="35"/>
      <c r="R7" s="11"/>
      <c r="S7" s="36">
        <f t="shared" si="5"/>
        <v>0</v>
      </c>
    </row>
    <row r="8" spans="1:110" x14ac:dyDescent="0.35">
      <c r="A8" s="14">
        <v>43617</v>
      </c>
      <c r="B8" s="36">
        <v>1040966.97</v>
      </c>
      <c r="C8" s="11">
        <v>0.96</v>
      </c>
      <c r="D8" s="32">
        <f t="shared" si="0"/>
        <v>999328.29119999998</v>
      </c>
      <c r="E8" s="36">
        <v>166759.28000000003</v>
      </c>
      <c r="F8" s="11">
        <v>0.96</v>
      </c>
      <c r="G8" s="32">
        <f t="shared" si="1"/>
        <v>160088.90880000003</v>
      </c>
      <c r="H8" s="36">
        <v>0</v>
      </c>
      <c r="I8" s="11"/>
      <c r="J8" s="36">
        <f t="shared" si="2"/>
        <v>0</v>
      </c>
      <c r="K8" s="36">
        <v>8622.9599999999991</v>
      </c>
      <c r="L8" s="11"/>
      <c r="M8" s="36">
        <f t="shared" si="3"/>
        <v>0</v>
      </c>
      <c r="N8" s="36">
        <v>3448841.05</v>
      </c>
      <c r="O8" s="11">
        <v>0.7</v>
      </c>
      <c r="P8" s="36">
        <f t="shared" si="4"/>
        <v>2414188.7349999999</v>
      </c>
      <c r="Q8" s="35">
        <v>30480</v>
      </c>
      <c r="R8" s="11">
        <v>0.85</v>
      </c>
      <c r="S8" s="36">
        <f t="shared" si="5"/>
        <v>25908</v>
      </c>
    </row>
    <row r="9" spans="1:110" x14ac:dyDescent="0.35">
      <c r="A9" s="16">
        <v>43647</v>
      </c>
      <c r="B9" s="36">
        <v>1518446.41</v>
      </c>
      <c r="C9" s="11">
        <v>0.97</v>
      </c>
      <c r="D9" s="32">
        <f t="shared" si="0"/>
        <v>1472893.0177</v>
      </c>
      <c r="E9" s="36">
        <v>123504.9</v>
      </c>
      <c r="F9" s="11">
        <v>0.97</v>
      </c>
      <c r="G9" s="32">
        <f t="shared" si="1"/>
        <v>119799.753</v>
      </c>
      <c r="H9" s="36">
        <v>10854.400000000001</v>
      </c>
      <c r="I9" s="11">
        <v>0.9</v>
      </c>
      <c r="J9" s="36">
        <f t="shared" si="2"/>
        <v>9768.9600000000009</v>
      </c>
      <c r="K9" s="36">
        <v>6418</v>
      </c>
      <c r="L9" s="11">
        <v>1</v>
      </c>
      <c r="M9" s="36">
        <f t="shared" si="3"/>
        <v>6418</v>
      </c>
      <c r="N9" s="36">
        <v>682970.52</v>
      </c>
      <c r="O9" s="11">
        <v>0.8</v>
      </c>
      <c r="P9" s="36">
        <f t="shared" si="4"/>
        <v>546376.41600000008</v>
      </c>
      <c r="Q9" s="35"/>
      <c r="R9" s="11"/>
      <c r="S9" s="36">
        <f t="shared" si="5"/>
        <v>0</v>
      </c>
    </row>
    <row r="10" spans="1:110" x14ac:dyDescent="0.35">
      <c r="A10" s="14">
        <v>43678</v>
      </c>
      <c r="B10" s="36">
        <v>615391.32999999996</v>
      </c>
      <c r="C10" s="11">
        <v>0.97</v>
      </c>
      <c r="D10" s="32">
        <f t="shared" si="0"/>
        <v>596929.59009999991</v>
      </c>
      <c r="E10" s="36">
        <v>57403.839999999997</v>
      </c>
      <c r="F10" s="11">
        <v>0.97</v>
      </c>
      <c r="G10" s="32">
        <f t="shared" si="1"/>
        <v>55681.724799999996</v>
      </c>
      <c r="H10" s="36">
        <v>0</v>
      </c>
      <c r="I10" s="11"/>
      <c r="J10" s="36">
        <f t="shared" si="2"/>
        <v>0</v>
      </c>
      <c r="K10" s="36">
        <v>0</v>
      </c>
      <c r="L10" s="11"/>
      <c r="M10" s="36">
        <f t="shared" si="3"/>
        <v>0</v>
      </c>
      <c r="N10" s="36">
        <v>12000</v>
      </c>
      <c r="O10" s="11">
        <v>1</v>
      </c>
      <c r="P10" s="36">
        <f t="shared" si="4"/>
        <v>12000</v>
      </c>
      <c r="Q10" s="35"/>
      <c r="R10" s="11"/>
      <c r="S10" s="36">
        <f t="shared" si="5"/>
        <v>0</v>
      </c>
    </row>
    <row r="11" spans="1:110" s="28" customFormat="1" x14ac:dyDescent="0.35">
      <c r="A11" s="17">
        <v>43709</v>
      </c>
      <c r="B11" s="34">
        <v>1597494.85</v>
      </c>
      <c r="C11" s="11">
        <v>0.94</v>
      </c>
      <c r="D11" s="32">
        <f t="shared" si="0"/>
        <v>1501645.159</v>
      </c>
      <c r="E11" s="34">
        <v>211845.25</v>
      </c>
      <c r="F11" s="11">
        <v>0.94</v>
      </c>
      <c r="G11" s="32">
        <f t="shared" si="1"/>
        <v>199134.53499999997</v>
      </c>
      <c r="H11" s="34">
        <v>0</v>
      </c>
      <c r="I11" s="11"/>
      <c r="J11" s="34">
        <f t="shared" si="2"/>
        <v>0</v>
      </c>
      <c r="K11" s="34">
        <v>6636</v>
      </c>
      <c r="L11" s="11">
        <v>1</v>
      </c>
      <c r="M11" s="34">
        <f t="shared" si="3"/>
        <v>6636</v>
      </c>
      <c r="N11" s="34">
        <v>2746795.61</v>
      </c>
      <c r="O11" s="11">
        <v>0.9</v>
      </c>
      <c r="P11" s="34">
        <f t="shared" si="4"/>
        <v>2472116.0490000001</v>
      </c>
      <c r="Q11" s="33">
        <v>62820</v>
      </c>
      <c r="R11" s="11">
        <v>0.85</v>
      </c>
      <c r="S11" s="34">
        <f t="shared" si="5"/>
        <v>53397</v>
      </c>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c r="DE11" s="18"/>
      <c r="DF11" s="18"/>
    </row>
    <row r="12" spans="1:110" s="28" customFormat="1" x14ac:dyDescent="0.35">
      <c r="A12" s="17">
        <v>43739</v>
      </c>
      <c r="B12" s="34">
        <v>2653655.9700000002</v>
      </c>
      <c r="C12" s="11">
        <v>0.9</v>
      </c>
      <c r="D12" s="32">
        <f t="shared" si="0"/>
        <v>2388290.3730000001</v>
      </c>
      <c r="E12" s="34">
        <v>349512.8</v>
      </c>
      <c r="F12" s="11">
        <v>0.9</v>
      </c>
      <c r="G12" s="32">
        <f t="shared" si="1"/>
        <v>314561.52</v>
      </c>
      <c r="H12" s="34">
        <v>7741.44</v>
      </c>
      <c r="I12" s="11">
        <v>1</v>
      </c>
      <c r="J12" s="34">
        <f t="shared" si="2"/>
        <v>7741.44</v>
      </c>
      <c r="K12" s="34">
        <v>3036</v>
      </c>
      <c r="L12" s="11">
        <v>1</v>
      </c>
      <c r="M12" s="34">
        <f t="shared" si="3"/>
        <v>3036</v>
      </c>
      <c r="N12" s="34">
        <v>782377.51</v>
      </c>
      <c r="O12" s="11">
        <v>1</v>
      </c>
      <c r="P12" s="34">
        <f t="shared" si="4"/>
        <v>782377.51</v>
      </c>
      <c r="Q12" s="33">
        <v>32440</v>
      </c>
      <c r="R12" s="11">
        <v>0.85</v>
      </c>
      <c r="S12" s="34">
        <f t="shared" si="5"/>
        <v>27574</v>
      </c>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c r="CW12" s="18"/>
      <c r="CX12" s="18"/>
      <c r="CY12" s="18"/>
      <c r="CZ12" s="18"/>
      <c r="DA12" s="18"/>
      <c r="DB12" s="18"/>
      <c r="DC12" s="18"/>
      <c r="DD12" s="18"/>
      <c r="DE12" s="18"/>
      <c r="DF12" s="18"/>
    </row>
    <row r="13" spans="1:110" s="28" customFormat="1" x14ac:dyDescent="0.35">
      <c r="A13" s="17">
        <v>43770</v>
      </c>
      <c r="B13" s="34">
        <v>2382601.5099999998</v>
      </c>
      <c r="C13" s="11">
        <v>0.9</v>
      </c>
      <c r="D13" s="32">
        <f t="shared" si="0"/>
        <v>2144341.3589999997</v>
      </c>
      <c r="E13" s="34">
        <v>252198.53</v>
      </c>
      <c r="F13" s="11">
        <v>0.9</v>
      </c>
      <c r="G13" s="32">
        <f t="shared" si="1"/>
        <v>226978.677</v>
      </c>
      <c r="H13" s="34">
        <v>5522</v>
      </c>
      <c r="I13" s="11">
        <v>0.8</v>
      </c>
      <c r="J13" s="34">
        <f t="shared" si="2"/>
        <v>4417.6000000000004</v>
      </c>
      <c r="K13" s="34">
        <v>7820</v>
      </c>
      <c r="L13" s="11">
        <v>1</v>
      </c>
      <c r="M13" s="34">
        <f t="shared" si="3"/>
        <v>7820</v>
      </c>
      <c r="N13" s="34">
        <v>185061.54</v>
      </c>
      <c r="O13" s="11">
        <v>1</v>
      </c>
      <c r="P13" s="34">
        <f t="shared" si="4"/>
        <v>185061.54</v>
      </c>
      <c r="Q13" s="33">
        <v>0</v>
      </c>
      <c r="R13" s="11"/>
      <c r="S13" s="34">
        <f t="shared" si="5"/>
        <v>0</v>
      </c>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row>
    <row r="14" spans="1:110" s="28" customFormat="1" ht="15" thickBot="1" x14ac:dyDescent="0.4">
      <c r="A14" s="19">
        <v>43800</v>
      </c>
      <c r="B14" s="31">
        <v>2955916.26</v>
      </c>
      <c r="C14" s="20">
        <v>0.9</v>
      </c>
      <c r="D14" s="29">
        <f t="shared" si="0"/>
        <v>2660324.6340000001</v>
      </c>
      <c r="E14" s="31">
        <v>405587.16</v>
      </c>
      <c r="F14" s="20">
        <v>0.9</v>
      </c>
      <c r="G14" s="29">
        <f t="shared" si="1"/>
        <v>365028.44399999996</v>
      </c>
      <c r="H14" s="31">
        <v>33397.919999999998</v>
      </c>
      <c r="I14" s="20">
        <v>1</v>
      </c>
      <c r="J14" s="31">
        <f t="shared" si="2"/>
        <v>33397.919999999998</v>
      </c>
      <c r="K14" s="31">
        <v>11538</v>
      </c>
      <c r="L14" s="20">
        <v>1</v>
      </c>
      <c r="M14" s="31">
        <f t="shared" si="3"/>
        <v>11538</v>
      </c>
      <c r="N14" s="31">
        <v>889540.33</v>
      </c>
      <c r="O14" s="20">
        <v>1</v>
      </c>
      <c r="P14" s="31">
        <f t="shared" si="4"/>
        <v>889540.33</v>
      </c>
      <c r="Q14" s="30">
        <v>44140</v>
      </c>
      <c r="R14" s="20">
        <v>0.7</v>
      </c>
      <c r="S14" s="31">
        <f t="shared" si="5"/>
        <v>30897.999999999996</v>
      </c>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18"/>
      <c r="DA14" s="18"/>
      <c r="DB14" s="18"/>
      <c r="DC14" s="18"/>
      <c r="DD14" s="18"/>
      <c r="DE14" s="18"/>
      <c r="DF14" s="18"/>
    </row>
    <row r="15" spans="1:110" ht="15" thickBot="1" x14ac:dyDescent="0.4">
      <c r="A15" s="21" t="s">
        <v>22</v>
      </c>
      <c r="B15" s="27">
        <f>SUM(B3:B14)</f>
        <v>19458989.710000001</v>
      </c>
      <c r="C15" s="26"/>
      <c r="D15" s="27">
        <f xml:space="preserve"> SUM(D3:D14)</f>
        <v>17860499.8937</v>
      </c>
      <c r="E15" s="27">
        <f>SUM(E3:E14)</f>
        <v>2293678.8000000003</v>
      </c>
      <c r="F15" s="26"/>
      <c r="G15" s="27">
        <f xml:space="preserve"> SUM(G3:G14)</f>
        <v>2103850.1639</v>
      </c>
      <c r="H15" s="27">
        <f>SUM(H3:H14)</f>
        <v>69220.56</v>
      </c>
      <c r="I15" s="26"/>
      <c r="J15" s="27">
        <f xml:space="preserve"> SUM(J3:J14)</f>
        <v>66183.231999999989</v>
      </c>
      <c r="K15" s="27">
        <f>SUM(K3:K14)</f>
        <v>88680.01999999999</v>
      </c>
      <c r="L15" s="26"/>
      <c r="M15" s="27">
        <f xml:space="preserve"> SUM(M3:M14)</f>
        <v>79573.759999999995</v>
      </c>
      <c r="N15" s="27">
        <f>SUM(N3:N14)</f>
        <v>10056800.599999998</v>
      </c>
      <c r="O15" s="26"/>
      <c r="P15" s="27">
        <f xml:space="preserve"> SUM(P3:P14)</f>
        <v>8465872.5574999992</v>
      </c>
      <c r="Q15" s="27">
        <f>SUM(Q3:Q10)</f>
        <v>188000</v>
      </c>
      <c r="R15" s="26"/>
      <c r="S15" s="27">
        <f xml:space="preserve"> SUM(S3:S14)</f>
        <v>266908</v>
      </c>
    </row>
    <row r="17" spans="2:8" ht="15" thickBot="1" x14ac:dyDescent="0.4"/>
    <row r="18" spans="2:8" ht="32.5" customHeight="1" x14ac:dyDescent="0.35">
      <c r="B18" s="107" t="s">
        <v>61</v>
      </c>
      <c r="C18" s="108"/>
      <c r="D18" s="109"/>
      <c r="F18" s="116" t="s">
        <v>23</v>
      </c>
      <c r="G18" s="117"/>
      <c r="H18" s="22">
        <f xml:space="preserve"> SUM(B15+E15+H15+K15+N15+Q15)</f>
        <v>32155369.689999998</v>
      </c>
    </row>
    <row r="19" spans="2:8" ht="21.5" customHeight="1" thickBot="1" x14ac:dyDescent="0.4">
      <c r="B19" s="110"/>
      <c r="C19" s="111"/>
      <c r="D19" s="112"/>
      <c r="F19" s="118" t="s">
        <v>24</v>
      </c>
      <c r="G19" s="119"/>
      <c r="H19" s="23">
        <f xml:space="preserve"> D15+G15+J15+M15+P15+S15</f>
        <v>28842887.607100002</v>
      </c>
    </row>
    <row r="20" spans="2:8" ht="20.5" customHeight="1" thickBot="1" x14ac:dyDescent="0.4">
      <c r="B20" s="110"/>
      <c r="C20" s="111"/>
      <c r="D20" s="112"/>
      <c r="F20" s="118" t="s">
        <v>58</v>
      </c>
      <c r="G20" s="119"/>
      <c r="H20" s="66">
        <f xml:space="preserve"> H19/9.63</f>
        <v>2995107.7473624093</v>
      </c>
    </row>
    <row r="21" spans="2:8" ht="15" thickBot="1" x14ac:dyDescent="0.4">
      <c r="B21" s="110"/>
      <c r="C21" s="111"/>
      <c r="D21" s="112"/>
      <c r="H21" s="24"/>
    </row>
    <row r="22" spans="2:8" ht="33" customHeight="1" x14ac:dyDescent="0.35">
      <c r="B22" s="110"/>
      <c r="C22" s="111"/>
      <c r="D22" s="112"/>
      <c r="F22" s="116" t="s">
        <v>25</v>
      </c>
      <c r="G22" s="117"/>
      <c r="H22" s="22">
        <f>E15</f>
        <v>2293678.8000000003</v>
      </c>
    </row>
    <row r="23" spans="2:8" ht="32.5" customHeight="1" thickBot="1" x14ac:dyDescent="0.4">
      <c r="B23" s="110"/>
      <c r="C23" s="111"/>
      <c r="D23" s="112"/>
      <c r="F23" s="120" t="s">
        <v>26</v>
      </c>
      <c r="G23" s="121"/>
      <c r="H23" s="23">
        <f xml:space="preserve"> G15</f>
        <v>2103850.1639</v>
      </c>
    </row>
    <row r="24" spans="2:8" ht="27.5" customHeight="1" thickBot="1" x14ac:dyDescent="0.4">
      <c r="B24" s="113"/>
      <c r="C24" s="114"/>
      <c r="D24" s="115"/>
      <c r="F24" s="120" t="s">
        <v>59</v>
      </c>
      <c r="G24" s="121"/>
      <c r="H24" s="66">
        <f xml:space="preserve"> H23/9.63</f>
        <v>218468.34516095533</v>
      </c>
    </row>
    <row r="25" spans="2:8" ht="32" customHeight="1" thickBot="1" x14ac:dyDescent="0.4"/>
    <row r="26" spans="2:8" ht="30" customHeight="1" x14ac:dyDescent="0.35">
      <c r="F26" s="102" t="s">
        <v>27</v>
      </c>
      <c r="G26" s="103"/>
      <c r="H26" s="25">
        <f xml:space="preserve"> B15</f>
        <v>19458989.710000001</v>
      </c>
    </row>
    <row r="27" spans="2:8" ht="14.5" customHeight="1" thickBot="1" x14ac:dyDescent="0.4">
      <c r="F27" s="104" t="s">
        <v>28</v>
      </c>
      <c r="G27" s="105"/>
      <c r="H27" s="23">
        <f xml:space="preserve"> D15</f>
        <v>17860499.8937</v>
      </c>
    </row>
    <row r="28" spans="2:8" ht="15" thickBot="1" x14ac:dyDescent="0.4">
      <c r="F28" s="104" t="s">
        <v>60</v>
      </c>
      <c r="G28" s="105"/>
      <c r="H28" s="66">
        <f xml:space="preserve"> H27/9.63</f>
        <v>1854672.88615784</v>
      </c>
    </row>
  </sheetData>
  <mergeCells count="11">
    <mergeCell ref="F26:G26"/>
    <mergeCell ref="F28:G28"/>
    <mergeCell ref="A1:S1"/>
    <mergeCell ref="B18:D24"/>
    <mergeCell ref="F27:G27"/>
    <mergeCell ref="F18:G18"/>
    <mergeCell ref="F19:G19"/>
    <mergeCell ref="F22:G22"/>
    <mergeCell ref="F23:G23"/>
    <mergeCell ref="F20:G20"/>
    <mergeCell ref="F24:G2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Score calculation</vt:lpstr>
      <vt:lpstr>Plant based</vt:lpstr>
      <vt:lpstr>TOTAL Expenses UM6P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Maryame JEBBARI</dc:creator>
  <cp:lastModifiedBy>Maryame JEBBARI</cp:lastModifiedBy>
  <dcterms:created xsi:type="dcterms:W3CDTF">2020-06-15T11:16:10Z</dcterms:created>
  <dcterms:modified xsi:type="dcterms:W3CDTF">2020-10-20T14:35:26Z</dcterms:modified>
</cp:coreProperties>
</file>