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Meus Arquivos\Documents\BKP MARTA 09_07_21\Documentos\Doutorado 2020-2024\Levantamentos para tese\"/>
    </mc:Choice>
  </mc:AlternateContent>
  <xr:revisionPtr revIDLastSave="0" documentId="8_{28E679CC-1A6F-4A74-B43E-722A8B449A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Gastos Gerais" sheetId="1" r:id="rId1"/>
    <sheet name="Consolidado Centro de Custo" sheetId="2" r:id="rId2"/>
    <sheet name="Janeiro" sheetId="3" r:id="rId3"/>
    <sheet name="Fevereiro" sheetId="4" r:id="rId4"/>
    <sheet name="Março" sheetId="5" r:id="rId5"/>
    <sheet name="Abril" sheetId="6" r:id="rId6"/>
    <sheet name="Maio" sheetId="7" r:id="rId7"/>
    <sheet name="Junho" sheetId="8" r:id="rId8"/>
    <sheet name="Julho" sheetId="9" r:id="rId9"/>
    <sheet name="Agosto" sheetId="10" r:id="rId10"/>
    <sheet name="Setembro" sheetId="11" r:id="rId11"/>
    <sheet name="Outubro" sheetId="12" r:id="rId12"/>
    <sheet name="Novembro" sheetId="13" r:id="rId13"/>
    <sheet name="Dezembro" sheetId="14" r:id="rId14"/>
    <sheet name="TESTE QDQQ" sheetId="15" state="hidden" r:id="rId15"/>
    <sheet name="QDQQ NOV DEZ 2019" sheetId="16" state="hidden" r:id="rId16"/>
    <sheet name="Gastos por UC 2014" sheetId="17" state="hidden" r:id="rId17"/>
    <sheet name="Gastos por UC 2016" sheetId="18" state="hidden" r:id="rId18"/>
    <sheet name="3º QDQQ 2018" sheetId="19" state="hidden" r:id="rId19"/>
    <sheet name="REITORIA  CCSE I" sheetId="20" state="hidden" r:id="rId20"/>
    <sheet name="CCBS II" sheetId="21" state="hidden" r:id="rId21"/>
    <sheet name="ED. FÍSICA III" sheetId="22" state="hidden" r:id="rId22"/>
    <sheet name="ENFERMAGEM IV" sheetId="23" state="hidden" r:id="rId23"/>
    <sheet name="CCNT V" sheetId="24" state="hidden" r:id="rId24"/>
    <sheet name="PARAGOMINAS VI" sheetId="25" state="hidden" r:id="rId25"/>
    <sheet name="CONCEIÇÃO DO ARAGUAIA VII" sheetId="26" state="hidden" r:id="rId26"/>
    <sheet name="MARABÁ VIII" sheetId="27" state="hidden" r:id="rId27"/>
    <sheet name="ALTAMIRA IX" sheetId="28" state="hidden" r:id="rId28"/>
    <sheet name="IGARAPE AÇU X" sheetId="29" state="hidden" r:id="rId29"/>
    <sheet name="SANTARÉM XII" sheetId="30" state="hidden" r:id="rId30"/>
    <sheet name="TUCURUÍ XIII" sheetId="31" state="hidden" r:id="rId31"/>
    <sheet name="SÃO MIGUEL DO GUAMÁ XI" sheetId="32" state="hidden" r:id="rId32"/>
    <sheet name="MOJU XIV" sheetId="33" state="hidden" r:id="rId33"/>
    <sheet name="REDENÇÃO XV" sheetId="34" state="hidden" r:id="rId34"/>
    <sheet name="BARCARENA XVI" sheetId="35" state="hidden" r:id="rId35"/>
    <sheet name="VIGIA XVII" sheetId="36" state="hidden" r:id="rId36"/>
    <sheet name="CAMETÁ XVIII" sheetId="37" state="hidden" r:id="rId37"/>
    <sheet name="SALVATERRA XIX" sheetId="38" state="hidden" r:id="rId38"/>
    <sheet name="CASTANHAL XX" sheetId="39" state="hidden" r:id="rId39"/>
    <sheet name="EDUEPA" sheetId="40" state="hidden" r:id="rId40"/>
    <sheet name="ALMOXARIFADOARQUIVO CENTRAL" sheetId="41" state="hidden" r:id="rId41"/>
    <sheet name="CSE-MARCO" sheetId="42" state="hidden" r:id="rId42"/>
    <sheet name="C. M. INFANTIL" sheetId="43" state="hidden" r:id="rId43"/>
    <sheet name="UEAFTO" sheetId="44" state="hidden" r:id="rId44"/>
    <sheet name="MARITUBA" sheetId="45" state="hidden" r:id="rId45"/>
    <sheet name="PLANETÁRIO" sheetId="46" state="hidden" r:id="rId46"/>
    <sheet name="RU" sheetId="47" state="hidden" r:id="rId47"/>
    <sheet name="ASUEPA" sheetId="48" state="hidden" r:id="rId48"/>
    <sheet name="PRÓ-REITOR" sheetId="49" state="hidden" r:id="rId49"/>
  </sheets>
  <definedNames>
    <definedName name="_xlnm._FilterDatabase" localSheetId="14" hidden="1">'TESTE QDQQ'!$A$6:$P$48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" i="49" l="1"/>
  <c r="O7" i="49"/>
  <c r="P6" i="49"/>
  <c r="O6" i="49"/>
  <c r="P5" i="49"/>
  <c r="O5" i="49"/>
  <c r="P4" i="49"/>
  <c r="O4" i="49"/>
  <c r="P3" i="49"/>
  <c r="O3" i="49"/>
  <c r="AK25" i="48"/>
  <c r="AK27" i="48" s="1"/>
  <c r="AH25" i="48"/>
  <c r="AH27" i="48" s="1"/>
  <c r="AE25" i="48"/>
  <c r="AE27" i="48" s="1"/>
  <c r="AB25" i="48"/>
  <c r="AB27" i="48" s="1"/>
  <c r="Y25" i="48"/>
  <c r="Y27" i="48" s="1"/>
  <c r="V25" i="48"/>
  <c r="V27" i="48" s="1"/>
  <c r="S25" i="48"/>
  <c r="S27" i="48" s="1"/>
  <c r="P25" i="48"/>
  <c r="P27" i="48" s="1"/>
  <c r="M25" i="48"/>
  <c r="M27" i="48" s="1"/>
  <c r="J25" i="48"/>
  <c r="J27" i="48" s="1"/>
  <c r="G25" i="48"/>
  <c r="G27" i="48" s="1"/>
  <c r="D25" i="48"/>
  <c r="AK21" i="48"/>
  <c r="AK23" i="48" s="1"/>
  <c r="AH21" i="48"/>
  <c r="AH23" i="48" s="1"/>
  <c r="AE21" i="48"/>
  <c r="AE23" i="48" s="1"/>
  <c r="AB21" i="48"/>
  <c r="AB23" i="48" s="1"/>
  <c r="Y21" i="48"/>
  <c r="Y23" i="48" s="1"/>
  <c r="V21" i="48"/>
  <c r="V23" i="48" s="1"/>
  <c r="S21" i="48"/>
  <c r="S23" i="48" s="1"/>
  <c r="P21" i="48"/>
  <c r="P23" i="48" s="1"/>
  <c r="M21" i="48"/>
  <c r="M23" i="48" s="1"/>
  <c r="J21" i="48"/>
  <c r="J23" i="48" s="1"/>
  <c r="G21" i="48"/>
  <c r="G23" i="48" s="1"/>
  <c r="D21" i="48"/>
  <c r="AK19" i="48"/>
  <c r="L101" i="48" s="1"/>
  <c r="AH19" i="48"/>
  <c r="K101" i="48" s="1"/>
  <c r="AE19" i="48"/>
  <c r="J101" i="48" s="1"/>
  <c r="AB19" i="48"/>
  <c r="I101" i="48" s="1"/>
  <c r="Y19" i="48"/>
  <c r="H101" i="48" s="1"/>
  <c r="V19" i="48"/>
  <c r="G101" i="48" s="1"/>
  <c r="S19" i="48"/>
  <c r="F101" i="48" s="1"/>
  <c r="P19" i="48"/>
  <c r="E101" i="48" s="1"/>
  <c r="M19" i="48"/>
  <c r="D101" i="48" s="1"/>
  <c r="J19" i="48"/>
  <c r="C101" i="48" s="1"/>
  <c r="G19" i="48"/>
  <c r="B101" i="48" s="1"/>
  <c r="D18" i="48"/>
  <c r="D6" i="48"/>
  <c r="D19" i="48" s="1"/>
  <c r="A101" i="48" s="1"/>
  <c r="AK25" i="47"/>
  <c r="AK27" i="47" s="1"/>
  <c r="AH25" i="47"/>
  <c r="AH27" i="47" s="1"/>
  <c r="AE25" i="47"/>
  <c r="AE27" i="47" s="1"/>
  <c r="AB25" i="47"/>
  <c r="AB27" i="47" s="1"/>
  <c r="Y25" i="47"/>
  <c r="Y27" i="47" s="1"/>
  <c r="V25" i="47"/>
  <c r="V27" i="47" s="1"/>
  <c r="S25" i="47"/>
  <c r="S27" i="47" s="1"/>
  <c r="P25" i="47"/>
  <c r="P27" i="47" s="1"/>
  <c r="M25" i="47"/>
  <c r="M27" i="47" s="1"/>
  <c r="J25" i="47"/>
  <c r="J27" i="47" s="1"/>
  <c r="G25" i="47"/>
  <c r="G27" i="47" s="1"/>
  <c r="D25" i="47"/>
  <c r="D27" i="47" s="1"/>
  <c r="AK21" i="47"/>
  <c r="AK23" i="47" s="1"/>
  <c r="AH21" i="47"/>
  <c r="AH23" i="47" s="1"/>
  <c r="AE21" i="47"/>
  <c r="AE23" i="47" s="1"/>
  <c r="AB21" i="47"/>
  <c r="AB23" i="47" s="1"/>
  <c r="Y21" i="47"/>
  <c r="Y23" i="47" s="1"/>
  <c r="V21" i="47"/>
  <c r="V23" i="47" s="1"/>
  <c r="S21" i="47"/>
  <c r="S23" i="47" s="1"/>
  <c r="P21" i="47"/>
  <c r="P23" i="47" s="1"/>
  <c r="M21" i="47"/>
  <c r="M23" i="47" s="1"/>
  <c r="J21" i="47"/>
  <c r="J23" i="47" s="1"/>
  <c r="G21" i="47"/>
  <c r="G23" i="47" s="1"/>
  <c r="D21" i="47"/>
  <c r="D23" i="47" s="1"/>
  <c r="AK19" i="47"/>
  <c r="L101" i="47" s="1"/>
  <c r="AH19" i="47"/>
  <c r="K101" i="47" s="1"/>
  <c r="AE19" i="47"/>
  <c r="J101" i="47" s="1"/>
  <c r="AB19" i="47"/>
  <c r="I101" i="47" s="1"/>
  <c r="Y19" i="47"/>
  <c r="H101" i="47" s="1"/>
  <c r="V19" i="47"/>
  <c r="G101" i="47" s="1"/>
  <c r="S19" i="47"/>
  <c r="F101" i="47" s="1"/>
  <c r="P19" i="47"/>
  <c r="E101" i="47" s="1"/>
  <c r="M19" i="47"/>
  <c r="D101" i="47" s="1"/>
  <c r="J19" i="47"/>
  <c r="C101" i="47" s="1"/>
  <c r="G19" i="47"/>
  <c r="B101" i="47" s="1"/>
  <c r="D19" i="47"/>
  <c r="A101" i="47" s="1"/>
  <c r="L102" i="46"/>
  <c r="I102" i="46"/>
  <c r="H102" i="46"/>
  <c r="E102" i="46"/>
  <c r="D102" i="46"/>
  <c r="A102" i="46"/>
  <c r="AK28" i="46"/>
  <c r="Y28" i="46"/>
  <c r="M28" i="46"/>
  <c r="AK26" i="46"/>
  <c r="AH26" i="46"/>
  <c r="AE26" i="46"/>
  <c r="AE28" i="46" s="1"/>
  <c r="AB26" i="46"/>
  <c r="AB28" i="46" s="1"/>
  <c r="Y26" i="46"/>
  <c r="V26" i="46"/>
  <c r="S26" i="46"/>
  <c r="S28" i="46" s="1"/>
  <c r="P26" i="46"/>
  <c r="P28" i="46" s="1"/>
  <c r="M26" i="46"/>
  <c r="J26" i="46"/>
  <c r="G26" i="46"/>
  <c r="G28" i="46" s="1"/>
  <c r="D26" i="46"/>
  <c r="D28" i="46" s="1"/>
  <c r="AK22" i="46"/>
  <c r="AK24" i="46" s="1"/>
  <c r="AH22" i="46"/>
  <c r="AE22" i="46"/>
  <c r="AE24" i="46" s="1"/>
  <c r="AB22" i="46"/>
  <c r="AB24" i="46" s="1"/>
  <c r="Y22" i="46"/>
  <c r="Y24" i="46" s="1"/>
  <c r="V22" i="46"/>
  <c r="S22" i="46"/>
  <c r="S24" i="46" s="1"/>
  <c r="P22" i="46"/>
  <c r="P24" i="46" s="1"/>
  <c r="M22" i="46"/>
  <c r="M24" i="46" s="1"/>
  <c r="J22" i="46"/>
  <c r="G22" i="46"/>
  <c r="G24" i="46" s="1"/>
  <c r="D22" i="46"/>
  <c r="D24" i="46" s="1"/>
  <c r="AH20" i="46"/>
  <c r="K102" i="46" s="1"/>
  <c r="AE20" i="46"/>
  <c r="J102" i="46" s="1"/>
  <c r="AB20" i="46"/>
  <c r="Y20" i="46"/>
  <c r="V20" i="46"/>
  <c r="G102" i="46" s="1"/>
  <c r="S20" i="46"/>
  <c r="F102" i="46" s="1"/>
  <c r="P20" i="46"/>
  <c r="M20" i="46"/>
  <c r="J20" i="46"/>
  <c r="C102" i="46" s="1"/>
  <c r="G20" i="46"/>
  <c r="B102" i="46" s="1"/>
  <c r="D20" i="46"/>
  <c r="L101" i="45"/>
  <c r="K101" i="45"/>
  <c r="AH27" i="45"/>
  <c r="V27" i="45"/>
  <c r="AK25" i="45"/>
  <c r="AK27" i="45" s="1"/>
  <c r="AH25" i="45"/>
  <c r="AE25" i="45"/>
  <c r="AE27" i="45" s="1"/>
  <c r="AB25" i="45"/>
  <c r="AB27" i="45" s="1"/>
  <c r="Y25" i="45"/>
  <c r="Y27" i="45" s="1"/>
  <c r="V25" i="45"/>
  <c r="S25" i="45"/>
  <c r="S27" i="45" s="1"/>
  <c r="P25" i="45"/>
  <c r="P27" i="45" s="1"/>
  <c r="M25" i="45"/>
  <c r="M27" i="45" s="1"/>
  <c r="J25" i="45"/>
  <c r="J27" i="45" s="1"/>
  <c r="G25" i="45"/>
  <c r="G27" i="45" s="1"/>
  <c r="D25" i="45"/>
  <c r="D27" i="45" s="1"/>
  <c r="V23" i="45"/>
  <c r="J23" i="45"/>
  <c r="AK21" i="45"/>
  <c r="AK23" i="45" s="1"/>
  <c r="AH21" i="45"/>
  <c r="AH23" i="45" s="1"/>
  <c r="AE21" i="45"/>
  <c r="AE23" i="45" s="1"/>
  <c r="AB21" i="45"/>
  <c r="AB23" i="45" s="1"/>
  <c r="Y21" i="45"/>
  <c r="Y23" i="45" s="1"/>
  <c r="V21" i="45"/>
  <c r="S21" i="45"/>
  <c r="S23" i="45" s="1"/>
  <c r="P21" i="45"/>
  <c r="P23" i="45" s="1"/>
  <c r="M21" i="45"/>
  <c r="M23" i="45" s="1"/>
  <c r="K21" i="45"/>
  <c r="J21" i="45"/>
  <c r="G21" i="45"/>
  <c r="G23" i="45" s="1"/>
  <c r="D21" i="45"/>
  <c r="D23" i="45" s="1"/>
  <c r="AH19" i="45"/>
  <c r="AE19" i="45"/>
  <c r="J101" i="45" s="1"/>
  <c r="AB19" i="45"/>
  <c r="I101" i="45" s="1"/>
  <c r="Y19" i="45"/>
  <c r="H101" i="45" s="1"/>
  <c r="V19" i="45"/>
  <c r="G101" i="45" s="1"/>
  <c r="S19" i="45"/>
  <c r="F101" i="45" s="1"/>
  <c r="P19" i="45"/>
  <c r="E101" i="45" s="1"/>
  <c r="M19" i="45"/>
  <c r="D101" i="45" s="1"/>
  <c r="J19" i="45"/>
  <c r="C101" i="45" s="1"/>
  <c r="G19" i="45"/>
  <c r="B101" i="45" s="1"/>
  <c r="D19" i="45"/>
  <c r="A101" i="45" s="1"/>
  <c r="L101" i="44"/>
  <c r="K101" i="44"/>
  <c r="H101" i="44"/>
  <c r="G101" i="44"/>
  <c r="D101" i="44"/>
  <c r="C101" i="44"/>
  <c r="AK29" i="44"/>
  <c r="AK31" i="44" s="1"/>
  <c r="AH29" i="44"/>
  <c r="AH31" i="44" s="1"/>
  <c r="AE29" i="44"/>
  <c r="AE31" i="44" s="1"/>
  <c r="AB29" i="44"/>
  <c r="AB31" i="44" s="1"/>
  <c r="Y29" i="44"/>
  <c r="Y31" i="44" s="1"/>
  <c r="V29" i="44"/>
  <c r="V31" i="44" s="1"/>
  <c r="S29" i="44"/>
  <c r="S31" i="44" s="1"/>
  <c r="P29" i="44"/>
  <c r="P31" i="44" s="1"/>
  <c r="M29" i="44"/>
  <c r="M31" i="44" s="1"/>
  <c r="J29" i="44"/>
  <c r="J31" i="44" s="1"/>
  <c r="G29" i="44"/>
  <c r="G31" i="44" s="1"/>
  <c r="D29" i="44"/>
  <c r="D31" i="44" s="1"/>
  <c r="V27" i="44"/>
  <c r="J27" i="44"/>
  <c r="AK25" i="44"/>
  <c r="AK27" i="44" s="1"/>
  <c r="AH25" i="44"/>
  <c r="AH27" i="44" s="1"/>
  <c r="AE25" i="44"/>
  <c r="AE27" i="44" s="1"/>
  <c r="AB25" i="44"/>
  <c r="AB27" i="44" s="1"/>
  <c r="Y25" i="44"/>
  <c r="Y27" i="44" s="1"/>
  <c r="V25" i="44"/>
  <c r="S25" i="44"/>
  <c r="S27" i="44" s="1"/>
  <c r="P25" i="44"/>
  <c r="P27" i="44" s="1"/>
  <c r="M25" i="44"/>
  <c r="M27" i="44" s="1"/>
  <c r="J25" i="44"/>
  <c r="G25" i="44"/>
  <c r="G27" i="44" s="1"/>
  <c r="D25" i="44"/>
  <c r="D27" i="44" s="1"/>
  <c r="AH23" i="44"/>
  <c r="AE23" i="44"/>
  <c r="J101" i="44" s="1"/>
  <c r="AB23" i="44"/>
  <c r="I101" i="44" s="1"/>
  <c r="Y23" i="44"/>
  <c r="V23" i="44"/>
  <c r="S23" i="44"/>
  <c r="F101" i="44" s="1"/>
  <c r="P23" i="44"/>
  <c r="E101" i="44" s="1"/>
  <c r="M23" i="44"/>
  <c r="J23" i="44"/>
  <c r="G23" i="44"/>
  <c r="B101" i="44" s="1"/>
  <c r="D23" i="44"/>
  <c r="A101" i="44" s="1"/>
  <c r="L101" i="43"/>
  <c r="K101" i="43"/>
  <c r="H101" i="43"/>
  <c r="G101" i="43"/>
  <c r="D101" i="43"/>
  <c r="C101" i="43"/>
  <c r="B101" i="43"/>
  <c r="G27" i="43"/>
  <c r="AK25" i="43"/>
  <c r="AK27" i="43" s="1"/>
  <c r="AH25" i="43"/>
  <c r="AH27" i="43" s="1"/>
  <c r="AE25" i="43"/>
  <c r="AE27" i="43" s="1"/>
  <c r="AB25" i="43"/>
  <c r="AB27" i="43" s="1"/>
  <c r="Y25" i="43"/>
  <c r="Y27" i="43" s="1"/>
  <c r="V25" i="43"/>
  <c r="V27" i="43" s="1"/>
  <c r="S25" i="43"/>
  <c r="S27" i="43" s="1"/>
  <c r="P25" i="43"/>
  <c r="P27" i="43" s="1"/>
  <c r="M25" i="43"/>
  <c r="M27" i="43" s="1"/>
  <c r="J25" i="43"/>
  <c r="J27" i="43" s="1"/>
  <c r="G25" i="43"/>
  <c r="D25" i="43"/>
  <c r="D27" i="43" s="1"/>
  <c r="AE23" i="43"/>
  <c r="J23" i="43"/>
  <c r="G23" i="43"/>
  <c r="AK21" i="43"/>
  <c r="AK23" i="43" s="1"/>
  <c r="AH21" i="43"/>
  <c r="AH23" i="43" s="1"/>
  <c r="AE21" i="43"/>
  <c r="AB21" i="43"/>
  <c r="AB23" i="43" s="1"/>
  <c r="Y21" i="43"/>
  <c r="Y23" i="43" s="1"/>
  <c r="V21" i="43"/>
  <c r="V23" i="43" s="1"/>
  <c r="S21" i="43"/>
  <c r="S23" i="43" s="1"/>
  <c r="P21" i="43"/>
  <c r="P23" i="43" s="1"/>
  <c r="M21" i="43"/>
  <c r="M23" i="43" s="1"/>
  <c r="J21" i="43"/>
  <c r="G21" i="43"/>
  <c r="D21" i="43"/>
  <c r="D23" i="43" s="1"/>
  <c r="AH19" i="43"/>
  <c r="AE19" i="43"/>
  <c r="J101" i="43" s="1"/>
  <c r="AB19" i="43"/>
  <c r="I101" i="43" s="1"/>
  <c r="Y19" i="43"/>
  <c r="V19" i="43"/>
  <c r="S19" i="43"/>
  <c r="F101" i="43" s="1"/>
  <c r="P19" i="43"/>
  <c r="E101" i="43" s="1"/>
  <c r="M19" i="43"/>
  <c r="J19" i="43"/>
  <c r="G19" i="43"/>
  <c r="D19" i="43"/>
  <c r="A101" i="43" s="1"/>
  <c r="L101" i="42"/>
  <c r="J101" i="42"/>
  <c r="I101" i="42"/>
  <c r="F101" i="42"/>
  <c r="E101" i="42"/>
  <c r="B101" i="42"/>
  <c r="A101" i="42"/>
  <c r="AK25" i="42"/>
  <c r="AK27" i="42" s="1"/>
  <c r="AH25" i="42"/>
  <c r="AH27" i="42" s="1"/>
  <c r="AE25" i="42"/>
  <c r="AE27" i="42" s="1"/>
  <c r="AB25" i="42"/>
  <c r="AB27" i="42" s="1"/>
  <c r="Y25" i="42"/>
  <c r="V25" i="42"/>
  <c r="V27" i="42" s="1"/>
  <c r="S25" i="42"/>
  <c r="S27" i="42" s="1"/>
  <c r="P25" i="42"/>
  <c r="P27" i="42" s="1"/>
  <c r="M25" i="42"/>
  <c r="J25" i="42"/>
  <c r="J27" i="42" s="1"/>
  <c r="G25" i="42"/>
  <c r="G27" i="42" s="1"/>
  <c r="D25" i="42"/>
  <c r="D27" i="42" s="1"/>
  <c r="S23" i="42"/>
  <c r="P23" i="42"/>
  <c r="AK21" i="42"/>
  <c r="AK23" i="42" s="1"/>
  <c r="AH21" i="42"/>
  <c r="AH23" i="42" s="1"/>
  <c r="AE21" i="42"/>
  <c r="AE23" i="42" s="1"/>
  <c r="AB21" i="42"/>
  <c r="AB23" i="42" s="1"/>
  <c r="Y21" i="42"/>
  <c r="Y23" i="42" s="1"/>
  <c r="V21" i="42"/>
  <c r="V23" i="42" s="1"/>
  <c r="S21" i="42"/>
  <c r="P21" i="42"/>
  <c r="M21" i="42"/>
  <c r="M23" i="42" s="1"/>
  <c r="J21" i="42"/>
  <c r="J23" i="42" s="1"/>
  <c r="G21" i="42"/>
  <c r="G23" i="42" s="1"/>
  <c r="D21" i="42"/>
  <c r="D23" i="42" s="1"/>
  <c r="AH19" i="42"/>
  <c r="K101" i="42" s="1"/>
  <c r="AE19" i="42"/>
  <c r="AB19" i="42"/>
  <c r="Y19" i="42"/>
  <c r="H101" i="42" s="1"/>
  <c r="V19" i="42"/>
  <c r="G101" i="42" s="1"/>
  <c r="S19" i="42"/>
  <c r="P19" i="42"/>
  <c r="M19" i="42"/>
  <c r="D101" i="42" s="1"/>
  <c r="J19" i="42"/>
  <c r="C101" i="42" s="1"/>
  <c r="G19" i="42"/>
  <c r="D19" i="42"/>
  <c r="L106" i="41"/>
  <c r="I106" i="41"/>
  <c r="E106" i="41"/>
  <c r="A106" i="41"/>
  <c r="AK57" i="41"/>
  <c r="P57" i="41"/>
  <c r="AK55" i="41"/>
  <c r="AH55" i="41"/>
  <c r="AH57" i="41" s="1"/>
  <c r="AE55" i="41"/>
  <c r="AE57" i="41" s="1"/>
  <c r="AB55" i="41"/>
  <c r="AB57" i="41" s="1"/>
  <c r="Y55" i="41"/>
  <c r="V55" i="41"/>
  <c r="V57" i="41" s="1"/>
  <c r="S55" i="41"/>
  <c r="S57" i="41" s="1"/>
  <c r="P55" i="41"/>
  <c r="M55" i="41"/>
  <c r="J55" i="41"/>
  <c r="J57" i="41" s="1"/>
  <c r="G55" i="41"/>
  <c r="G57" i="41" s="1"/>
  <c r="D55" i="41"/>
  <c r="D57" i="41" s="1"/>
  <c r="AK51" i="41"/>
  <c r="AK53" i="41" s="1"/>
  <c r="AH51" i="41"/>
  <c r="AE51" i="41"/>
  <c r="AE53" i="41" s="1"/>
  <c r="AB51" i="41"/>
  <c r="AB53" i="41" s="1"/>
  <c r="Y51" i="41"/>
  <c r="V51" i="41"/>
  <c r="S51" i="41"/>
  <c r="S53" i="41" s="1"/>
  <c r="P51" i="41"/>
  <c r="P53" i="41" s="1"/>
  <c r="M51" i="41"/>
  <c r="J51" i="41"/>
  <c r="G51" i="41"/>
  <c r="G53" i="41" s="1"/>
  <c r="D51" i="41"/>
  <c r="D53" i="41" s="1"/>
  <c r="AH49" i="41"/>
  <c r="AE49" i="41"/>
  <c r="AB49" i="41"/>
  <c r="Y49" i="41"/>
  <c r="Y53" i="41" s="1"/>
  <c r="V49" i="41"/>
  <c r="S49" i="41"/>
  <c r="P49" i="41"/>
  <c r="M49" i="41"/>
  <c r="J49" i="41"/>
  <c r="G49" i="41"/>
  <c r="D49" i="41"/>
  <c r="AK27" i="41"/>
  <c r="M27" i="41"/>
  <c r="J27" i="41"/>
  <c r="AK25" i="41"/>
  <c r="AH25" i="41"/>
  <c r="AE25" i="41"/>
  <c r="AB25" i="41"/>
  <c r="AB27" i="41" s="1"/>
  <c r="Y25" i="41"/>
  <c r="Y27" i="41" s="1"/>
  <c r="V25" i="41"/>
  <c r="S25" i="41"/>
  <c r="P25" i="41"/>
  <c r="P27" i="41" s="1"/>
  <c r="M25" i="41"/>
  <c r="J25" i="41"/>
  <c r="G25" i="41"/>
  <c r="D25" i="41"/>
  <c r="D27" i="41" s="1"/>
  <c r="Y23" i="41"/>
  <c r="AK21" i="41"/>
  <c r="AK23" i="41" s="1"/>
  <c r="AH21" i="41"/>
  <c r="AH23" i="41" s="1"/>
  <c r="AE21" i="41"/>
  <c r="AB21" i="41"/>
  <c r="AB23" i="41" s="1"/>
  <c r="Y21" i="41"/>
  <c r="V21" i="41"/>
  <c r="V23" i="41" s="1"/>
  <c r="S21" i="41"/>
  <c r="P21" i="41"/>
  <c r="P23" i="41" s="1"/>
  <c r="M21" i="41"/>
  <c r="M23" i="41" s="1"/>
  <c r="J21" i="41"/>
  <c r="J23" i="41" s="1"/>
  <c r="G21" i="41"/>
  <c r="D21" i="41"/>
  <c r="D23" i="41" s="1"/>
  <c r="AH19" i="41"/>
  <c r="K106" i="41" s="1"/>
  <c r="AE19" i="41"/>
  <c r="J106" i="41" s="1"/>
  <c r="AB19" i="41"/>
  <c r="Y19" i="41"/>
  <c r="V19" i="41"/>
  <c r="G106" i="41" s="1"/>
  <c r="S19" i="41"/>
  <c r="F106" i="41" s="1"/>
  <c r="P19" i="41"/>
  <c r="M19" i="41"/>
  <c r="J19" i="41"/>
  <c r="C106" i="41" s="1"/>
  <c r="G19" i="41"/>
  <c r="B106" i="41" s="1"/>
  <c r="D19" i="41"/>
  <c r="L101" i="40"/>
  <c r="K101" i="40"/>
  <c r="J101" i="40"/>
  <c r="G101" i="40"/>
  <c r="C101" i="40"/>
  <c r="AB27" i="40"/>
  <c r="V27" i="40"/>
  <c r="P27" i="40"/>
  <c r="J27" i="40"/>
  <c r="G27" i="40"/>
  <c r="AK25" i="40"/>
  <c r="AK27" i="40" s="1"/>
  <c r="AH25" i="40"/>
  <c r="AH27" i="40" s="1"/>
  <c r="AE25" i="40"/>
  <c r="AE27" i="40" s="1"/>
  <c r="AB25" i="40"/>
  <c r="Y25" i="40"/>
  <c r="V25" i="40"/>
  <c r="S25" i="40"/>
  <c r="S27" i="40" s="1"/>
  <c r="P25" i="40"/>
  <c r="M25" i="40"/>
  <c r="J25" i="40"/>
  <c r="G25" i="40"/>
  <c r="D25" i="40"/>
  <c r="D27" i="40" s="1"/>
  <c r="AE23" i="40"/>
  <c r="AB23" i="40"/>
  <c r="P23" i="40"/>
  <c r="J23" i="40"/>
  <c r="AK21" i="40"/>
  <c r="AK23" i="40" s="1"/>
  <c r="AH21" i="40"/>
  <c r="AH23" i="40" s="1"/>
  <c r="AE21" i="40"/>
  <c r="AB21" i="40"/>
  <c r="Y21" i="40"/>
  <c r="Y23" i="40" s="1"/>
  <c r="V21" i="40"/>
  <c r="V23" i="40" s="1"/>
  <c r="S21" i="40"/>
  <c r="P21" i="40"/>
  <c r="M21" i="40"/>
  <c r="M23" i="40" s="1"/>
  <c r="J21" i="40"/>
  <c r="G21" i="40"/>
  <c r="G23" i="40" s="1"/>
  <c r="D21" i="40"/>
  <c r="D23" i="40" s="1"/>
  <c r="AH19" i="40"/>
  <c r="AE19" i="40"/>
  <c r="AB19" i="40"/>
  <c r="I101" i="40" s="1"/>
  <c r="Y19" i="40"/>
  <c r="H101" i="40" s="1"/>
  <c r="V19" i="40"/>
  <c r="S19" i="40"/>
  <c r="P19" i="40"/>
  <c r="E101" i="40" s="1"/>
  <c r="M19" i="40"/>
  <c r="D101" i="40" s="1"/>
  <c r="J19" i="40"/>
  <c r="G19" i="40"/>
  <c r="B101" i="40" s="1"/>
  <c r="D19" i="40"/>
  <c r="A101" i="40" s="1"/>
  <c r="J101" i="39"/>
  <c r="I101" i="39"/>
  <c r="A101" i="39"/>
  <c r="M27" i="39"/>
  <c r="AK25" i="39"/>
  <c r="AH25" i="39"/>
  <c r="AH27" i="39" s="1"/>
  <c r="AE25" i="39"/>
  <c r="AE27" i="39" s="1"/>
  <c r="AB25" i="39"/>
  <c r="AB27" i="39" s="1"/>
  <c r="Y25" i="39"/>
  <c r="V25" i="39"/>
  <c r="V27" i="39" s="1"/>
  <c r="S25" i="39"/>
  <c r="S27" i="39" s="1"/>
  <c r="P25" i="39"/>
  <c r="M25" i="39"/>
  <c r="J25" i="39"/>
  <c r="J27" i="39" s="1"/>
  <c r="G25" i="39"/>
  <c r="G27" i="39" s="1"/>
  <c r="D25" i="39"/>
  <c r="D27" i="39" s="1"/>
  <c r="AB23" i="39"/>
  <c r="AK21" i="39"/>
  <c r="AH21" i="39"/>
  <c r="AH23" i="39" s="1"/>
  <c r="AE21" i="39"/>
  <c r="AE23" i="39" s="1"/>
  <c r="AB21" i="39"/>
  <c r="Y21" i="39"/>
  <c r="V21" i="39"/>
  <c r="V23" i="39" s="1"/>
  <c r="S21" i="39"/>
  <c r="S23" i="39" s="1"/>
  <c r="P21" i="39"/>
  <c r="M21" i="39"/>
  <c r="J21" i="39"/>
  <c r="J23" i="39" s="1"/>
  <c r="G21" i="39"/>
  <c r="G23" i="39" s="1"/>
  <c r="D21" i="39"/>
  <c r="D23" i="39" s="1"/>
  <c r="AK19" i="39"/>
  <c r="AH19" i="39"/>
  <c r="K101" i="39" s="1"/>
  <c r="AE19" i="39"/>
  <c r="AB19" i="39"/>
  <c r="Y19" i="39"/>
  <c r="H101" i="39" s="1"/>
  <c r="V19" i="39"/>
  <c r="G101" i="39" s="1"/>
  <c r="S19" i="39"/>
  <c r="F101" i="39" s="1"/>
  <c r="P19" i="39"/>
  <c r="E101" i="39" s="1"/>
  <c r="M19" i="39"/>
  <c r="D101" i="39" s="1"/>
  <c r="J19" i="39"/>
  <c r="C101" i="39" s="1"/>
  <c r="G19" i="39"/>
  <c r="B101" i="39" s="1"/>
  <c r="D19" i="39"/>
  <c r="L107" i="38"/>
  <c r="E107" i="38"/>
  <c r="D107" i="38"/>
  <c r="Y57" i="38"/>
  <c r="AK55" i="38"/>
  <c r="AK57" i="38" s="1"/>
  <c r="AH55" i="38"/>
  <c r="AH57" i="38" s="1"/>
  <c r="AE55" i="38"/>
  <c r="AE57" i="38" s="1"/>
  <c r="AB55" i="38"/>
  <c r="AB57" i="38" s="1"/>
  <c r="Y55" i="38"/>
  <c r="V55" i="38"/>
  <c r="V57" i="38" s="1"/>
  <c r="S55" i="38"/>
  <c r="S57" i="38" s="1"/>
  <c r="P55" i="38"/>
  <c r="P57" i="38" s="1"/>
  <c r="M55" i="38"/>
  <c r="M57" i="38" s="1"/>
  <c r="J55" i="38"/>
  <c r="J57" i="38" s="1"/>
  <c r="G55" i="38"/>
  <c r="G57" i="38" s="1"/>
  <c r="D55" i="38"/>
  <c r="D57" i="38" s="1"/>
  <c r="AK53" i="38"/>
  <c r="P53" i="38"/>
  <c r="M53" i="38"/>
  <c r="AK51" i="38"/>
  <c r="AH51" i="38"/>
  <c r="AH53" i="38" s="1"/>
  <c r="AE51" i="38"/>
  <c r="AE53" i="38" s="1"/>
  <c r="AB51" i="38"/>
  <c r="AB53" i="38" s="1"/>
  <c r="Y51" i="38"/>
  <c r="Y53" i="38" s="1"/>
  <c r="V51" i="38"/>
  <c r="V53" i="38" s="1"/>
  <c r="S51" i="38"/>
  <c r="S53" i="38" s="1"/>
  <c r="P51" i="38"/>
  <c r="M51" i="38"/>
  <c r="J51" i="38"/>
  <c r="J53" i="38" s="1"/>
  <c r="G51" i="38"/>
  <c r="G53" i="38" s="1"/>
  <c r="D51" i="38"/>
  <c r="D53" i="38" s="1"/>
  <c r="AK49" i="38"/>
  <c r="AH49" i="38"/>
  <c r="AE49" i="38"/>
  <c r="J107" i="38" s="1"/>
  <c r="AB49" i="38"/>
  <c r="I107" i="38" s="1"/>
  <c r="Y49" i="38"/>
  <c r="V49" i="38"/>
  <c r="S49" i="38"/>
  <c r="F107" i="38" s="1"/>
  <c r="P49" i="38"/>
  <c r="M49" i="38"/>
  <c r="J49" i="38"/>
  <c r="G49" i="38"/>
  <c r="B107" i="38" s="1"/>
  <c r="D49" i="38"/>
  <c r="A107" i="38" s="1"/>
  <c r="AB28" i="38"/>
  <c r="AK26" i="38"/>
  <c r="AK28" i="38" s="1"/>
  <c r="AH26" i="38"/>
  <c r="AE26" i="38"/>
  <c r="AE28" i="38" s="1"/>
  <c r="AB26" i="38"/>
  <c r="Y26" i="38"/>
  <c r="Y28" i="38" s="1"/>
  <c r="V26" i="38"/>
  <c r="S26" i="38"/>
  <c r="S28" i="38" s="1"/>
  <c r="P26" i="38"/>
  <c r="P28" i="38" s="1"/>
  <c r="M26" i="38"/>
  <c r="M28" i="38" s="1"/>
  <c r="J26" i="38"/>
  <c r="G26" i="38"/>
  <c r="G28" i="38" s="1"/>
  <c r="D26" i="38"/>
  <c r="D28" i="38" s="1"/>
  <c r="AK24" i="38"/>
  <c r="P24" i="38"/>
  <c r="M24" i="38"/>
  <c r="AK22" i="38"/>
  <c r="AH22" i="38"/>
  <c r="AH24" i="38" s="1"/>
  <c r="AE22" i="38"/>
  <c r="AE24" i="38" s="1"/>
  <c r="AB22" i="38"/>
  <c r="AB24" i="38" s="1"/>
  <c r="Y22" i="38"/>
  <c r="Y24" i="38" s="1"/>
  <c r="V22" i="38"/>
  <c r="V24" i="38" s="1"/>
  <c r="S22" i="38"/>
  <c r="S24" i="38" s="1"/>
  <c r="P22" i="38"/>
  <c r="M22" i="38"/>
  <c r="J22" i="38"/>
  <c r="J24" i="38" s="1"/>
  <c r="G22" i="38"/>
  <c r="G24" i="38" s="1"/>
  <c r="D22" i="38"/>
  <c r="D24" i="38" s="1"/>
  <c r="AH20" i="38"/>
  <c r="K107" i="38" s="1"/>
  <c r="AE20" i="38"/>
  <c r="AB20" i="38"/>
  <c r="Y20" i="38"/>
  <c r="H107" i="38" s="1"/>
  <c r="V20" i="38"/>
  <c r="G107" i="38" s="1"/>
  <c r="S20" i="38"/>
  <c r="P20" i="38"/>
  <c r="M20" i="38"/>
  <c r="J20" i="38"/>
  <c r="C107" i="38" s="1"/>
  <c r="G20" i="38"/>
  <c r="D20" i="38"/>
  <c r="L106" i="37"/>
  <c r="H106" i="37"/>
  <c r="D106" i="37"/>
  <c r="AK56" i="37"/>
  <c r="M56" i="37"/>
  <c r="AK54" i="37"/>
  <c r="AH54" i="37"/>
  <c r="AE54" i="37"/>
  <c r="AE56" i="37" s="1"/>
  <c r="AB54" i="37"/>
  <c r="AB56" i="37" s="1"/>
  <c r="Y54" i="37"/>
  <c r="Y56" i="37" s="1"/>
  <c r="V54" i="37"/>
  <c r="S54" i="37"/>
  <c r="S56" i="37" s="1"/>
  <c r="P54" i="37"/>
  <c r="P56" i="37" s="1"/>
  <c r="M54" i="37"/>
  <c r="J54" i="37"/>
  <c r="G54" i="37"/>
  <c r="G56" i="37" s="1"/>
  <c r="D54" i="37"/>
  <c r="D56" i="37" s="1"/>
  <c r="AK50" i="37"/>
  <c r="AK52" i="37" s="1"/>
  <c r="AH50" i="37"/>
  <c r="AE50" i="37"/>
  <c r="AB50" i="37"/>
  <c r="AB52" i="37" s="1"/>
  <c r="Y50" i="37"/>
  <c r="Y52" i="37" s="1"/>
  <c r="V50" i="37"/>
  <c r="S50" i="37"/>
  <c r="P50" i="37"/>
  <c r="P52" i="37" s="1"/>
  <c r="M50" i="37"/>
  <c r="M52" i="37" s="1"/>
  <c r="J50" i="37"/>
  <c r="G50" i="37"/>
  <c r="D50" i="37"/>
  <c r="D52" i="37" s="1"/>
  <c r="AH48" i="37"/>
  <c r="AE48" i="37"/>
  <c r="AB48" i="37"/>
  <c r="Y48" i="37"/>
  <c r="V48" i="37"/>
  <c r="G106" i="37" s="1"/>
  <c r="S48" i="37"/>
  <c r="P48" i="37"/>
  <c r="M48" i="37"/>
  <c r="J48" i="37"/>
  <c r="G48" i="37"/>
  <c r="D48" i="37"/>
  <c r="AH27" i="37"/>
  <c r="AE27" i="37"/>
  <c r="V27" i="37"/>
  <c r="J27" i="37"/>
  <c r="AK25" i="37"/>
  <c r="AK27" i="37" s="1"/>
  <c r="AH25" i="37"/>
  <c r="AE25" i="37"/>
  <c r="AB25" i="37"/>
  <c r="Y25" i="37"/>
  <c r="Y27" i="37" s="1"/>
  <c r="V25" i="37"/>
  <c r="S25" i="37"/>
  <c r="P25" i="37"/>
  <c r="M25" i="37"/>
  <c r="M27" i="37" s="1"/>
  <c r="J25" i="37"/>
  <c r="G25" i="37"/>
  <c r="D25" i="37"/>
  <c r="AH23" i="37"/>
  <c r="AK21" i="37"/>
  <c r="AK23" i="37" s="1"/>
  <c r="AH21" i="37"/>
  <c r="AE21" i="37"/>
  <c r="AB21" i="37"/>
  <c r="Y21" i="37"/>
  <c r="Y23" i="37" s="1"/>
  <c r="V21" i="37"/>
  <c r="V23" i="37" s="1"/>
  <c r="S21" i="37"/>
  <c r="S23" i="37" s="1"/>
  <c r="P21" i="37"/>
  <c r="M21" i="37"/>
  <c r="M23" i="37" s="1"/>
  <c r="J21" i="37"/>
  <c r="J23" i="37" s="1"/>
  <c r="G21" i="37"/>
  <c r="D21" i="37"/>
  <c r="AH19" i="37"/>
  <c r="AE19" i="37"/>
  <c r="J106" i="37" s="1"/>
  <c r="AB19" i="37"/>
  <c r="I106" i="37" s="1"/>
  <c r="Y19" i="37"/>
  <c r="V19" i="37"/>
  <c r="S19" i="37"/>
  <c r="F106" i="37" s="1"/>
  <c r="P19" i="37"/>
  <c r="E106" i="37" s="1"/>
  <c r="M19" i="37"/>
  <c r="J19" i="37"/>
  <c r="G19" i="37"/>
  <c r="D19" i="37"/>
  <c r="A106" i="37" s="1"/>
  <c r="L106" i="36"/>
  <c r="I106" i="36"/>
  <c r="F106" i="36"/>
  <c r="E106" i="36"/>
  <c r="A106" i="36"/>
  <c r="P56" i="36"/>
  <c r="AK54" i="36"/>
  <c r="AK56" i="36" s="1"/>
  <c r="AH54" i="36"/>
  <c r="AH56" i="36" s="1"/>
  <c r="AE54" i="36"/>
  <c r="AE56" i="36" s="1"/>
  <c r="AB54" i="36"/>
  <c r="AB56" i="36" s="1"/>
  <c r="Y54" i="36"/>
  <c r="V54" i="36"/>
  <c r="V56" i="36" s="1"/>
  <c r="S54" i="36"/>
  <c r="S56" i="36" s="1"/>
  <c r="P54" i="36"/>
  <c r="M54" i="36"/>
  <c r="J54" i="36"/>
  <c r="G54" i="36"/>
  <c r="G56" i="36" s="1"/>
  <c r="D54" i="36"/>
  <c r="D56" i="36" s="1"/>
  <c r="S52" i="36"/>
  <c r="AK50" i="36"/>
  <c r="AK52" i="36" s="1"/>
  <c r="AH50" i="36"/>
  <c r="AH52" i="36" s="1"/>
  <c r="AE50" i="36"/>
  <c r="AE52" i="36" s="1"/>
  <c r="AB50" i="36"/>
  <c r="AB52" i="36" s="1"/>
  <c r="Y50" i="36"/>
  <c r="V50" i="36"/>
  <c r="V52" i="36" s="1"/>
  <c r="S50" i="36"/>
  <c r="P50" i="36"/>
  <c r="P52" i="36" s="1"/>
  <c r="M50" i="36"/>
  <c r="M52" i="36" s="1"/>
  <c r="J50" i="36"/>
  <c r="G50" i="36"/>
  <c r="G52" i="36" s="1"/>
  <c r="D50" i="36"/>
  <c r="D52" i="36" s="1"/>
  <c r="AH48" i="36"/>
  <c r="AE48" i="36"/>
  <c r="AB48" i="36"/>
  <c r="Y48" i="36"/>
  <c r="V48" i="36"/>
  <c r="P48" i="36"/>
  <c r="M48" i="36"/>
  <c r="J48" i="36"/>
  <c r="G48" i="36"/>
  <c r="D48" i="36"/>
  <c r="AB27" i="36"/>
  <c r="P27" i="36"/>
  <c r="AK25" i="36"/>
  <c r="AK27" i="36" s="1"/>
  <c r="AH25" i="36"/>
  <c r="AE25" i="36"/>
  <c r="AB25" i="36"/>
  <c r="Y25" i="36"/>
  <c r="V25" i="36"/>
  <c r="S25" i="36"/>
  <c r="P25" i="36"/>
  <c r="M25" i="36"/>
  <c r="M27" i="36" s="1"/>
  <c r="J25" i="36"/>
  <c r="G25" i="36"/>
  <c r="D25" i="36"/>
  <c r="D27" i="36" s="1"/>
  <c r="AH23" i="36"/>
  <c r="AK21" i="36"/>
  <c r="AK23" i="36" s="1"/>
  <c r="AH21" i="36"/>
  <c r="AE21" i="36"/>
  <c r="AB21" i="36"/>
  <c r="AB23" i="36" s="1"/>
  <c r="Y21" i="36"/>
  <c r="Y23" i="36" s="1"/>
  <c r="V21" i="36"/>
  <c r="S21" i="36"/>
  <c r="P21" i="36"/>
  <c r="P23" i="36" s="1"/>
  <c r="M21" i="36"/>
  <c r="M23" i="36" s="1"/>
  <c r="J21" i="36"/>
  <c r="G21" i="36"/>
  <c r="D21" i="36"/>
  <c r="D23" i="36" s="1"/>
  <c r="AH19" i="36"/>
  <c r="K106" i="36" s="1"/>
  <c r="AE19" i="36"/>
  <c r="J106" i="36" s="1"/>
  <c r="AB19" i="36"/>
  <c r="Y19" i="36"/>
  <c r="V19" i="36"/>
  <c r="S19" i="36"/>
  <c r="P19" i="36"/>
  <c r="M19" i="36"/>
  <c r="D106" i="36" s="1"/>
  <c r="J19" i="36"/>
  <c r="G19" i="36"/>
  <c r="B106" i="36" s="1"/>
  <c r="D19" i="36"/>
  <c r="L101" i="35"/>
  <c r="K101" i="35"/>
  <c r="G101" i="35"/>
  <c r="F101" i="35"/>
  <c r="C101" i="35"/>
  <c r="B101" i="35"/>
  <c r="S58" i="35"/>
  <c r="AK56" i="35"/>
  <c r="AK58" i="35" s="1"/>
  <c r="AH56" i="35"/>
  <c r="AH58" i="35" s="1"/>
  <c r="AE56" i="35"/>
  <c r="AE58" i="35" s="1"/>
  <c r="AB56" i="35"/>
  <c r="AB58" i="35" s="1"/>
  <c r="Y56" i="35"/>
  <c r="Y58" i="35" s="1"/>
  <c r="V56" i="35"/>
  <c r="V58" i="35" s="1"/>
  <c r="S56" i="35"/>
  <c r="P56" i="35"/>
  <c r="P58" i="35" s="1"/>
  <c r="M56" i="35"/>
  <c r="M58" i="35" s="1"/>
  <c r="J56" i="35"/>
  <c r="J58" i="35" s="1"/>
  <c r="G56" i="35"/>
  <c r="G58" i="35" s="1"/>
  <c r="D56" i="35"/>
  <c r="AH54" i="35"/>
  <c r="AE54" i="35"/>
  <c r="V54" i="35"/>
  <c r="J54" i="35"/>
  <c r="G54" i="35"/>
  <c r="AK52" i="35"/>
  <c r="AK54" i="35" s="1"/>
  <c r="AH52" i="35"/>
  <c r="AE52" i="35"/>
  <c r="AB52" i="35"/>
  <c r="AB54" i="35" s="1"/>
  <c r="Y52" i="35"/>
  <c r="Y54" i="35" s="1"/>
  <c r="V52" i="35"/>
  <c r="S52" i="35"/>
  <c r="S54" i="35" s="1"/>
  <c r="P52" i="35"/>
  <c r="P54" i="35" s="1"/>
  <c r="M52" i="35"/>
  <c r="M54" i="35" s="1"/>
  <c r="J52" i="35"/>
  <c r="G52" i="35"/>
  <c r="D52" i="35"/>
  <c r="D54" i="35" s="1"/>
  <c r="AK50" i="35"/>
  <c r="AH50" i="35"/>
  <c r="AE50" i="35"/>
  <c r="AB50" i="35"/>
  <c r="Y50" i="35"/>
  <c r="V50" i="35"/>
  <c r="S50" i="35"/>
  <c r="M50" i="35"/>
  <c r="J50" i="35"/>
  <c r="G50" i="35"/>
  <c r="D50" i="35"/>
  <c r="G27" i="35"/>
  <c r="AK25" i="35"/>
  <c r="AK27" i="35" s="1"/>
  <c r="AH25" i="35"/>
  <c r="AH27" i="35" s="1"/>
  <c r="AE25" i="35"/>
  <c r="AE27" i="35" s="1"/>
  <c r="AB25" i="35"/>
  <c r="AB27" i="35" s="1"/>
  <c r="Y25" i="35"/>
  <c r="V25" i="35"/>
  <c r="V27" i="35" s="1"/>
  <c r="S25" i="35"/>
  <c r="S27" i="35" s="1"/>
  <c r="P25" i="35"/>
  <c r="P27" i="35" s="1"/>
  <c r="M25" i="35"/>
  <c r="J25" i="35"/>
  <c r="J27" i="35" s="1"/>
  <c r="G25" i="35"/>
  <c r="D25" i="35"/>
  <c r="D27" i="35" s="1"/>
  <c r="S23" i="35"/>
  <c r="P23" i="35"/>
  <c r="AK21" i="35"/>
  <c r="AK23" i="35" s="1"/>
  <c r="AH21" i="35"/>
  <c r="AH23" i="35" s="1"/>
  <c r="AE21" i="35"/>
  <c r="AE23" i="35" s="1"/>
  <c r="AB21" i="35"/>
  <c r="AB23" i="35" s="1"/>
  <c r="Y21" i="35"/>
  <c r="Y23" i="35" s="1"/>
  <c r="V21" i="35"/>
  <c r="V23" i="35" s="1"/>
  <c r="S21" i="35"/>
  <c r="P21" i="35"/>
  <c r="M21" i="35"/>
  <c r="M23" i="35" s="1"/>
  <c r="J21" i="35"/>
  <c r="J23" i="35" s="1"/>
  <c r="G21" i="35"/>
  <c r="G23" i="35" s="1"/>
  <c r="D21" i="35"/>
  <c r="D23" i="35" s="1"/>
  <c r="AH19" i="35"/>
  <c r="AE19" i="35"/>
  <c r="J101" i="35" s="1"/>
  <c r="AB19" i="35"/>
  <c r="I101" i="35" s="1"/>
  <c r="Y19" i="35"/>
  <c r="H101" i="35" s="1"/>
  <c r="V19" i="35"/>
  <c r="S19" i="35"/>
  <c r="P19" i="35"/>
  <c r="E101" i="35" s="1"/>
  <c r="M19" i="35"/>
  <c r="D101" i="35" s="1"/>
  <c r="J19" i="35"/>
  <c r="G19" i="35"/>
  <c r="D19" i="35"/>
  <c r="A101" i="35" s="1"/>
  <c r="B40" i="34"/>
  <c r="P27" i="34"/>
  <c r="AK25" i="34"/>
  <c r="AH25" i="34"/>
  <c r="AH27" i="34" s="1"/>
  <c r="AE25" i="34"/>
  <c r="AE27" i="34" s="1"/>
  <c r="AB25" i="34"/>
  <c r="AB27" i="34" s="1"/>
  <c r="Y25" i="34"/>
  <c r="Y27" i="34" s="1"/>
  <c r="V25" i="34"/>
  <c r="V27" i="34" s="1"/>
  <c r="S25" i="34"/>
  <c r="S27" i="34" s="1"/>
  <c r="P25" i="34"/>
  <c r="M25" i="34"/>
  <c r="J25" i="34"/>
  <c r="J27" i="34" s="1"/>
  <c r="G25" i="34"/>
  <c r="G27" i="34" s="1"/>
  <c r="D25" i="34"/>
  <c r="D27" i="34" s="1"/>
  <c r="AB23" i="34"/>
  <c r="AK21" i="34"/>
  <c r="AK23" i="34" s="1"/>
  <c r="AH21" i="34"/>
  <c r="AH23" i="34" s="1"/>
  <c r="AE21" i="34"/>
  <c r="AE23" i="34" s="1"/>
  <c r="AB21" i="34"/>
  <c r="Y21" i="34"/>
  <c r="Y23" i="34" s="1"/>
  <c r="V21" i="34"/>
  <c r="V23" i="34" s="1"/>
  <c r="S21" i="34"/>
  <c r="S23" i="34" s="1"/>
  <c r="P21" i="34"/>
  <c r="M21" i="34"/>
  <c r="M23" i="34" s="1"/>
  <c r="J21" i="34"/>
  <c r="J23" i="34" s="1"/>
  <c r="G21" i="34"/>
  <c r="G23" i="34" s="1"/>
  <c r="D21" i="34"/>
  <c r="D23" i="34" s="1"/>
  <c r="AK19" i="34"/>
  <c r="AK27" i="34" s="1"/>
  <c r="AH19" i="34"/>
  <c r="L40" i="34" s="1"/>
  <c r="AE19" i="34"/>
  <c r="K40" i="34" s="1"/>
  <c r="AB19" i="34"/>
  <c r="J40" i="34" s="1"/>
  <c r="Y19" i="34"/>
  <c r="I40" i="34" s="1"/>
  <c r="V19" i="34"/>
  <c r="H40" i="34" s="1"/>
  <c r="S19" i="34"/>
  <c r="G40" i="34" s="1"/>
  <c r="P19" i="34"/>
  <c r="F40" i="34" s="1"/>
  <c r="M19" i="34"/>
  <c r="M27" i="34" s="1"/>
  <c r="J19" i="34"/>
  <c r="D40" i="34" s="1"/>
  <c r="G19" i="34"/>
  <c r="C40" i="34" s="1"/>
  <c r="D19" i="34"/>
  <c r="L101" i="33"/>
  <c r="I101" i="33"/>
  <c r="H101" i="33"/>
  <c r="E101" i="33"/>
  <c r="D101" i="33"/>
  <c r="A101" i="33"/>
  <c r="AB28" i="33"/>
  <c r="AK26" i="33"/>
  <c r="AK28" i="33" s="1"/>
  <c r="AH26" i="33"/>
  <c r="AE26" i="33"/>
  <c r="AE28" i="33" s="1"/>
  <c r="AB26" i="33"/>
  <c r="Y26" i="33"/>
  <c r="Y28" i="33" s="1"/>
  <c r="V26" i="33"/>
  <c r="S26" i="33"/>
  <c r="S28" i="33" s="1"/>
  <c r="P26" i="33"/>
  <c r="P28" i="33" s="1"/>
  <c r="M26" i="33"/>
  <c r="M28" i="33" s="1"/>
  <c r="J26" i="33"/>
  <c r="G26" i="33"/>
  <c r="G28" i="33" s="1"/>
  <c r="D26" i="33"/>
  <c r="D28" i="33" s="1"/>
  <c r="AK24" i="33"/>
  <c r="P24" i="33"/>
  <c r="M24" i="33"/>
  <c r="AK22" i="33"/>
  <c r="AH22" i="33"/>
  <c r="AH24" i="33" s="1"/>
  <c r="AE22" i="33"/>
  <c r="AE24" i="33" s="1"/>
  <c r="AB22" i="33"/>
  <c r="AB24" i="33" s="1"/>
  <c r="Y22" i="33"/>
  <c r="Y24" i="33" s="1"/>
  <c r="V22" i="33"/>
  <c r="V24" i="33" s="1"/>
  <c r="S22" i="33"/>
  <c r="S24" i="33" s="1"/>
  <c r="P22" i="33"/>
  <c r="M22" i="33"/>
  <c r="J22" i="33"/>
  <c r="J24" i="33" s="1"/>
  <c r="G22" i="33"/>
  <c r="G24" i="33" s="1"/>
  <c r="D22" i="33"/>
  <c r="D24" i="33" s="1"/>
  <c r="AH20" i="33"/>
  <c r="K101" i="33" s="1"/>
  <c r="AE20" i="33"/>
  <c r="J101" i="33" s="1"/>
  <c r="AB20" i="33"/>
  <c r="Y20" i="33"/>
  <c r="V20" i="33"/>
  <c r="G101" i="33" s="1"/>
  <c r="S20" i="33"/>
  <c r="F101" i="33" s="1"/>
  <c r="P20" i="33"/>
  <c r="M20" i="33"/>
  <c r="J20" i="33"/>
  <c r="C101" i="33" s="1"/>
  <c r="G20" i="33"/>
  <c r="B101" i="33" s="1"/>
  <c r="D20" i="33"/>
  <c r="H106" i="32"/>
  <c r="AK56" i="32"/>
  <c r="M56" i="32"/>
  <c r="AK54" i="32"/>
  <c r="AH54" i="32"/>
  <c r="AE54" i="32"/>
  <c r="AE56" i="32" s="1"/>
  <c r="AB54" i="32"/>
  <c r="AB56" i="32" s="1"/>
  <c r="Y54" i="32"/>
  <c r="Y56" i="32" s="1"/>
  <c r="V54" i="32"/>
  <c r="S54" i="32"/>
  <c r="S56" i="32" s="1"/>
  <c r="P54" i="32"/>
  <c r="P56" i="32" s="1"/>
  <c r="M54" i="32"/>
  <c r="J54" i="32"/>
  <c r="G54" i="32"/>
  <c r="G56" i="32" s="1"/>
  <c r="D54" i="32"/>
  <c r="D56" i="32" s="1"/>
  <c r="Y52" i="32"/>
  <c r="AK50" i="32"/>
  <c r="AK52" i="32" s="1"/>
  <c r="AH50" i="32"/>
  <c r="AE50" i="32"/>
  <c r="AB50" i="32"/>
  <c r="AB52" i="32" s="1"/>
  <c r="Y50" i="32"/>
  <c r="V50" i="32"/>
  <c r="S50" i="32"/>
  <c r="P50" i="32"/>
  <c r="P52" i="32" s="1"/>
  <c r="M50" i="32"/>
  <c r="M52" i="32" s="1"/>
  <c r="J50" i="32"/>
  <c r="G50" i="32"/>
  <c r="D50" i="32"/>
  <c r="D52" i="32" s="1"/>
  <c r="AH48" i="32"/>
  <c r="AH56" i="32" s="1"/>
  <c r="AE48" i="32"/>
  <c r="AB48" i="32"/>
  <c r="Y48" i="32"/>
  <c r="V48" i="32"/>
  <c r="S48" i="32"/>
  <c r="P48" i="32"/>
  <c r="M48" i="32"/>
  <c r="J48" i="32"/>
  <c r="J56" i="32" s="1"/>
  <c r="G48" i="32"/>
  <c r="D48" i="32"/>
  <c r="AE27" i="32"/>
  <c r="G27" i="32"/>
  <c r="AK25" i="32"/>
  <c r="AK27" i="32" s="1"/>
  <c r="AH25" i="32"/>
  <c r="AE25" i="32"/>
  <c r="AB25" i="32"/>
  <c r="AB27" i="32" s="1"/>
  <c r="Y25" i="32"/>
  <c r="Y27" i="32" s="1"/>
  <c r="V25" i="32"/>
  <c r="S25" i="32"/>
  <c r="S27" i="32" s="1"/>
  <c r="P25" i="32"/>
  <c r="P27" i="32" s="1"/>
  <c r="M25" i="32"/>
  <c r="M27" i="32" s="1"/>
  <c r="J25" i="32"/>
  <c r="G25" i="32"/>
  <c r="D25" i="32"/>
  <c r="D27" i="32" s="1"/>
  <c r="J23" i="32"/>
  <c r="AK21" i="32"/>
  <c r="AH21" i="32"/>
  <c r="AE21" i="32"/>
  <c r="AE23" i="32" s="1"/>
  <c r="AB21" i="32"/>
  <c r="Y21" i="32"/>
  <c r="Y23" i="32" s="1"/>
  <c r="V21" i="32"/>
  <c r="V23" i="32" s="1"/>
  <c r="S21" i="32"/>
  <c r="S23" i="32" s="1"/>
  <c r="P21" i="32"/>
  <c r="P23" i="32" s="1"/>
  <c r="M21" i="32"/>
  <c r="M23" i="32" s="1"/>
  <c r="J21" i="32"/>
  <c r="G21" i="32"/>
  <c r="G23" i="32" s="1"/>
  <c r="D21" i="32"/>
  <c r="D23" i="32" s="1"/>
  <c r="AK19" i="32"/>
  <c r="L106" i="32" s="1"/>
  <c r="AH19" i="32"/>
  <c r="AE19" i="32"/>
  <c r="J106" i="32" s="1"/>
  <c r="AB19" i="32"/>
  <c r="I106" i="32" s="1"/>
  <c r="Y19" i="32"/>
  <c r="V19" i="32"/>
  <c r="S19" i="32"/>
  <c r="F106" i="32" s="1"/>
  <c r="P19" i="32"/>
  <c r="E106" i="32" s="1"/>
  <c r="M19" i="32"/>
  <c r="D106" i="32" s="1"/>
  <c r="J19" i="32"/>
  <c r="G19" i="32"/>
  <c r="B106" i="32" s="1"/>
  <c r="D19" i="32"/>
  <c r="A106" i="32" s="1"/>
  <c r="K101" i="31"/>
  <c r="G101" i="31"/>
  <c r="V27" i="31"/>
  <c r="AK25" i="31"/>
  <c r="AK27" i="31" s="1"/>
  <c r="AH25" i="31"/>
  <c r="AH27" i="31" s="1"/>
  <c r="AE25" i="31"/>
  <c r="AE27" i="31" s="1"/>
  <c r="AB25" i="31"/>
  <c r="AB27" i="31" s="1"/>
  <c r="Y25" i="31"/>
  <c r="Y27" i="31" s="1"/>
  <c r="V25" i="31"/>
  <c r="S25" i="31"/>
  <c r="S27" i="31" s="1"/>
  <c r="P25" i="31"/>
  <c r="P27" i="31" s="1"/>
  <c r="M25" i="31"/>
  <c r="M27" i="31" s="1"/>
  <c r="J25" i="31"/>
  <c r="J27" i="31" s="1"/>
  <c r="G25" i="31"/>
  <c r="G27" i="31" s="1"/>
  <c r="D25" i="31"/>
  <c r="D27" i="31" s="1"/>
  <c r="V23" i="31"/>
  <c r="J23" i="31"/>
  <c r="AK21" i="31"/>
  <c r="AK23" i="31" s="1"/>
  <c r="AH21" i="31"/>
  <c r="AH23" i="31" s="1"/>
  <c r="AE21" i="31"/>
  <c r="AE23" i="31" s="1"/>
  <c r="AB21" i="31"/>
  <c r="AB23" i="31" s="1"/>
  <c r="Y21" i="31"/>
  <c r="Y23" i="31" s="1"/>
  <c r="V21" i="31"/>
  <c r="S21" i="31"/>
  <c r="S23" i="31" s="1"/>
  <c r="P21" i="31"/>
  <c r="P23" i="31" s="1"/>
  <c r="M21" i="31"/>
  <c r="M23" i="31" s="1"/>
  <c r="J21" i="31"/>
  <c r="G21" i="31"/>
  <c r="G23" i="31" s="1"/>
  <c r="D21" i="31"/>
  <c r="D23" i="31" s="1"/>
  <c r="AK19" i="31"/>
  <c r="L101" i="31" s="1"/>
  <c r="AH19" i="31"/>
  <c r="AE19" i="31"/>
  <c r="J101" i="31" s="1"/>
  <c r="AB19" i="31"/>
  <c r="I101" i="31" s="1"/>
  <c r="Y19" i="31"/>
  <c r="H101" i="31" s="1"/>
  <c r="V19" i="31"/>
  <c r="S19" i="31"/>
  <c r="F101" i="31" s="1"/>
  <c r="P19" i="31"/>
  <c r="E101" i="31" s="1"/>
  <c r="M19" i="31"/>
  <c r="D101" i="31" s="1"/>
  <c r="J19" i="31"/>
  <c r="C101" i="31" s="1"/>
  <c r="G19" i="31"/>
  <c r="B101" i="31" s="1"/>
  <c r="D19" i="31"/>
  <c r="A101" i="31" s="1"/>
  <c r="AK25" i="30"/>
  <c r="AK27" i="30" s="1"/>
  <c r="AH25" i="30"/>
  <c r="AH27" i="30" s="1"/>
  <c r="AE25" i="30"/>
  <c r="AE27" i="30" s="1"/>
  <c r="AB25" i="30"/>
  <c r="AB27" i="30" s="1"/>
  <c r="Y25" i="30"/>
  <c r="Y27" i="30" s="1"/>
  <c r="V25" i="30"/>
  <c r="V27" i="30" s="1"/>
  <c r="S25" i="30"/>
  <c r="S27" i="30" s="1"/>
  <c r="P25" i="30"/>
  <c r="P27" i="30" s="1"/>
  <c r="M25" i="30"/>
  <c r="M27" i="30" s="1"/>
  <c r="J25" i="30"/>
  <c r="J27" i="30" s="1"/>
  <c r="G25" i="30"/>
  <c r="G27" i="30" s="1"/>
  <c r="D25" i="30"/>
  <c r="D27" i="30" s="1"/>
  <c r="V23" i="30"/>
  <c r="AK21" i="30"/>
  <c r="AK23" i="30" s="1"/>
  <c r="AH21" i="30"/>
  <c r="AH23" i="30" s="1"/>
  <c r="AE21" i="30"/>
  <c r="AE23" i="30" s="1"/>
  <c r="AB21" i="30"/>
  <c r="AB23" i="30" s="1"/>
  <c r="Y21" i="30"/>
  <c r="Y23" i="30" s="1"/>
  <c r="V21" i="30"/>
  <c r="S21" i="30"/>
  <c r="S23" i="30" s="1"/>
  <c r="P21" i="30"/>
  <c r="P23" i="30" s="1"/>
  <c r="M21" i="30"/>
  <c r="M23" i="30" s="1"/>
  <c r="J21" i="30"/>
  <c r="J23" i="30" s="1"/>
  <c r="G21" i="30"/>
  <c r="G23" i="30" s="1"/>
  <c r="D21" i="30"/>
  <c r="D23" i="30" s="1"/>
  <c r="AK19" i="30"/>
  <c r="L101" i="30" s="1"/>
  <c r="AH19" i="30"/>
  <c r="K101" i="30" s="1"/>
  <c r="AE19" i="30"/>
  <c r="J101" i="30" s="1"/>
  <c r="AB19" i="30"/>
  <c r="I101" i="30" s="1"/>
  <c r="Y19" i="30"/>
  <c r="H101" i="30" s="1"/>
  <c r="V19" i="30"/>
  <c r="G101" i="30" s="1"/>
  <c r="S19" i="30"/>
  <c r="F101" i="30" s="1"/>
  <c r="P19" i="30"/>
  <c r="E101" i="30" s="1"/>
  <c r="M19" i="30"/>
  <c r="D101" i="30" s="1"/>
  <c r="J19" i="30"/>
  <c r="C101" i="30" s="1"/>
  <c r="G19" i="30"/>
  <c r="B101" i="30" s="1"/>
  <c r="D19" i="30"/>
  <c r="A101" i="30" s="1"/>
  <c r="AK25" i="29"/>
  <c r="AK27" i="29" s="1"/>
  <c r="AH25" i="29"/>
  <c r="AH27" i="29" s="1"/>
  <c r="AE25" i="29"/>
  <c r="AE27" i="29" s="1"/>
  <c r="AB25" i="29"/>
  <c r="AB27" i="29" s="1"/>
  <c r="Y25" i="29"/>
  <c r="Y27" i="29" s="1"/>
  <c r="V25" i="29"/>
  <c r="V27" i="29" s="1"/>
  <c r="S25" i="29"/>
  <c r="S27" i="29" s="1"/>
  <c r="P25" i="29"/>
  <c r="P27" i="29" s="1"/>
  <c r="M25" i="29"/>
  <c r="M27" i="29" s="1"/>
  <c r="J25" i="29"/>
  <c r="G25" i="29"/>
  <c r="G27" i="29" s="1"/>
  <c r="D25" i="29"/>
  <c r="D27" i="29" s="1"/>
  <c r="AK21" i="29"/>
  <c r="AK23" i="29" s="1"/>
  <c r="AH21" i="29"/>
  <c r="AH23" i="29" s="1"/>
  <c r="AE21" i="29"/>
  <c r="AE23" i="29" s="1"/>
  <c r="AB21" i="29"/>
  <c r="AB23" i="29" s="1"/>
  <c r="Y21" i="29"/>
  <c r="Y23" i="29" s="1"/>
  <c r="V21" i="29"/>
  <c r="V23" i="29" s="1"/>
  <c r="S21" i="29"/>
  <c r="S23" i="29" s="1"/>
  <c r="P21" i="29"/>
  <c r="P23" i="29" s="1"/>
  <c r="M21" i="29"/>
  <c r="M23" i="29" s="1"/>
  <c r="J21" i="29"/>
  <c r="J23" i="29" s="1"/>
  <c r="G21" i="29"/>
  <c r="G23" i="29" s="1"/>
  <c r="D21" i="29"/>
  <c r="D23" i="29" s="1"/>
  <c r="AK19" i="29"/>
  <c r="L101" i="29" s="1"/>
  <c r="AH19" i="29"/>
  <c r="K101" i="29" s="1"/>
  <c r="AE19" i="29"/>
  <c r="J101" i="29" s="1"/>
  <c r="AB19" i="29"/>
  <c r="I101" i="29" s="1"/>
  <c r="Y19" i="29"/>
  <c r="H101" i="29" s="1"/>
  <c r="V19" i="29"/>
  <c r="G101" i="29" s="1"/>
  <c r="S19" i="29"/>
  <c r="F101" i="29" s="1"/>
  <c r="P19" i="29"/>
  <c r="E101" i="29" s="1"/>
  <c r="M19" i="29"/>
  <c r="D101" i="29" s="1"/>
  <c r="J19" i="29"/>
  <c r="J27" i="29" s="1"/>
  <c r="G19" i="29"/>
  <c r="B101" i="29" s="1"/>
  <c r="D19" i="29"/>
  <c r="A101" i="29" s="1"/>
  <c r="K101" i="28"/>
  <c r="G101" i="28"/>
  <c r="V27" i="28"/>
  <c r="J27" i="28"/>
  <c r="AK25" i="28"/>
  <c r="AK27" i="28" s="1"/>
  <c r="AH25" i="28"/>
  <c r="AH27" i="28" s="1"/>
  <c r="AE25" i="28"/>
  <c r="AE27" i="28" s="1"/>
  <c r="AB25" i="28"/>
  <c r="AB27" i="28" s="1"/>
  <c r="Y25" i="28"/>
  <c r="Y27" i="28" s="1"/>
  <c r="V25" i="28"/>
  <c r="S25" i="28"/>
  <c r="S27" i="28" s="1"/>
  <c r="P25" i="28"/>
  <c r="P27" i="28" s="1"/>
  <c r="M25" i="28"/>
  <c r="M27" i="28" s="1"/>
  <c r="J25" i="28"/>
  <c r="G25" i="28"/>
  <c r="G27" i="28" s="1"/>
  <c r="D25" i="28"/>
  <c r="D27" i="28" s="1"/>
  <c r="J23" i="28"/>
  <c r="AK21" i="28"/>
  <c r="AK23" i="28" s="1"/>
  <c r="AH21" i="28"/>
  <c r="AH23" i="28" s="1"/>
  <c r="AE21" i="28"/>
  <c r="AE23" i="28" s="1"/>
  <c r="AB21" i="28"/>
  <c r="AB23" i="28" s="1"/>
  <c r="Y21" i="28"/>
  <c r="Y23" i="28" s="1"/>
  <c r="V21" i="28"/>
  <c r="V23" i="28" s="1"/>
  <c r="S21" i="28"/>
  <c r="S23" i="28" s="1"/>
  <c r="P21" i="28"/>
  <c r="P23" i="28" s="1"/>
  <c r="M21" i="28"/>
  <c r="M23" i="28" s="1"/>
  <c r="J21" i="28"/>
  <c r="G21" i="28"/>
  <c r="G23" i="28" s="1"/>
  <c r="D21" i="28"/>
  <c r="D23" i="28" s="1"/>
  <c r="AK19" i="28"/>
  <c r="L101" i="28" s="1"/>
  <c r="AH19" i="28"/>
  <c r="AE19" i="28"/>
  <c r="J101" i="28" s="1"/>
  <c r="AB19" i="28"/>
  <c r="I101" i="28" s="1"/>
  <c r="Y19" i="28"/>
  <c r="H101" i="28" s="1"/>
  <c r="V19" i="28"/>
  <c r="S19" i="28"/>
  <c r="F101" i="28" s="1"/>
  <c r="P19" i="28"/>
  <c r="E101" i="28" s="1"/>
  <c r="M19" i="28"/>
  <c r="D101" i="28" s="1"/>
  <c r="J19" i="28"/>
  <c r="C101" i="28" s="1"/>
  <c r="G19" i="28"/>
  <c r="B101" i="28" s="1"/>
  <c r="D19" i="28"/>
  <c r="A101" i="28" s="1"/>
  <c r="K101" i="27"/>
  <c r="J101" i="27"/>
  <c r="G101" i="27"/>
  <c r="F101" i="27"/>
  <c r="C101" i="27"/>
  <c r="B101" i="27"/>
  <c r="V27" i="27"/>
  <c r="J27" i="27"/>
  <c r="AK25" i="27"/>
  <c r="AK27" i="27" s="1"/>
  <c r="AH25" i="27"/>
  <c r="AH27" i="27" s="1"/>
  <c r="AE25" i="27"/>
  <c r="AE27" i="27" s="1"/>
  <c r="AB25" i="27"/>
  <c r="AB27" i="27" s="1"/>
  <c r="Y25" i="27"/>
  <c r="Y27" i="27" s="1"/>
  <c r="V25" i="27"/>
  <c r="S25" i="27"/>
  <c r="S27" i="27" s="1"/>
  <c r="P25" i="27"/>
  <c r="P27" i="27" s="1"/>
  <c r="M25" i="27"/>
  <c r="M27" i="27" s="1"/>
  <c r="J25" i="27"/>
  <c r="G25" i="27"/>
  <c r="G27" i="27" s="1"/>
  <c r="D25" i="27"/>
  <c r="D27" i="27" s="1"/>
  <c r="AH23" i="27"/>
  <c r="J23" i="27"/>
  <c r="G23" i="27"/>
  <c r="AK21" i="27"/>
  <c r="AK23" i="27" s="1"/>
  <c r="AH21" i="27"/>
  <c r="AE21" i="27"/>
  <c r="AE23" i="27" s="1"/>
  <c r="AB21" i="27"/>
  <c r="AB23" i="27" s="1"/>
  <c r="Y21" i="27"/>
  <c r="Y23" i="27" s="1"/>
  <c r="V21" i="27"/>
  <c r="V23" i="27" s="1"/>
  <c r="S21" i="27"/>
  <c r="S23" i="27" s="1"/>
  <c r="P21" i="27"/>
  <c r="P23" i="27" s="1"/>
  <c r="O21" i="27"/>
  <c r="N21" i="27"/>
  <c r="M21" i="27"/>
  <c r="M23" i="27" s="1"/>
  <c r="J21" i="27"/>
  <c r="G21" i="27"/>
  <c r="D21" i="27"/>
  <c r="AK19" i="27"/>
  <c r="L101" i="27" s="1"/>
  <c r="AH19" i="27"/>
  <c r="AE19" i="27"/>
  <c r="AB19" i="27"/>
  <c r="I101" i="27" s="1"/>
  <c r="Y19" i="27"/>
  <c r="H101" i="27" s="1"/>
  <c r="V19" i="27"/>
  <c r="S19" i="27"/>
  <c r="P19" i="27"/>
  <c r="E101" i="27" s="1"/>
  <c r="M19" i="27"/>
  <c r="D101" i="27" s="1"/>
  <c r="J19" i="27"/>
  <c r="G19" i="27"/>
  <c r="D19" i="27"/>
  <c r="A101" i="27" s="1"/>
  <c r="I106" i="26"/>
  <c r="E106" i="26"/>
  <c r="A106" i="26"/>
  <c r="AK55" i="26"/>
  <c r="AK57" i="26" s="1"/>
  <c r="AH55" i="26"/>
  <c r="AH57" i="26" s="1"/>
  <c r="AE55" i="26"/>
  <c r="AE57" i="26" s="1"/>
  <c r="AB55" i="26"/>
  <c r="AB57" i="26" s="1"/>
  <c r="Y55" i="26"/>
  <c r="V55" i="26"/>
  <c r="V57" i="26" s="1"/>
  <c r="S55" i="26"/>
  <c r="S57" i="26" s="1"/>
  <c r="P55" i="26"/>
  <c r="P57" i="26" s="1"/>
  <c r="M55" i="26"/>
  <c r="J55" i="26"/>
  <c r="J57" i="26" s="1"/>
  <c r="G55" i="26"/>
  <c r="G57" i="26" s="1"/>
  <c r="D55" i="26"/>
  <c r="D57" i="26" s="1"/>
  <c r="AK51" i="26"/>
  <c r="AK53" i="26" s="1"/>
  <c r="AH51" i="26"/>
  <c r="AH53" i="26" s="1"/>
  <c r="AE51" i="26"/>
  <c r="AE53" i="26" s="1"/>
  <c r="AB51" i="26"/>
  <c r="AB53" i="26" s="1"/>
  <c r="Y51" i="26"/>
  <c r="Y53" i="26" s="1"/>
  <c r="V51" i="26"/>
  <c r="V53" i="26" s="1"/>
  <c r="S51" i="26"/>
  <c r="S53" i="26" s="1"/>
  <c r="P51" i="26"/>
  <c r="P53" i="26" s="1"/>
  <c r="M51" i="26"/>
  <c r="M53" i="26" s="1"/>
  <c r="J51" i="26"/>
  <c r="J53" i="26" s="1"/>
  <c r="G51" i="26"/>
  <c r="G53" i="26" s="1"/>
  <c r="D51" i="26"/>
  <c r="D53" i="26" s="1"/>
  <c r="AH49" i="26"/>
  <c r="AE49" i="26"/>
  <c r="AB49" i="26"/>
  <c r="Y49" i="26"/>
  <c r="V49" i="26"/>
  <c r="S49" i="26"/>
  <c r="P49" i="26"/>
  <c r="M49" i="26"/>
  <c r="J49" i="26"/>
  <c r="G49" i="26"/>
  <c r="D49" i="26"/>
  <c r="AK28" i="26"/>
  <c r="Y28" i="26"/>
  <c r="AK26" i="26"/>
  <c r="AH26" i="26"/>
  <c r="AH28" i="26" s="1"/>
  <c r="AE26" i="26"/>
  <c r="AE28" i="26" s="1"/>
  <c r="AB26" i="26"/>
  <c r="AB28" i="26" s="1"/>
  <c r="Y26" i="26"/>
  <c r="V26" i="26"/>
  <c r="V28" i="26" s="1"/>
  <c r="S26" i="26"/>
  <c r="S28" i="26" s="1"/>
  <c r="P26" i="26"/>
  <c r="P28" i="26" s="1"/>
  <c r="M26" i="26"/>
  <c r="J26" i="26"/>
  <c r="J28" i="26" s="1"/>
  <c r="G26" i="26"/>
  <c r="G28" i="26" s="1"/>
  <c r="D26" i="26"/>
  <c r="D28" i="26" s="1"/>
  <c r="Y24" i="26"/>
  <c r="M24" i="26"/>
  <c r="AK22" i="26"/>
  <c r="AK24" i="26" s="1"/>
  <c r="AH22" i="26"/>
  <c r="AH24" i="26" s="1"/>
  <c r="AE22" i="26"/>
  <c r="AE24" i="26" s="1"/>
  <c r="AB22" i="26"/>
  <c r="AB24" i="26" s="1"/>
  <c r="Y22" i="26"/>
  <c r="V22" i="26"/>
  <c r="V24" i="26" s="1"/>
  <c r="S22" i="26"/>
  <c r="S24" i="26" s="1"/>
  <c r="P22" i="26"/>
  <c r="P24" i="26" s="1"/>
  <c r="M22" i="26"/>
  <c r="J22" i="26"/>
  <c r="J24" i="26" s="1"/>
  <c r="G22" i="26"/>
  <c r="G24" i="26" s="1"/>
  <c r="D22" i="26"/>
  <c r="D24" i="26" s="1"/>
  <c r="AK20" i="26"/>
  <c r="L106" i="26" s="1"/>
  <c r="AH20" i="26"/>
  <c r="K106" i="26" s="1"/>
  <c r="AE20" i="26"/>
  <c r="J106" i="26" s="1"/>
  <c r="AB20" i="26"/>
  <c r="Y20" i="26"/>
  <c r="V20" i="26"/>
  <c r="G106" i="26" s="1"/>
  <c r="S20" i="26"/>
  <c r="F106" i="26" s="1"/>
  <c r="P20" i="26"/>
  <c r="M20" i="26"/>
  <c r="J20" i="26"/>
  <c r="C106" i="26" s="1"/>
  <c r="G20" i="26"/>
  <c r="B106" i="26" s="1"/>
  <c r="D20" i="26"/>
  <c r="L101" i="25"/>
  <c r="D101" i="25"/>
  <c r="AK27" i="25"/>
  <c r="AK25" i="25"/>
  <c r="AH25" i="25"/>
  <c r="AH27" i="25" s="1"/>
  <c r="AE25" i="25"/>
  <c r="AE27" i="25" s="1"/>
  <c r="AB25" i="25"/>
  <c r="AB27" i="25" s="1"/>
  <c r="Y25" i="25"/>
  <c r="Y27" i="25" s="1"/>
  <c r="V25" i="25"/>
  <c r="V27" i="25" s="1"/>
  <c r="S25" i="25"/>
  <c r="S27" i="25" s="1"/>
  <c r="P25" i="25"/>
  <c r="P27" i="25" s="1"/>
  <c r="M25" i="25"/>
  <c r="M27" i="25" s="1"/>
  <c r="J25" i="25"/>
  <c r="J27" i="25" s="1"/>
  <c r="G25" i="25"/>
  <c r="G27" i="25" s="1"/>
  <c r="D25" i="25"/>
  <c r="D27" i="25" s="1"/>
  <c r="AK23" i="25"/>
  <c r="Y23" i="25"/>
  <c r="M23" i="25"/>
  <c r="AK21" i="25"/>
  <c r="AH21" i="25"/>
  <c r="AH23" i="25" s="1"/>
  <c r="AE21" i="25"/>
  <c r="AE23" i="25" s="1"/>
  <c r="AB21" i="25"/>
  <c r="AB23" i="25" s="1"/>
  <c r="Y21" i="25"/>
  <c r="V21" i="25"/>
  <c r="V23" i="25" s="1"/>
  <c r="S21" i="25"/>
  <c r="S23" i="25" s="1"/>
  <c r="P21" i="25"/>
  <c r="P23" i="25" s="1"/>
  <c r="M21" i="25"/>
  <c r="J21" i="25"/>
  <c r="J23" i="25" s="1"/>
  <c r="G21" i="25"/>
  <c r="G23" i="25" s="1"/>
  <c r="D21" i="25"/>
  <c r="D23" i="25" s="1"/>
  <c r="AK19" i="25"/>
  <c r="AH19" i="25"/>
  <c r="K101" i="25" s="1"/>
  <c r="AE19" i="25"/>
  <c r="J101" i="25" s="1"/>
  <c r="AB19" i="25"/>
  <c r="I101" i="25" s="1"/>
  <c r="Y19" i="25"/>
  <c r="H101" i="25" s="1"/>
  <c r="V19" i="25"/>
  <c r="G101" i="25" s="1"/>
  <c r="S19" i="25"/>
  <c r="F101" i="25" s="1"/>
  <c r="P19" i="25"/>
  <c r="E101" i="25" s="1"/>
  <c r="M19" i="25"/>
  <c r="J19" i="25"/>
  <c r="C101" i="25" s="1"/>
  <c r="G19" i="25"/>
  <c r="B101" i="25" s="1"/>
  <c r="D19" i="25"/>
  <c r="A101" i="25" s="1"/>
  <c r="L101" i="24"/>
  <c r="H101" i="24"/>
  <c r="D101" i="24"/>
  <c r="AK25" i="24"/>
  <c r="AK27" i="24" s="1"/>
  <c r="AH25" i="24"/>
  <c r="AE25" i="24"/>
  <c r="AE27" i="24" s="1"/>
  <c r="AB25" i="24"/>
  <c r="AB27" i="24" s="1"/>
  <c r="Y25" i="24"/>
  <c r="Y27" i="24" s="1"/>
  <c r="V25" i="24"/>
  <c r="S25" i="24"/>
  <c r="S27" i="24" s="1"/>
  <c r="P25" i="24"/>
  <c r="P27" i="24" s="1"/>
  <c r="M25" i="24"/>
  <c r="M27" i="24" s="1"/>
  <c r="J25" i="24"/>
  <c r="G25" i="24"/>
  <c r="G27" i="24" s="1"/>
  <c r="D25" i="24"/>
  <c r="D27" i="24" s="1"/>
  <c r="AK23" i="24"/>
  <c r="AK21" i="24"/>
  <c r="AH21" i="24"/>
  <c r="AH23" i="24" s="1"/>
  <c r="AE21" i="24"/>
  <c r="AE23" i="24" s="1"/>
  <c r="AB21" i="24"/>
  <c r="AB23" i="24" s="1"/>
  <c r="Y21" i="24"/>
  <c r="Y23" i="24" s="1"/>
  <c r="V21" i="24"/>
  <c r="V23" i="24" s="1"/>
  <c r="S21" i="24"/>
  <c r="S23" i="24" s="1"/>
  <c r="P21" i="24"/>
  <c r="P23" i="24" s="1"/>
  <c r="M21" i="24"/>
  <c r="M23" i="24" s="1"/>
  <c r="J21" i="24"/>
  <c r="J23" i="24" s="1"/>
  <c r="G21" i="24"/>
  <c r="G23" i="24" s="1"/>
  <c r="D21" i="24"/>
  <c r="D23" i="24" s="1"/>
  <c r="AH19" i="24"/>
  <c r="K101" i="24" s="1"/>
  <c r="AE19" i="24"/>
  <c r="J101" i="24" s="1"/>
  <c r="AB19" i="24"/>
  <c r="I101" i="24" s="1"/>
  <c r="Y19" i="24"/>
  <c r="V19" i="24"/>
  <c r="G101" i="24" s="1"/>
  <c r="S19" i="24"/>
  <c r="F101" i="24" s="1"/>
  <c r="P19" i="24"/>
  <c r="E101" i="24" s="1"/>
  <c r="M19" i="24"/>
  <c r="J19" i="24"/>
  <c r="C101" i="24" s="1"/>
  <c r="G19" i="24"/>
  <c r="B101" i="24" s="1"/>
  <c r="D19" i="24"/>
  <c r="A101" i="24" s="1"/>
  <c r="L101" i="23"/>
  <c r="K101" i="23"/>
  <c r="G101" i="23"/>
  <c r="C101" i="23"/>
  <c r="V27" i="23"/>
  <c r="J27" i="23"/>
  <c r="AK25" i="23"/>
  <c r="AK27" i="23" s="1"/>
  <c r="AH25" i="23"/>
  <c r="AH27" i="23" s="1"/>
  <c r="AE25" i="23"/>
  <c r="AE27" i="23" s="1"/>
  <c r="AB25" i="23"/>
  <c r="AB27" i="23" s="1"/>
  <c r="Y25" i="23"/>
  <c r="Y27" i="23" s="1"/>
  <c r="V25" i="23"/>
  <c r="S25" i="23"/>
  <c r="S27" i="23" s="1"/>
  <c r="P25" i="23"/>
  <c r="P27" i="23" s="1"/>
  <c r="M25" i="23"/>
  <c r="M27" i="23" s="1"/>
  <c r="J25" i="23"/>
  <c r="G25" i="23"/>
  <c r="G27" i="23" s="1"/>
  <c r="D25" i="23"/>
  <c r="D27" i="23" s="1"/>
  <c r="J23" i="23"/>
  <c r="AK21" i="23"/>
  <c r="AK23" i="23" s="1"/>
  <c r="AH21" i="23"/>
  <c r="AH23" i="23" s="1"/>
  <c r="AE21" i="23"/>
  <c r="AB21" i="23"/>
  <c r="AB23" i="23" s="1"/>
  <c r="Y21" i="23"/>
  <c r="Y23" i="23" s="1"/>
  <c r="V21" i="23"/>
  <c r="V23" i="23" s="1"/>
  <c r="S21" i="23"/>
  <c r="P21" i="23"/>
  <c r="P23" i="23" s="1"/>
  <c r="M21" i="23"/>
  <c r="M23" i="23" s="1"/>
  <c r="J21" i="23"/>
  <c r="G21" i="23"/>
  <c r="D21" i="23"/>
  <c r="D23" i="23" s="1"/>
  <c r="AH19" i="23"/>
  <c r="AE19" i="23"/>
  <c r="J101" i="23" s="1"/>
  <c r="AB19" i="23"/>
  <c r="I101" i="23" s="1"/>
  <c r="Y19" i="23"/>
  <c r="H101" i="23" s="1"/>
  <c r="V19" i="23"/>
  <c r="S19" i="23"/>
  <c r="F101" i="23" s="1"/>
  <c r="P19" i="23"/>
  <c r="E101" i="23" s="1"/>
  <c r="M19" i="23"/>
  <c r="D101" i="23" s="1"/>
  <c r="J19" i="23"/>
  <c r="G19" i="23"/>
  <c r="B101" i="23" s="1"/>
  <c r="D19" i="23"/>
  <c r="A101" i="23" s="1"/>
  <c r="L101" i="22"/>
  <c r="J101" i="22"/>
  <c r="F101" i="22"/>
  <c r="B101" i="22"/>
  <c r="AK25" i="22"/>
  <c r="AK27" i="22" s="1"/>
  <c r="AH25" i="22"/>
  <c r="AH27" i="22" s="1"/>
  <c r="AE25" i="22"/>
  <c r="AE27" i="22" s="1"/>
  <c r="AB25" i="22"/>
  <c r="Y25" i="22"/>
  <c r="V25" i="22"/>
  <c r="V27" i="22" s="1"/>
  <c r="S25" i="22"/>
  <c r="S27" i="22" s="1"/>
  <c r="P25" i="22"/>
  <c r="M25" i="22"/>
  <c r="J25" i="22"/>
  <c r="J27" i="22" s="1"/>
  <c r="G25" i="22"/>
  <c r="G27" i="22" s="1"/>
  <c r="D25" i="22"/>
  <c r="G23" i="22"/>
  <c r="AK21" i="22"/>
  <c r="AK23" i="22" s="1"/>
  <c r="AH21" i="22"/>
  <c r="AH23" i="22" s="1"/>
  <c r="AE21" i="22"/>
  <c r="AE23" i="22" s="1"/>
  <c r="AB21" i="22"/>
  <c r="AB23" i="22" s="1"/>
  <c r="Y21" i="22"/>
  <c r="V21" i="22"/>
  <c r="V23" i="22" s="1"/>
  <c r="S21" i="22"/>
  <c r="S23" i="22" s="1"/>
  <c r="P21" i="22"/>
  <c r="P23" i="22" s="1"/>
  <c r="M21" i="22"/>
  <c r="J21" i="22"/>
  <c r="J23" i="22" s="1"/>
  <c r="G21" i="22"/>
  <c r="D21" i="22"/>
  <c r="D23" i="22" s="1"/>
  <c r="AH19" i="22"/>
  <c r="K101" i="22" s="1"/>
  <c r="AE19" i="22"/>
  <c r="AB19" i="22"/>
  <c r="I101" i="22" s="1"/>
  <c r="Y19" i="22"/>
  <c r="H101" i="22" s="1"/>
  <c r="V19" i="22"/>
  <c r="G101" i="22" s="1"/>
  <c r="S19" i="22"/>
  <c r="P19" i="22"/>
  <c r="E101" i="22" s="1"/>
  <c r="M19" i="22"/>
  <c r="D101" i="22" s="1"/>
  <c r="J19" i="22"/>
  <c r="C101" i="22" s="1"/>
  <c r="G19" i="22"/>
  <c r="D19" i="22"/>
  <c r="A101" i="22" s="1"/>
  <c r="L106" i="21"/>
  <c r="I106" i="21"/>
  <c r="E106" i="21"/>
  <c r="D106" i="21"/>
  <c r="A106" i="21"/>
  <c r="AK54" i="21"/>
  <c r="AK56" i="21" s="1"/>
  <c r="AH54" i="21"/>
  <c r="AH56" i="21" s="1"/>
  <c r="AE54" i="21"/>
  <c r="AE56" i="21" s="1"/>
  <c r="AB54" i="21"/>
  <c r="AB56" i="21" s="1"/>
  <c r="Y54" i="21"/>
  <c r="Y56" i="21" s="1"/>
  <c r="V54" i="21"/>
  <c r="V56" i="21" s="1"/>
  <c r="S54" i="21"/>
  <c r="S56" i="21" s="1"/>
  <c r="P54" i="21"/>
  <c r="P56" i="21" s="1"/>
  <c r="M54" i="21"/>
  <c r="M56" i="21" s="1"/>
  <c r="J54" i="21"/>
  <c r="J56" i="21" s="1"/>
  <c r="G54" i="21"/>
  <c r="G56" i="21" s="1"/>
  <c r="D54" i="21"/>
  <c r="D56" i="21" s="1"/>
  <c r="AK52" i="21"/>
  <c r="P52" i="21"/>
  <c r="M52" i="21"/>
  <c r="AK50" i="21"/>
  <c r="AH50" i="21"/>
  <c r="AH52" i="21" s="1"/>
  <c r="AE50" i="21"/>
  <c r="AE52" i="21" s="1"/>
  <c r="AB50" i="21"/>
  <c r="AB52" i="21" s="1"/>
  <c r="Y50" i="21"/>
  <c r="Y52" i="21" s="1"/>
  <c r="V50" i="21"/>
  <c r="V52" i="21" s="1"/>
  <c r="S50" i="21"/>
  <c r="S52" i="21" s="1"/>
  <c r="P50" i="21"/>
  <c r="M50" i="21"/>
  <c r="J50" i="21"/>
  <c r="J52" i="21" s="1"/>
  <c r="G50" i="21"/>
  <c r="G52" i="21" s="1"/>
  <c r="D50" i="21"/>
  <c r="D52" i="21" s="1"/>
  <c r="AH48" i="21"/>
  <c r="AE48" i="21"/>
  <c r="AB48" i="21"/>
  <c r="Y48" i="21"/>
  <c r="H106" i="21" s="1"/>
  <c r="V48" i="21"/>
  <c r="S48" i="21"/>
  <c r="P48" i="21"/>
  <c r="M48" i="21"/>
  <c r="J48" i="21"/>
  <c r="G48" i="21"/>
  <c r="D48" i="21"/>
  <c r="AK25" i="21"/>
  <c r="AK27" i="21" s="1"/>
  <c r="AH25" i="21"/>
  <c r="AH27" i="21" s="1"/>
  <c r="AE25" i="21"/>
  <c r="AE27" i="21" s="1"/>
  <c r="AB25" i="21"/>
  <c r="AB27" i="21" s="1"/>
  <c r="Y25" i="21"/>
  <c r="Y27" i="21" s="1"/>
  <c r="V25" i="21"/>
  <c r="V27" i="21" s="1"/>
  <c r="S25" i="21"/>
  <c r="S27" i="21" s="1"/>
  <c r="P25" i="21"/>
  <c r="P27" i="21" s="1"/>
  <c r="M25" i="21"/>
  <c r="M27" i="21" s="1"/>
  <c r="J25" i="21"/>
  <c r="J27" i="21" s="1"/>
  <c r="G25" i="21"/>
  <c r="G27" i="21" s="1"/>
  <c r="D25" i="21"/>
  <c r="D27" i="21" s="1"/>
  <c r="AK23" i="21"/>
  <c r="AH23" i="21"/>
  <c r="M23" i="21"/>
  <c r="J23" i="21"/>
  <c r="AK21" i="21"/>
  <c r="AH21" i="21"/>
  <c r="AE21" i="21"/>
  <c r="AE23" i="21" s="1"/>
  <c r="AB21" i="21"/>
  <c r="AB23" i="21" s="1"/>
  <c r="Y21" i="21"/>
  <c r="Y23" i="21" s="1"/>
  <c r="V21" i="21"/>
  <c r="V23" i="21" s="1"/>
  <c r="S21" i="21"/>
  <c r="S23" i="21" s="1"/>
  <c r="P21" i="21"/>
  <c r="P23" i="21" s="1"/>
  <c r="M21" i="21"/>
  <c r="J21" i="21"/>
  <c r="G21" i="21"/>
  <c r="G23" i="21" s="1"/>
  <c r="D21" i="21"/>
  <c r="D23" i="21" s="1"/>
  <c r="AH19" i="21"/>
  <c r="K106" i="21" s="1"/>
  <c r="AE19" i="21"/>
  <c r="J106" i="21" s="1"/>
  <c r="AB19" i="21"/>
  <c r="Y19" i="21"/>
  <c r="V19" i="21"/>
  <c r="G106" i="21" s="1"/>
  <c r="S19" i="21"/>
  <c r="F106" i="21" s="1"/>
  <c r="P19" i="21"/>
  <c r="M19" i="21"/>
  <c r="J19" i="21"/>
  <c r="C106" i="21" s="1"/>
  <c r="G19" i="21"/>
  <c r="B106" i="21" s="1"/>
  <c r="D19" i="21"/>
  <c r="L101" i="20"/>
  <c r="K101" i="20"/>
  <c r="G101" i="20"/>
  <c r="C101" i="20"/>
  <c r="AH27" i="20"/>
  <c r="V27" i="20"/>
  <c r="J27" i="20"/>
  <c r="AK25" i="20"/>
  <c r="AK27" i="20" s="1"/>
  <c r="AH25" i="20"/>
  <c r="AE25" i="20"/>
  <c r="AB25" i="20"/>
  <c r="AB27" i="20" s="1"/>
  <c r="Y25" i="20"/>
  <c r="Y27" i="20" s="1"/>
  <c r="V25" i="20"/>
  <c r="S25" i="20"/>
  <c r="S27" i="20" s="1"/>
  <c r="P25" i="20"/>
  <c r="P27" i="20" s="1"/>
  <c r="M25" i="20"/>
  <c r="M27" i="20" s="1"/>
  <c r="J25" i="20"/>
  <c r="G25" i="20"/>
  <c r="D25" i="20"/>
  <c r="D27" i="20" s="1"/>
  <c r="AK21" i="20"/>
  <c r="AK23" i="20" s="1"/>
  <c r="AH21" i="20"/>
  <c r="AH23" i="20" s="1"/>
  <c r="AE21" i="20"/>
  <c r="AE23" i="20" s="1"/>
  <c r="AB21" i="20"/>
  <c r="Y21" i="20"/>
  <c r="Y23" i="20" s="1"/>
  <c r="V21" i="20"/>
  <c r="V23" i="20" s="1"/>
  <c r="S21" i="20"/>
  <c r="P21" i="20"/>
  <c r="M21" i="20"/>
  <c r="M23" i="20" s="1"/>
  <c r="J21" i="20"/>
  <c r="J23" i="20" s="1"/>
  <c r="G21" i="20"/>
  <c r="G23" i="20" s="1"/>
  <c r="D21" i="20"/>
  <c r="AH19" i="20"/>
  <c r="AE19" i="20"/>
  <c r="J101" i="20" s="1"/>
  <c r="AB19" i="20"/>
  <c r="I101" i="20" s="1"/>
  <c r="Y19" i="20"/>
  <c r="H101" i="20" s="1"/>
  <c r="V19" i="20"/>
  <c r="S19" i="20"/>
  <c r="F101" i="20" s="1"/>
  <c r="P19" i="20"/>
  <c r="E101" i="20" s="1"/>
  <c r="M19" i="20"/>
  <c r="D101" i="20" s="1"/>
  <c r="J19" i="20"/>
  <c r="G19" i="20"/>
  <c r="B101" i="20" s="1"/>
  <c r="D19" i="20"/>
  <c r="A101" i="20" s="1"/>
  <c r="C74" i="19"/>
  <c r="A74" i="19"/>
  <c r="A73" i="19"/>
  <c r="C73" i="19" s="1"/>
  <c r="A72" i="19"/>
  <c r="C72" i="19" s="1"/>
  <c r="A71" i="19"/>
  <c r="C71" i="19" s="1"/>
  <c r="A70" i="19"/>
  <c r="A69" i="19"/>
  <c r="C69" i="19" s="1"/>
  <c r="A68" i="19"/>
  <c r="C68" i="19" s="1"/>
  <c r="A67" i="19"/>
  <c r="C67" i="19" s="1"/>
  <c r="A66" i="19"/>
  <c r="C66" i="19" s="1"/>
  <c r="A65" i="19"/>
  <c r="C65" i="19" s="1"/>
  <c r="A64" i="19"/>
  <c r="C64" i="19" s="1"/>
  <c r="A63" i="19"/>
  <c r="C63" i="19" s="1"/>
  <c r="A62" i="19"/>
  <c r="C62" i="19" s="1"/>
  <c r="A61" i="19"/>
  <c r="C61" i="19" s="1"/>
  <c r="C77" i="19" s="1"/>
  <c r="A60" i="19"/>
  <c r="C60" i="19" s="1"/>
  <c r="A59" i="19"/>
  <c r="C59" i="19" s="1"/>
  <c r="F46" i="19"/>
  <c r="E46" i="19"/>
  <c r="D46" i="19"/>
  <c r="H45" i="19"/>
  <c r="H44" i="19"/>
  <c r="H43" i="19"/>
  <c r="H42" i="19"/>
  <c r="H41" i="19"/>
  <c r="H40" i="19"/>
  <c r="H39" i="19"/>
  <c r="H38" i="19"/>
  <c r="G38" i="19"/>
  <c r="C70" i="19" s="1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46" i="19" s="1"/>
  <c r="H10" i="19"/>
  <c r="H9" i="19"/>
  <c r="H8" i="19"/>
  <c r="O46" i="18"/>
  <c r="N46" i="18"/>
  <c r="M46" i="18"/>
  <c r="L46" i="18"/>
  <c r="K46" i="18"/>
  <c r="J46" i="18"/>
  <c r="I46" i="18"/>
  <c r="H46" i="18"/>
  <c r="G46" i="18"/>
  <c r="F46" i="18"/>
  <c r="E46" i="18"/>
  <c r="D46" i="18"/>
  <c r="P46" i="18" s="1"/>
  <c r="P45" i="18"/>
  <c r="P44" i="18"/>
  <c r="P43" i="18"/>
  <c r="P42" i="18"/>
  <c r="P41" i="18"/>
  <c r="P40" i="18"/>
  <c r="P39" i="18"/>
  <c r="P38" i="18"/>
  <c r="P37" i="18"/>
  <c r="P36" i="18"/>
  <c r="P35" i="18"/>
  <c r="P34" i="18"/>
  <c r="P33" i="18"/>
  <c r="P32" i="18"/>
  <c r="P31" i="18"/>
  <c r="P30" i="18"/>
  <c r="P29" i="18"/>
  <c r="P28" i="18"/>
  <c r="P27" i="18"/>
  <c r="P26" i="18"/>
  <c r="P25" i="18"/>
  <c r="P24" i="18"/>
  <c r="P23" i="18"/>
  <c r="P22" i="18"/>
  <c r="P21" i="18"/>
  <c r="P20" i="18"/>
  <c r="P19" i="18"/>
  <c r="P18" i="18"/>
  <c r="P17" i="18"/>
  <c r="P16" i="18"/>
  <c r="P15" i="18"/>
  <c r="P14" i="18"/>
  <c r="P13" i="18"/>
  <c r="P12" i="18"/>
  <c r="P11" i="18"/>
  <c r="P10" i="18"/>
  <c r="P9" i="18"/>
  <c r="P8" i="18"/>
  <c r="I60" i="17"/>
  <c r="K58" i="17"/>
  <c r="I58" i="17"/>
  <c r="L52" i="17"/>
  <c r="L51" i="17"/>
  <c r="L50" i="17"/>
  <c r="J50" i="17"/>
  <c r="H50" i="17"/>
  <c r="F50" i="17"/>
  <c r="D50" i="17"/>
  <c r="J49" i="17"/>
  <c r="H49" i="17"/>
  <c r="G49" i="17"/>
  <c r="G58" i="17" s="1"/>
  <c r="F49" i="17"/>
  <c r="D49" i="17"/>
  <c r="J48" i="17"/>
  <c r="G48" i="17"/>
  <c r="L48" i="17" s="1"/>
  <c r="D48" i="17"/>
  <c r="J47" i="17"/>
  <c r="H47" i="17"/>
  <c r="G47" i="17"/>
  <c r="F47" i="17"/>
  <c r="E47" i="17"/>
  <c r="L47" i="17" s="1"/>
  <c r="D47" i="17"/>
  <c r="L46" i="17"/>
  <c r="J46" i="17"/>
  <c r="H46" i="17"/>
  <c r="F46" i="17"/>
  <c r="D46" i="17"/>
  <c r="L45" i="17"/>
  <c r="L44" i="17"/>
  <c r="L43" i="17"/>
  <c r="J43" i="17"/>
  <c r="L42" i="17"/>
  <c r="L41" i="17"/>
  <c r="J41" i="17"/>
  <c r="H41" i="17"/>
  <c r="F41" i="17"/>
  <c r="D41" i="17"/>
  <c r="L40" i="17"/>
  <c r="L39" i="17"/>
  <c r="L38" i="17"/>
  <c r="L37" i="17"/>
  <c r="L36" i="17"/>
  <c r="J36" i="17"/>
  <c r="H36" i="17"/>
  <c r="D36" i="17"/>
  <c r="K34" i="17"/>
  <c r="K60" i="17" s="1"/>
  <c r="I34" i="17"/>
  <c r="G34" i="17"/>
  <c r="E34" i="17"/>
  <c r="L29" i="17"/>
  <c r="L28" i="17"/>
  <c r="L27" i="17"/>
  <c r="L26" i="17"/>
  <c r="L25" i="17"/>
  <c r="J25" i="17"/>
  <c r="L24" i="17"/>
  <c r="J24" i="17"/>
  <c r="L23" i="17"/>
  <c r="L22" i="17"/>
  <c r="J22" i="17"/>
  <c r="H22" i="17"/>
  <c r="F22" i="17"/>
  <c r="D22" i="17"/>
  <c r="L21" i="17"/>
  <c r="L20" i="17"/>
  <c r="L19" i="17"/>
  <c r="L18" i="17"/>
  <c r="J18" i="17"/>
  <c r="H18" i="17"/>
  <c r="F18" i="17"/>
  <c r="D18" i="17"/>
  <c r="L17" i="17"/>
  <c r="J17" i="17"/>
  <c r="L16" i="17"/>
  <c r="J16" i="17"/>
  <c r="H16" i="17"/>
  <c r="F16" i="17"/>
  <c r="D16" i="17"/>
  <c r="L15" i="17"/>
  <c r="J15" i="17"/>
  <c r="H15" i="17"/>
  <c r="F15" i="17"/>
  <c r="D15" i="17"/>
  <c r="L14" i="17"/>
  <c r="J14" i="17"/>
  <c r="H14" i="17"/>
  <c r="L13" i="17"/>
  <c r="J13" i="17"/>
  <c r="H13" i="17"/>
  <c r="F13" i="17"/>
  <c r="D13" i="17"/>
  <c r="L12" i="17"/>
  <c r="J12" i="17"/>
  <c r="H12" i="17"/>
  <c r="F12" i="17"/>
  <c r="L11" i="17"/>
  <c r="J11" i="17"/>
  <c r="H11" i="17"/>
  <c r="F11" i="17"/>
  <c r="L10" i="17"/>
  <c r="J10" i="17"/>
  <c r="H10" i="17"/>
  <c r="F10" i="17"/>
  <c r="D10" i="17"/>
  <c r="L9" i="17"/>
  <c r="J9" i="17"/>
  <c r="H9" i="17"/>
  <c r="F9" i="17"/>
  <c r="D9" i="17"/>
  <c r="B98" i="16"/>
  <c r="B97" i="16"/>
  <c r="B96" i="16"/>
  <c r="B99" i="16" s="1"/>
  <c r="B87" i="16"/>
  <c r="B86" i="16"/>
  <c r="B85" i="16"/>
  <c r="B84" i="16"/>
  <c r="B83" i="16"/>
  <c r="B82" i="16"/>
  <c r="B81" i="16"/>
  <c r="B80" i="16"/>
  <c r="B79" i="16"/>
  <c r="B78" i="16"/>
  <c r="B77" i="16"/>
  <c r="B76" i="16"/>
  <c r="B75" i="16"/>
  <c r="B74" i="16"/>
  <c r="B90" i="16" s="1"/>
  <c r="B73" i="16"/>
  <c r="B72" i="16"/>
  <c r="A71" i="16"/>
  <c r="B71" i="16" s="1"/>
  <c r="B88" i="16" s="1"/>
  <c r="D56" i="16"/>
  <c r="C56" i="16"/>
  <c r="E56" i="16" s="1"/>
  <c r="D55" i="16"/>
  <c r="E55" i="16" s="1"/>
  <c r="E54" i="16"/>
  <c r="D54" i="16"/>
  <c r="D53" i="16"/>
  <c r="E53" i="16" s="1"/>
  <c r="E52" i="16"/>
  <c r="D52" i="16"/>
  <c r="D51" i="16"/>
  <c r="E51" i="16" s="1"/>
  <c r="E50" i="16"/>
  <c r="D50" i="16"/>
  <c r="D49" i="16"/>
  <c r="E49" i="16" s="1"/>
  <c r="E48" i="16"/>
  <c r="D48" i="16"/>
  <c r="D47" i="16"/>
  <c r="E47" i="16" s="1"/>
  <c r="E46" i="16"/>
  <c r="D46" i="16"/>
  <c r="D45" i="16"/>
  <c r="E45" i="16" s="1"/>
  <c r="E44" i="16"/>
  <c r="D44" i="16"/>
  <c r="D43" i="16"/>
  <c r="E43" i="16" s="1"/>
  <c r="E42" i="16"/>
  <c r="D42" i="16"/>
  <c r="D41" i="16"/>
  <c r="E41" i="16" s="1"/>
  <c r="E40" i="16"/>
  <c r="D40" i="16"/>
  <c r="D39" i="16"/>
  <c r="E39" i="16" s="1"/>
  <c r="E38" i="16"/>
  <c r="D38" i="16"/>
  <c r="D37" i="16"/>
  <c r="E37" i="16" s="1"/>
  <c r="E36" i="16"/>
  <c r="D36" i="16"/>
  <c r="C32" i="16"/>
  <c r="E31" i="16"/>
  <c r="D31" i="16"/>
  <c r="D30" i="16"/>
  <c r="E30" i="16" s="1"/>
  <c r="E29" i="16"/>
  <c r="D29" i="16"/>
  <c r="D28" i="16"/>
  <c r="E28" i="16" s="1"/>
  <c r="E27" i="16"/>
  <c r="D27" i="16"/>
  <c r="D26" i="16"/>
  <c r="E26" i="16" s="1"/>
  <c r="E25" i="16"/>
  <c r="D25" i="16"/>
  <c r="D24" i="16"/>
  <c r="D32" i="16" s="1"/>
  <c r="C20" i="16"/>
  <c r="E19" i="16"/>
  <c r="D19" i="16"/>
  <c r="D20" i="16" s="1"/>
  <c r="E20" i="16" s="1"/>
  <c r="C15" i="16"/>
  <c r="C58" i="16" s="1"/>
  <c r="E14" i="16"/>
  <c r="D14" i="16"/>
  <c r="D13" i="16"/>
  <c r="E13" i="16" s="1"/>
  <c r="E12" i="16"/>
  <c r="D12" i="16"/>
  <c r="D11" i="16"/>
  <c r="E11" i="16" s="1"/>
  <c r="E10" i="16"/>
  <c r="D10" i="16"/>
  <c r="D9" i="16"/>
  <c r="E9" i="16" s="1"/>
  <c r="E8" i="16"/>
  <c r="D8" i="16"/>
  <c r="D15" i="16" s="1"/>
  <c r="D58" i="16" s="1"/>
  <c r="B87" i="15"/>
  <c r="B86" i="15"/>
  <c r="B85" i="15"/>
  <c r="B88" i="15" s="1"/>
  <c r="A76" i="15"/>
  <c r="B76" i="15" s="1"/>
  <c r="B75" i="15"/>
  <c r="A75" i="15"/>
  <c r="A74" i="15"/>
  <c r="B74" i="15" s="1"/>
  <c r="B73" i="15"/>
  <c r="A73" i="15"/>
  <c r="A72" i="15"/>
  <c r="B72" i="15" s="1"/>
  <c r="A71" i="15"/>
  <c r="B71" i="15" s="1"/>
  <c r="A70" i="15"/>
  <c r="B70" i="15" s="1"/>
  <c r="A69" i="15"/>
  <c r="B69" i="15" s="1"/>
  <c r="A68" i="15"/>
  <c r="B68" i="15" s="1"/>
  <c r="B67" i="15"/>
  <c r="A67" i="15"/>
  <c r="A66" i="15"/>
  <c r="B66" i="15" s="1"/>
  <c r="B65" i="15"/>
  <c r="A65" i="15"/>
  <c r="A64" i="15"/>
  <c r="B64" i="15" s="1"/>
  <c r="A63" i="15"/>
  <c r="B63" i="15" s="1"/>
  <c r="B79" i="15" s="1"/>
  <c r="A62" i="15"/>
  <c r="B62" i="15" s="1"/>
  <c r="A61" i="15"/>
  <c r="B61" i="15" s="1"/>
  <c r="A60" i="15"/>
  <c r="B60" i="15" s="1"/>
  <c r="M48" i="15"/>
  <c r="L48" i="15"/>
  <c r="K48" i="15"/>
  <c r="J48" i="15"/>
  <c r="I48" i="15"/>
  <c r="H48" i="15"/>
  <c r="G48" i="15"/>
  <c r="F48" i="15"/>
  <c r="D48" i="15"/>
  <c r="P47" i="15"/>
  <c r="N46" i="15"/>
  <c r="N45" i="15"/>
  <c r="O45" i="15" s="1"/>
  <c r="P44" i="15"/>
  <c r="O44" i="15"/>
  <c r="N44" i="15"/>
  <c r="E43" i="15"/>
  <c r="P43" i="15" s="1"/>
  <c r="N42" i="15"/>
  <c r="O42" i="15" s="1"/>
  <c r="P41" i="15"/>
  <c r="O41" i="15"/>
  <c r="N41" i="15"/>
  <c r="P40" i="15"/>
  <c r="P39" i="15"/>
  <c r="O39" i="15"/>
  <c r="N39" i="15"/>
  <c r="O38" i="15"/>
  <c r="P38" i="15" s="1"/>
  <c r="N38" i="15"/>
  <c r="N37" i="15"/>
  <c r="N36" i="15"/>
  <c r="O36" i="15" s="1"/>
  <c r="P35" i="15"/>
  <c r="O35" i="15"/>
  <c r="N35" i="15"/>
  <c r="O34" i="15"/>
  <c r="P34" i="15" s="1"/>
  <c r="N34" i="15"/>
  <c r="N33" i="15"/>
  <c r="N32" i="15"/>
  <c r="O32" i="15" s="1"/>
  <c r="P31" i="15"/>
  <c r="O31" i="15"/>
  <c r="N31" i="15"/>
  <c r="O30" i="15"/>
  <c r="P30" i="15" s="1"/>
  <c r="N30" i="15"/>
  <c r="E29" i="15"/>
  <c r="P29" i="15" s="1"/>
  <c r="P28" i="15"/>
  <c r="O28" i="15"/>
  <c r="N28" i="15"/>
  <c r="O27" i="15"/>
  <c r="P27" i="15" s="1"/>
  <c r="N27" i="15"/>
  <c r="N26" i="15"/>
  <c r="N25" i="15"/>
  <c r="O25" i="15" s="1"/>
  <c r="P24" i="15"/>
  <c r="O24" i="15"/>
  <c r="N24" i="15"/>
  <c r="O23" i="15"/>
  <c r="P23" i="15" s="1"/>
  <c r="N23" i="15"/>
  <c r="N22" i="15"/>
  <c r="N21" i="15"/>
  <c r="O21" i="15" s="1"/>
  <c r="P20" i="15"/>
  <c r="O20" i="15"/>
  <c r="N20" i="15"/>
  <c r="O19" i="15"/>
  <c r="P19" i="15" s="1"/>
  <c r="N19" i="15"/>
  <c r="N18" i="15"/>
  <c r="N17" i="15"/>
  <c r="O17" i="15" s="1"/>
  <c r="P16" i="15"/>
  <c r="O16" i="15"/>
  <c r="N16" i="15"/>
  <c r="O15" i="15"/>
  <c r="P15" i="15" s="1"/>
  <c r="N15" i="15"/>
  <c r="N14" i="15"/>
  <c r="N13" i="15"/>
  <c r="O13" i="15" s="1"/>
  <c r="P12" i="15"/>
  <c r="O12" i="15"/>
  <c r="N12" i="15"/>
  <c r="O11" i="15"/>
  <c r="P11" i="15" s="1"/>
  <c r="N11" i="15"/>
  <c r="N10" i="15"/>
  <c r="N9" i="15"/>
  <c r="O9" i="15" s="1"/>
  <c r="P8" i="15"/>
  <c r="O8" i="15"/>
  <c r="N8" i="15"/>
  <c r="N48" i="15" s="1"/>
  <c r="B32" i="14"/>
  <c r="B31" i="14"/>
  <c r="B30" i="14"/>
  <c r="B33" i="14" s="1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37" i="14" s="1"/>
  <c r="B33" i="13"/>
  <c r="B32" i="13"/>
  <c r="B31" i="13"/>
  <c r="B30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37" i="13" s="1"/>
  <c r="B35" i="13" s="1"/>
  <c r="B31" i="12"/>
  <c r="B30" i="12"/>
  <c r="B29" i="12"/>
  <c r="B32" i="12" s="1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36" i="12" s="1"/>
  <c r="B34" i="12" s="1"/>
  <c r="B10" i="12"/>
  <c r="B32" i="11"/>
  <c r="B31" i="11"/>
  <c r="B30" i="11"/>
  <c r="B33" i="11" s="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37" i="11" s="1"/>
  <c r="B35" i="11" s="1"/>
  <c r="B11" i="11"/>
  <c r="B10" i="11"/>
  <c r="B32" i="10"/>
  <c r="B31" i="10"/>
  <c r="B30" i="10"/>
  <c r="B33" i="10" s="1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37" i="10" s="1"/>
  <c r="B35" i="10" s="1"/>
  <c r="B33" i="9"/>
  <c r="B32" i="9"/>
  <c r="B31" i="9"/>
  <c r="B30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37" i="9" s="1"/>
  <c r="B35" i="9" s="1"/>
  <c r="B32" i="8"/>
  <c r="B31" i="8"/>
  <c r="B30" i="8"/>
  <c r="B33" i="8" s="1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37" i="8" s="1"/>
  <c r="B35" i="8" s="1"/>
  <c r="B10" i="8"/>
  <c r="B32" i="7"/>
  <c r="B31" i="7"/>
  <c r="B30" i="7"/>
  <c r="B33" i="7" s="1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37" i="7" s="1"/>
  <c r="B11" i="7"/>
  <c r="B10" i="7"/>
  <c r="B32" i="6"/>
  <c r="B31" i="6"/>
  <c r="B30" i="6"/>
  <c r="B33" i="6" s="1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37" i="6" s="1"/>
  <c r="B33" i="5"/>
  <c r="B32" i="5"/>
  <c r="B31" i="5"/>
  <c r="B30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37" i="5" s="1"/>
  <c r="B35" i="5" s="1"/>
  <c r="B32" i="4"/>
  <c r="B31" i="4"/>
  <c r="B30" i="4"/>
  <c r="B33" i="4" s="1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37" i="4" s="1"/>
  <c r="B35" i="4" s="1"/>
  <c r="B32" i="3"/>
  <c r="B31" i="3"/>
  <c r="B30" i="3"/>
  <c r="B33" i="3" s="1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37" i="3" s="1"/>
  <c r="B35" i="3" s="1"/>
  <c r="B11" i="3"/>
  <c r="B10" i="3"/>
  <c r="M33" i="2"/>
  <c r="L33" i="2"/>
  <c r="K33" i="2"/>
  <c r="J33" i="2"/>
  <c r="I33" i="2"/>
  <c r="H33" i="2"/>
  <c r="G33" i="2"/>
  <c r="F33" i="2"/>
  <c r="E33" i="2"/>
  <c r="D33" i="2"/>
  <c r="C33" i="2"/>
  <c r="B33" i="2"/>
  <c r="N33" i="2" s="1"/>
  <c r="M32" i="2"/>
  <c r="L32" i="2"/>
  <c r="K32" i="2"/>
  <c r="J32" i="2"/>
  <c r="I32" i="2"/>
  <c r="H32" i="2"/>
  <c r="G32" i="2"/>
  <c r="F32" i="2"/>
  <c r="E32" i="2"/>
  <c r="D32" i="2"/>
  <c r="C32" i="2"/>
  <c r="B32" i="2"/>
  <c r="N32" i="2" s="1"/>
  <c r="M31" i="2"/>
  <c r="L31" i="2"/>
  <c r="K31" i="2"/>
  <c r="J31" i="2"/>
  <c r="I31" i="2"/>
  <c r="H31" i="2"/>
  <c r="G31" i="2"/>
  <c r="F31" i="2"/>
  <c r="E31" i="2"/>
  <c r="D31" i="2"/>
  <c r="C31" i="2"/>
  <c r="B31" i="2"/>
  <c r="N31" i="2" s="1"/>
  <c r="M30" i="2"/>
  <c r="L30" i="2"/>
  <c r="K30" i="2"/>
  <c r="J30" i="2"/>
  <c r="I30" i="2"/>
  <c r="H30" i="2"/>
  <c r="G30" i="2"/>
  <c r="F30" i="2"/>
  <c r="E30" i="2"/>
  <c r="D30" i="2"/>
  <c r="C30" i="2"/>
  <c r="B30" i="2"/>
  <c r="N30" i="2" s="1"/>
  <c r="M29" i="2"/>
  <c r="L29" i="2"/>
  <c r="K29" i="2"/>
  <c r="J29" i="2"/>
  <c r="I29" i="2"/>
  <c r="H29" i="2"/>
  <c r="G29" i="2"/>
  <c r="F29" i="2"/>
  <c r="E29" i="2"/>
  <c r="D29" i="2"/>
  <c r="C29" i="2"/>
  <c r="B29" i="2"/>
  <c r="N29" i="2" s="1"/>
  <c r="M28" i="2"/>
  <c r="L28" i="2"/>
  <c r="K28" i="2"/>
  <c r="J28" i="2"/>
  <c r="I28" i="2"/>
  <c r="H28" i="2"/>
  <c r="G28" i="2"/>
  <c r="F28" i="2"/>
  <c r="E28" i="2"/>
  <c r="D28" i="2"/>
  <c r="C28" i="2"/>
  <c r="B28" i="2"/>
  <c r="N28" i="2" s="1"/>
  <c r="M27" i="2"/>
  <c r="L27" i="2"/>
  <c r="K27" i="2"/>
  <c r="J27" i="2"/>
  <c r="I27" i="2"/>
  <c r="H27" i="2"/>
  <c r="G27" i="2"/>
  <c r="F27" i="2"/>
  <c r="E27" i="2"/>
  <c r="D27" i="2"/>
  <c r="C27" i="2"/>
  <c r="B27" i="2"/>
  <c r="N27" i="2" s="1"/>
  <c r="M26" i="2"/>
  <c r="L26" i="2"/>
  <c r="K26" i="2"/>
  <c r="J26" i="2"/>
  <c r="I26" i="2"/>
  <c r="H26" i="2"/>
  <c r="G26" i="2"/>
  <c r="F26" i="2"/>
  <c r="E26" i="2"/>
  <c r="D26" i="2"/>
  <c r="C26" i="2"/>
  <c r="B26" i="2"/>
  <c r="N26" i="2" s="1"/>
  <c r="M25" i="2"/>
  <c r="L25" i="2"/>
  <c r="K25" i="2"/>
  <c r="J25" i="2"/>
  <c r="I25" i="2"/>
  <c r="H25" i="2"/>
  <c r="G25" i="2"/>
  <c r="F25" i="2"/>
  <c r="E25" i="2"/>
  <c r="D25" i="2"/>
  <c r="C25" i="2"/>
  <c r="B25" i="2"/>
  <c r="N25" i="2" s="1"/>
  <c r="M24" i="2"/>
  <c r="L24" i="2"/>
  <c r="K24" i="2"/>
  <c r="J24" i="2"/>
  <c r="I24" i="2"/>
  <c r="H24" i="2"/>
  <c r="G24" i="2"/>
  <c r="F24" i="2"/>
  <c r="E24" i="2"/>
  <c r="D24" i="2"/>
  <c r="C24" i="2"/>
  <c r="B24" i="2"/>
  <c r="N24" i="2" s="1"/>
  <c r="M23" i="2"/>
  <c r="L23" i="2"/>
  <c r="K23" i="2"/>
  <c r="J23" i="2"/>
  <c r="I23" i="2"/>
  <c r="H23" i="2"/>
  <c r="G23" i="2"/>
  <c r="F23" i="2"/>
  <c r="E23" i="2"/>
  <c r="D23" i="2"/>
  <c r="C23" i="2"/>
  <c r="B23" i="2"/>
  <c r="N23" i="2" s="1"/>
  <c r="M22" i="2"/>
  <c r="L22" i="2"/>
  <c r="K22" i="2"/>
  <c r="J22" i="2"/>
  <c r="I22" i="2"/>
  <c r="H22" i="2"/>
  <c r="G22" i="2"/>
  <c r="F22" i="2"/>
  <c r="E22" i="2"/>
  <c r="D22" i="2"/>
  <c r="C22" i="2"/>
  <c r="B22" i="2"/>
  <c r="N22" i="2" s="1"/>
  <c r="M21" i="2"/>
  <c r="L21" i="2"/>
  <c r="K21" i="2"/>
  <c r="J21" i="2"/>
  <c r="I21" i="2"/>
  <c r="H21" i="2"/>
  <c r="G21" i="2"/>
  <c r="F21" i="2"/>
  <c r="E21" i="2"/>
  <c r="D21" i="2"/>
  <c r="C21" i="2"/>
  <c r="B21" i="2"/>
  <c r="N21" i="2" s="1"/>
  <c r="M20" i="2"/>
  <c r="L20" i="2"/>
  <c r="K20" i="2"/>
  <c r="J20" i="2"/>
  <c r="I20" i="2"/>
  <c r="H20" i="2"/>
  <c r="G20" i="2"/>
  <c r="F20" i="2"/>
  <c r="E20" i="2"/>
  <c r="D20" i="2"/>
  <c r="C20" i="2"/>
  <c r="B20" i="2"/>
  <c r="N20" i="2" s="1"/>
  <c r="M19" i="2"/>
  <c r="L19" i="2"/>
  <c r="K19" i="2"/>
  <c r="J19" i="2"/>
  <c r="I19" i="2"/>
  <c r="H19" i="2"/>
  <c r="G19" i="2"/>
  <c r="F19" i="2"/>
  <c r="E19" i="2"/>
  <c r="D19" i="2"/>
  <c r="C19" i="2"/>
  <c r="B19" i="2"/>
  <c r="N19" i="2" s="1"/>
  <c r="M18" i="2"/>
  <c r="L18" i="2"/>
  <c r="K18" i="2"/>
  <c r="J18" i="2"/>
  <c r="I18" i="2"/>
  <c r="H18" i="2"/>
  <c r="G18" i="2"/>
  <c r="F18" i="2"/>
  <c r="E18" i="2"/>
  <c r="D18" i="2"/>
  <c r="C18" i="2"/>
  <c r="B18" i="2"/>
  <c r="N18" i="2" s="1"/>
  <c r="M17" i="2"/>
  <c r="L17" i="2"/>
  <c r="K17" i="2"/>
  <c r="J17" i="2"/>
  <c r="I17" i="2"/>
  <c r="H17" i="2"/>
  <c r="G17" i="2"/>
  <c r="F17" i="2"/>
  <c r="E17" i="2"/>
  <c r="D17" i="2"/>
  <c r="C17" i="2"/>
  <c r="B17" i="2"/>
  <c r="N17" i="2" s="1"/>
  <c r="M16" i="2"/>
  <c r="L16" i="2"/>
  <c r="K16" i="2"/>
  <c r="J16" i="2"/>
  <c r="I16" i="2"/>
  <c r="H16" i="2"/>
  <c r="G16" i="2"/>
  <c r="F16" i="2"/>
  <c r="E16" i="2"/>
  <c r="D16" i="2"/>
  <c r="C16" i="2"/>
  <c r="B16" i="2"/>
  <c r="N16" i="2" s="1"/>
  <c r="M15" i="2"/>
  <c r="L15" i="2"/>
  <c r="K15" i="2"/>
  <c r="J15" i="2"/>
  <c r="I15" i="2"/>
  <c r="H15" i="2"/>
  <c r="G15" i="2"/>
  <c r="F15" i="2"/>
  <c r="E15" i="2"/>
  <c r="D15" i="2"/>
  <c r="C15" i="2"/>
  <c r="B15" i="2"/>
  <c r="N15" i="2" s="1"/>
  <c r="M14" i="2"/>
  <c r="L14" i="2"/>
  <c r="K14" i="2"/>
  <c r="J14" i="2"/>
  <c r="I14" i="2"/>
  <c r="H14" i="2"/>
  <c r="G14" i="2"/>
  <c r="F14" i="2"/>
  <c r="E14" i="2"/>
  <c r="D14" i="2"/>
  <c r="C14" i="2"/>
  <c r="B14" i="2"/>
  <c r="N14" i="2" s="1"/>
  <c r="M13" i="2"/>
  <c r="L13" i="2"/>
  <c r="K13" i="2"/>
  <c r="J13" i="2"/>
  <c r="I13" i="2"/>
  <c r="H13" i="2"/>
  <c r="G13" i="2"/>
  <c r="F13" i="2"/>
  <c r="E13" i="2"/>
  <c r="D13" i="2"/>
  <c r="C13" i="2"/>
  <c r="B13" i="2"/>
  <c r="N13" i="2" s="1"/>
  <c r="M12" i="2"/>
  <c r="L12" i="2"/>
  <c r="K12" i="2"/>
  <c r="J12" i="2"/>
  <c r="I12" i="2"/>
  <c r="H12" i="2"/>
  <c r="G12" i="2"/>
  <c r="F12" i="2"/>
  <c r="E12" i="2"/>
  <c r="D12" i="2"/>
  <c r="C12" i="2"/>
  <c r="B12" i="2"/>
  <c r="N12" i="2" s="1"/>
  <c r="M10" i="2"/>
  <c r="J10" i="2"/>
  <c r="J34" i="2" s="1"/>
  <c r="I10" i="2"/>
  <c r="F10" i="2"/>
  <c r="E10" i="2"/>
  <c r="B10" i="2"/>
  <c r="C9" i="2"/>
  <c r="J11" i="2" s="1"/>
  <c r="B9" i="2"/>
  <c r="K10" i="2" s="1"/>
  <c r="N53" i="1"/>
  <c r="J53" i="1"/>
  <c r="F53" i="1"/>
  <c r="O51" i="1"/>
  <c r="N51" i="1"/>
  <c r="M51" i="1"/>
  <c r="L51" i="1"/>
  <c r="K51" i="1"/>
  <c r="J51" i="1"/>
  <c r="I51" i="1"/>
  <c r="H51" i="1"/>
  <c r="G51" i="1"/>
  <c r="F51" i="1"/>
  <c r="E51" i="1"/>
  <c r="D51" i="1"/>
  <c r="O49" i="1"/>
  <c r="O53" i="1" s="1"/>
  <c r="N49" i="1"/>
  <c r="M49" i="1"/>
  <c r="M53" i="1" s="1"/>
  <c r="L49" i="1"/>
  <c r="L53" i="1" s="1"/>
  <c r="K49" i="1"/>
  <c r="K53" i="1" s="1"/>
  <c r="J49" i="1"/>
  <c r="I49" i="1"/>
  <c r="I53" i="1" s="1"/>
  <c r="H49" i="1"/>
  <c r="H53" i="1" s="1"/>
  <c r="G49" i="1"/>
  <c r="G53" i="1" s="1"/>
  <c r="F49" i="1"/>
  <c r="E49" i="1"/>
  <c r="E53" i="1" s="1"/>
  <c r="D49" i="1"/>
  <c r="D53" i="1" s="1"/>
  <c r="O46" i="1"/>
  <c r="N46" i="1"/>
  <c r="M46" i="1"/>
  <c r="L46" i="1"/>
  <c r="K46" i="1"/>
  <c r="J46" i="1"/>
  <c r="I46" i="1"/>
  <c r="H46" i="1"/>
  <c r="G46" i="1"/>
  <c r="F46" i="1"/>
  <c r="E46" i="1"/>
  <c r="D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49" i="1" s="1"/>
  <c r="P14" i="1"/>
  <c r="P13" i="1"/>
  <c r="P12" i="1"/>
  <c r="P11" i="1"/>
  <c r="P10" i="1"/>
  <c r="P9" i="1"/>
  <c r="P51" i="1" s="1"/>
  <c r="B77" i="15" l="1"/>
  <c r="B81" i="15" s="1"/>
  <c r="B35" i="7"/>
  <c r="B35" i="14"/>
  <c r="P26" i="15"/>
  <c r="C75" i="19"/>
  <c r="C79" i="19" s="1"/>
  <c r="B92" i="16"/>
  <c r="I34" i="2"/>
  <c r="B35" i="6"/>
  <c r="E32" i="16"/>
  <c r="G60" i="17"/>
  <c r="P53" i="1"/>
  <c r="P46" i="1"/>
  <c r="D10" i="2"/>
  <c r="H10" i="2"/>
  <c r="L10" i="2"/>
  <c r="C11" i="2"/>
  <c r="G11" i="2"/>
  <c r="K11" i="2"/>
  <c r="K34" i="2" s="1"/>
  <c r="P9" i="15"/>
  <c r="P13" i="15"/>
  <c r="P17" i="15"/>
  <c r="P21" i="15"/>
  <c r="P25" i="15"/>
  <c r="P32" i="15"/>
  <c r="P36" i="15"/>
  <c r="P42" i="15"/>
  <c r="P45" i="15"/>
  <c r="E60" i="17"/>
  <c r="L34" i="17"/>
  <c r="L49" i="17"/>
  <c r="E58" i="17"/>
  <c r="G46" i="19"/>
  <c r="S23" i="20"/>
  <c r="G27" i="20"/>
  <c r="AE27" i="20"/>
  <c r="C101" i="29"/>
  <c r="D11" i="2"/>
  <c r="H11" i="2"/>
  <c r="E11" i="2"/>
  <c r="E34" i="2" s="1"/>
  <c r="I11" i="2"/>
  <c r="M11" i="2"/>
  <c r="M34" i="2" s="1"/>
  <c r="O10" i="15"/>
  <c r="P10" i="15" s="1"/>
  <c r="P48" i="15" s="1"/>
  <c r="O14" i="15"/>
  <c r="P14" i="15" s="1"/>
  <c r="O18" i="15"/>
  <c r="P18" i="15" s="1"/>
  <c r="O22" i="15"/>
  <c r="P22" i="15" s="1"/>
  <c r="O26" i="15"/>
  <c r="O33" i="15"/>
  <c r="P33" i="15" s="1"/>
  <c r="O37" i="15"/>
  <c r="P37" i="15" s="1"/>
  <c r="O46" i="15"/>
  <c r="P46" i="15" s="1"/>
  <c r="E48" i="15"/>
  <c r="E24" i="16"/>
  <c r="D23" i="20"/>
  <c r="P23" i="20"/>
  <c r="AB23" i="20"/>
  <c r="M27" i="22"/>
  <c r="Y27" i="22"/>
  <c r="G23" i="23"/>
  <c r="S23" i="23"/>
  <c r="AE23" i="23"/>
  <c r="D23" i="27"/>
  <c r="J52" i="32"/>
  <c r="V52" i="32"/>
  <c r="AH52" i="32"/>
  <c r="P23" i="34"/>
  <c r="B106" i="37"/>
  <c r="G27" i="37"/>
  <c r="V52" i="37"/>
  <c r="L11" i="2"/>
  <c r="C10" i="2"/>
  <c r="C34" i="2" s="1"/>
  <c r="G10" i="2"/>
  <c r="G34" i="2" s="1"/>
  <c r="B11" i="2"/>
  <c r="N11" i="2" s="1"/>
  <c r="F11" i="2"/>
  <c r="F34" i="2" s="1"/>
  <c r="E15" i="16"/>
  <c r="E58" i="16" s="1"/>
  <c r="C59" i="16" s="1"/>
  <c r="M23" i="22"/>
  <c r="Y23" i="22"/>
  <c r="D27" i="22"/>
  <c r="P27" i="22"/>
  <c r="AB27" i="22"/>
  <c r="J27" i="24"/>
  <c r="V27" i="24"/>
  <c r="AH27" i="24"/>
  <c r="D106" i="26"/>
  <c r="H106" i="26"/>
  <c r="M28" i="26"/>
  <c r="M57" i="26"/>
  <c r="Y57" i="26"/>
  <c r="C106" i="32"/>
  <c r="J27" i="32"/>
  <c r="G106" i="32"/>
  <c r="V27" i="32"/>
  <c r="K106" i="32"/>
  <c r="AH27" i="32"/>
  <c r="AH23" i="32"/>
  <c r="V56" i="32"/>
  <c r="C106" i="36"/>
  <c r="G106" i="36"/>
  <c r="V23" i="36"/>
  <c r="J27" i="36"/>
  <c r="V27" i="36"/>
  <c r="AH27" i="36"/>
  <c r="C106" i="37"/>
  <c r="J56" i="37"/>
  <c r="K106" i="37"/>
  <c r="AH56" i="37"/>
  <c r="L101" i="39"/>
  <c r="AK27" i="39"/>
  <c r="M23" i="39"/>
  <c r="Y23" i="39"/>
  <c r="AK23" i="39"/>
  <c r="AK23" i="32"/>
  <c r="E40" i="34"/>
  <c r="M40" i="34"/>
  <c r="H106" i="36"/>
  <c r="Y27" i="36"/>
  <c r="J56" i="36"/>
  <c r="D27" i="37"/>
  <c r="P27" i="37"/>
  <c r="AB27" i="37"/>
  <c r="V56" i="37"/>
  <c r="P23" i="39"/>
  <c r="P27" i="39"/>
  <c r="D106" i="41"/>
  <c r="M57" i="41"/>
  <c r="AB23" i="32"/>
  <c r="G52" i="32"/>
  <c r="S52" i="32"/>
  <c r="AE52" i="32"/>
  <c r="J28" i="33"/>
  <c r="V28" i="33"/>
  <c r="AH28" i="33"/>
  <c r="M27" i="35"/>
  <c r="Y27" i="35"/>
  <c r="D58" i="35"/>
  <c r="S27" i="37"/>
  <c r="H106" i="41"/>
  <c r="J23" i="36"/>
  <c r="Y52" i="36"/>
  <c r="G23" i="37"/>
  <c r="AE23" i="37"/>
  <c r="J52" i="37"/>
  <c r="AH52" i="37"/>
  <c r="Y27" i="39"/>
  <c r="G23" i="36"/>
  <c r="S23" i="36"/>
  <c r="AE23" i="36"/>
  <c r="M56" i="36"/>
  <c r="Y56" i="36"/>
  <c r="G27" i="41"/>
  <c r="S27" i="41"/>
  <c r="AE27" i="41"/>
  <c r="Y57" i="41"/>
  <c r="G27" i="36"/>
  <c r="S27" i="36"/>
  <c r="AE27" i="36"/>
  <c r="J52" i="36"/>
  <c r="D23" i="37"/>
  <c r="P23" i="37"/>
  <c r="AB23" i="37"/>
  <c r="G52" i="37"/>
  <c r="S52" i="37"/>
  <c r="AE52" i="37"/>
  <c r="J28" i="38"/>
  <c r="V28" i="38"/>
  <c r="AH28" i="38"/>
  <c r="F101" i="40"/>
  <c r="S23" i="40"/>
  <c r="V27" i="41"/>
  <c r="AH27" i="41"/>
  <c r="M53" i="41"/>
  <c r="M27" i="40"/>
  <c r="Y27" i="40"/>
  <c r="J28" i="46"/>
  <c r="V28" i="46"/>
  <c r="AH28" i="46"/>
  <c r="D23" i="48"/>
  <c r="D27" i="48"/>
  <c r="G23" i="41"/>
  <c r="S23" i="41"/>
  <c r="AE23" i="41"/>
  <c r="J53" i="41"/>
  <c r="V53" i="41"/>
  <c r="AH53" i="41"/>
  <c r="M27" i="42"/>
  <c r="Y27" i="42"/>
  <c r="J24" i="46"/>
  <c r="V24" i="46"/>
  <c r="AH24" i="46"/>
  <c r="N10" i="2" l="1"/>
  <c r="N34" i="2" s="1"/>
  <c r="L34" i="2"/>
  <c r="O48" i="15"/>
  <c r="H34" i="2"/>
  <c r="D34" i="2"/>
  <c r="B3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E11" authorId="0" shapeId="0" xr:uid="{00000000-0006-0000-0E00-000001000000}">
      <text>
        <r>
          <rPr>
            <sz val="10"/>
            <color rgb="FF000000"/>
            <rFont val="Arial"/>
          </rPr>
          <t>CONTRATO INICIADO EM JANEIRO DE 2019.</t>
        </r>
      </text>
    </comment>
    <comment ref="E29" authorId="0" shapeId="0" xr:uid="{00000000-0006-0000-0E00-000002000000}">
      <text>
        <r>
          <rPr>
            <sz val="10"/>
            <color rgb="FF000000"/>
            <rFont val="Arial"/>
          </rPr>
          <t>CONTRATO ENCERRADO EM FEVEREIRO 2019.</t>
        </r>
      </text>
    </comment>
    <comment ref="D40" authorId="0" shapeId="0" xr:uid="{00000000-0006-0000-0E00-000003000000}">
      <text>
        <r>
          <rPr>
            <sz val="10"/>
            <color rgb="FF000000"/>
            <rFont val="Arial"/>
          </rPr>
          <t>CONTRATO ENCERRADO EM JANEIRO 2019.</t>
        </r>
      </text>
    </comment>
    <comment ref="E43" authorId="0" shapeId="0" xr:uid="{00000000-0006-0000-0E00-000004000000}">
      <text>
        <r>
          <rPr>
            <sz val="10"/>
            <color rgb="FF000000"/>
            <rFont val="Arial"/>
          </rPr>
          <t>CONTRATO ENCERRADO EM FEVEREIRO 2019.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G38" authorId="0" shapeId="0" xr:uid="{00000000-0006-0000-1200-000001000000}">
      <text>
        <r>
          <rPr>
            <sz val="10"/>
            <color rgb="FF000000"/>
            <rFont val="Arial"/>
          </rPr>
          <t>679,77 (Casa Nova) +146,73 (Casa Antiga)</t>
        </r>
      </text>
    </comment>
  </commentList>
</comments>
</file>

<file path=xl/sharedStrings.xml><?xml version="1.0" encoding="utf-8"?>
<sst xmlns="http://schemas.openxmlformats.org/spreadsheetml/2006/main" count="4146" uniqueCount="308">
  <si>
    <t>UNIVERSIDADE DO ESTADO DO PARÁ</t>
  </si>
  <si>
    <t>PRÓ-REITORIA DE GESTÃO E PLANEJAMENTO</t>
  </si>
  <si>
    <t>DIRETORIA DE ADMINISTRAÇÃO DE SERVIÇOS</t>
  </si>
  <si>
    <t>GASTOS - ENERGIA ELÉTRICA - CAPITAL E INTERIOR 2020</t>
  </si>
  <si>
    <t>LOCAL</t>
  </si>
  <si>
    <t>UNIDADE CONSUMIDORA</t>
  </si>
  <si>
    <t>MUNICÍPIO</t>
  </si>
  <si>
    <t>MÊS</t>
  </si>
  <si>
    <t>TOTAL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</si>
  <si>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</si>
  <si>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</si>
  <si>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</si>
  <si>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</si>
  <si>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</si>
  <si>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</si>
  <si>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</si>
  <si>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</si>
  <si>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</si>
  <si>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</si>
  <si>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</si>
  <si>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</si>
  <si>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ALTAMIRA</t>
  </si>
  <si>
    <t>BARCARENA</t>
  </si>
  <si>
    <t>BARCARENA CASA DOS PROF.</t>
  </si>
  <si>
    <t>BRAGANÇA LICEU DE MÚSICA</t>
  </si>
  <si>
    <t>BRAGANÇA</t>
  </si>
  <si>
    <t>REITORIA / CCSE</t>
  </si>
  <si>
    <t>BELÉM</t>
  </si>
  <si>
    <t>CCBS</t>
  </si>
  <si>
    <t>CCBS RAIO X</t>
  </si>
  <si>
    <t>ED. FÍSICA</t>
  </si>
  <si>
    <t>ENFERMAGEM</t>
  </si>
  <si>
    <t>CCNT</t>
  </si>
  <si>
    <t>EDUEPA</t>
  </si>
  <si>
    <t>ALMOXARIFADO</t>
  </si>
  <si>
    <t>ARQUIVO CENTRAL</t>
  </si>
  <si>
    <t>CSE - MARCO</t>
  </si>
  <si>
    <t>C. M. INFANTIL</t>
  </si>
  <si>
    <t>UEAFTO</t>
  </si>
  <si>
    <t>PLANETÁRIO</t>
  </si>
  <si>
    <t>MARITUBA</t>
  </si>
  <si>
    <t>RU</t>
  </si>
  <si>
    <t>ASUEPA</t>
  </si>
  <si>
    <t>CAMETÁ</t>
  </si>
  <si>
    <t>CASTANHAL</t>
  </si>
  <si>
    <t>CONCEIÇÃO DO ARAGUAIA</t>
  </si>
  <si>
    <t>CONCEIÇÃO DO ARAGUAIA CASA DOS PROF.</t>
  </si>
  <si>
    <t>IGARAPÉ AÇU</t>
  </si>
  <si>
    <t>MARABÁ</t>
  </si>
  <si>
    <t>MOJU CASA DOS PROF.</t>
  </si>
  <si>
    <t>MOJU</t>
  </si>
  <si>
    <t>PARAGOMINAS</t>
  </si>
  <si>
    <t>REDENÇÃO</t>
  </si>
  <si>
    <t>SALVATERRA</t>
  </si>
  <si>
    <t>SALVATERRA CASA DOS PROF.</t>
  </si>
  <si>
    <t>SANTARÉM</t>
  </si>
  <si>
    <t>SÃO MIGUEL DO GUAMÁ</t>
  </si>
  <si>
    <t>TUCURUÍ</t>
  </si>
  <si>
    <t>3575,23</t>
  </si>
  <si>
    <t>VIGIA</t>
  </si>
  <si>
    <t>4006,07</t>
  </si>
  <si>
    <r>
      <rPr>
        <sz val="10"/>
        <color rgb="FF000000"/>
        <rFont val="Arial"/>
      </rPr>
      <t>VIGIA CASA DOS PROF. (</t>
    </r>
    <r>
      <rPr>
        <sz val="10"/>
        <color rgb="FFCC4125"/>
        <rFont val="Arial"/>
      </rPr>
      <t>CANCELADA</t>
    </r>
    <r>
      <rPr>
        <sz val="10"/>
        <color rgb="FF000000"/>
        <rFont val="Arial"/>
      </rPr>
      <t>)</t>
    </r>
  </si>
  <si>
    <t>---------- CANCELADA ----------</t>
  </si>
  <si>
    <r>
      <rPr>
        <sz val="10"/>
        <color rgb="FF000000"/>
        <rFont val="Arial"/>
      </rPr>
      <t>VIGIA CASA DOS PROF. (</t>
    </r>
    <r>
      <rPr>
        <sz val="10"/>
        <color rgb="FF0000FF"/>
        <rFont val="Arial"/>
      </rPr>
      <t>NOVA</t>
    </r>
    <r>
      <rPr>
        <sz val="10"/>
        <color rgb="FF000000"/>
        <rFont val="Arial"/>
      </rPr>
      <t>)</t>
    </r>
  </si>
  <si>
    <t>GERAL MENSAL</t>
  </si>
  <si>
    <t>CAPITAL</t>
  </si>
  <si>
    <t>INTERIOR</t>
  </si>
  <si>
    <t>GASTOS - ENERGIA ELÉTRICA - CAPITAL E INTERIOR 2019</t>
  </si>
  <si>
    <t>Reitoria</t>
  </si>
  <si>
    <t>CCSE</t>
  </si>
  <si>
    <t>Rateio de energia por nº de funcionários</t>
  </si>
  <si>
    <t>REITORIA</t>
  </si>
  <si>
    <t>GASTOS - ENERGIA ELÉTRICA - CAPITAL E INTERIOR - JANEIRO/2020</t>
  </si>
  <si>
    <t>EQUATORIAL - PARÁ</t>
  </si>
  <si>
    <t>MUNICIPIOS</t>
  </si>
  <si>
    <t>VALOR POR MUNICIPIO (R$)</t>
  </si>
  <si>
    <t>VALOR (R$)</t>
  </si>
  <si>
    <t>CENTROS</t>
  </si>
  <si>
    <t>REITRORIA (OUTROS BELÉM)</t>
  </si>
  <si>
    <t>TOTAL DA FATURA CAPITAL</t>
  </si>
  <si>
    <t>TOTAL DA FATURA INTERIOR</t>
  </si>
  <si>
    <t>TOTAL DA FATURA MENSAL</t>
  </si>
  <si>
    <t>Belém, __ de janeiro de 2020</t>
  </si>
  <si>
    <t>GASTOS - ENERGIA ELÉTRICA - CAPITAL E INTERIOR - FEVEREIRO/2020</t>
  </si>
  <si>
    <t>GASTOS - ENERGIA ELÉTRICA - CAPITAL E INTERIOR - MARÇO/2020</t>
  </si>
  <si>
    <t>GASTOS - ENERGIA ELÉTRICA - CAPITAL E INTERIOR - ABRIL/2020</t>
  </si>
  <si>
    <t>GASTOS - ENERGIA ELÉTRICA - CAPITAL E INTERIOR - MAIO/2020</t>
  </si>
  <si>
    <t>GASTOS - ENERGIA ELÉTRICA - CAPITAL E INTERIOR - JUNHO/2020</t>
  </si>
  <si>
    <t>GASTOS - ENERGIA ELÉTRICA - CAPITAL E INTERIOR - JULHO/2020</t>
  </si>
  <si>
    <t>GASTOS - ENERGIA ELÉTRICA - CAPITAL E INTERIOR - AGOSTO/2020</t>
  </si>
  <si>
    <t>GASTOS - ENERGIA ELÉTRICA - CAPITAL E INTERIOR - SETEMBRO/2020</t>
  </si>
  <si>
    <t>Belém, 08 de outubro de 2020</t>
  </si>
  <si>
    <t>GASTOS - ENERGIA ELÉTRICA - CAPITAL E INTERIOR - OUTUBRO/2020</t>
  </si>
  <si>
    <t>Belém, 06 de novembro de 2020</t>
  </si>
  <si>
    <t>GASTOS - ENERGIA ELÉTRICA - CAPITAL E INTERIOR - NOVEMBRO/2020</t>
  </si>
  <si>
    <t>Belém, 07 de dezembro de 2020</t>
  </si>
  <si>
    <t>GASTOS - ENERGIA ELÉTRICA - CAPITAL E INTERIOR - DEZEMBRO/2020</t>
  </si>
  <si>
    <t>Belém, 09 de dezembro de 2020</t>
  </si>
  <si>
    <t>CAMETÁ CASA DOS PROF.</t>
  </si>
  <si>
    <t>4324870 (NOVA UC)</t>
  </si>
  <si>
    <t>SÃO MIGUEL DO GUAMÁ CASA DOS PROF.</t>
  </si>
  <si>
    <t>VIGIA CASA DOS PROF.</t>
  </si>
  <si>
    <t>JUROS / MULTAS / DIFERENÇA</t>
  </si>
  <si>
    <t>TOTAL DA FATURA MENSAL - OUTUBRO</t>
  </si>
  <si>
    <t>TOTAL DA FATURA BELÉM - OUTUBRO</t>
  </si>
  <si>
    <t>TOTAL DA FATURA INTERIOR - OUTUBRO</t>
  </si>
  <si>
    <t>ESTIMATIVA ENERGIA ELÉTRICA - CAPITAL E INTERIOR 2019</t>
  </si>
  <si>
    <t>REITORIA E OUTROS</t>
  </si>
  <si>
    <t>TOTAL REITORIA E OUTROS:</t>
  </si>
  <si>
    <t>CENTRO DE CIÊNCIA E PLANETÁRIO DO PARÁ</t>
  </si>
  <si>
    <t>TOTAL CENTRO DE CIÊNCIA E PLANETÁRIO DO PARÁ:</t>
  </si>
  <si>
    <t>CENTROS CAPITAL</t>
  </si>
  <si>
    <t>TOTAL CENTROS CAPITAL:</t>
  </si>
  <si>
    <t>CAMPI INTERIOR</t>
  </si>
  <si>
    <t>TOTAL CAMPI INTERIOR:</t>
  </si>
  <si>
    <t>TOTAL MENSAL</t>
  </si>
  <si>
    <t>TOTAL GERAL (NOV + DEZ)</t>
  </si>
  <si>
    <t xml:space="preserve">UNIVERSIDADE DO ESTADO DO PARÁ                                                                                                                </t>
  </si>
  <si>
    <t xml:space="preserve">PRÓ-REITORIA DE GESTÃO E PLANEJAMENTO                                                                                                                       </t>
  </si>
  <si>
    <t xml:space="preserve">DIRETORIA DE ADMINISTRAÇÃO DE SERVIÇOS                                                                                                                    </t>
  </si>
  <si>
    <t xml:space="preserve">GASTOS POR UNIDADE CONSUMIDORA - 2014                                                                                                           </t>
  </si>
  <si>
    <t>MÉDIA ANUAL (R$)</t>
  </si>
  <si>
    <t>set</t>
  </si>
  <si>
    <t>out</t>
  </si>
  <si>
    <t>nov</t>
  </si>
  <si>
    <t>dez</t>
  </si>
  <si>
    <t>UND. CONS.</t>
  </si>
  <si>
    <t>SETORES</t>
  </si>
  <si>
    <t>Consumo KW</t>
  </si>
  <si>
    <t>Valor</t>
  </si>
  <si>
    <t>REITORIA/ CAMPUS I - CCSE (*)</t>
  </si>
  <si>
    <t>CAMPUS II - CCBS</t>
  </si>
  <si>
    <t>CAMPUS III - ED. FÍS.</t>
  </si>
  <si>
    <t>CAMPUS IV - ENFER.</t>
  </si>
  <si>
    <t>CAMPUS V - CCNT</t>
  </si>
  <si>
    <t>2596</t>
  </si>
  <si>
    <t>2551</t>
  </si>
  <si>
    <t>CSE-MARCO</t>
  </si>
  <si>
    <t>C.M.INFANTIL</t>
  </si>
  <si>
    <t>4584</t>
  </si>
  <si>
    <t>4986</t>
  </si>
  <si>
    <t>4112</t>
  </si>
  <si>
    <t>SALVATERRA (CASA) - CAMPUS XIX</t>
  </si>
  <si>
    <t>50</t>
  </si>
  <si>
    <t>1339</t>
  </si>
  <si>
    <t>795</t>
  </si>
  <si>
    <t>880</t>
  </si>
  <si>
    <t>SALVATERRA (NOVA) - CAMPUS XIX</t>
  </si>
  <si>
    <t>6065</t>
  </si>
  <si>
    <t>6435</t>
  </si>
  <si>
    <t>6300</t>
  </si>
  <si>
    <t>6440</t>
  </si>
  <si>
    <t>SALVATERRA - CAMPUS XIX</t>
  </si>
  <si>
    <t>BARCARENA - CAMPUS XVI</t>
  </si>
  <si>
    <t>CAMETÁ (CASA DOS PROF.) - CAMPUS XVIII</t>
  </si>
  <si>
    <t>CAMETÁ  - CAMPUS XVIII</t>
  </si>
  <si>
    <t>8448</t>
  </si>
  <si>
    <t>10397</t>
  </si>
  <si>
    <t>9428</t>
  </si>
  <si>
    <t>CONC.ARAGUAIA (CASA)  - CAMPUS VII</t>
  </si>
  <si>
    <t>1184</t>
  </si>
  <si>
    <t>2042</t>
  </si>
  <si>
    <t>2031</t>
  </si>
  <si>
    <t>VIGIA (CASA) - CAMPUS XVII</t>
  </si>
  <si>
    <t>557</t>
  </si>
  <si>
    <t>613</t>
  </si>
  <si>
    <t>570</t>
  </si>
  <si>
    <t>647</t>
  </si>
  <si>
    <t>VIGIA - CAMPUS XVII</t>
  </si>
  <si>
    <t>6773</t>
  </si>
  <si>
    <t>6829</t>
  </si>
  <si>
    <t>6514</t>
  </si>
  <si>
    <t>6964</t>
  </si>
  <si>
    <t>MARITUBA (CASA)</t>
  </si>
  <si>
    <t>4009</t>
  </si>
  <si>
    <t>3886</t>
  </si>
  <si>
    <t>3656</t>
  </si>
  <si>
    <t>4272</t>
  </si>
  <si>
    <t>998</t>
  </si>
  <si>
    <t>739</t>
  </si>
  <si>
    <t>multa</t>
  </si>
  <si>
    <t>98</t>
  </si>
  <si>
    <t>114</t>
  </si>
  <si>
    <t>138</t>
  </si>
  <si>
    <t>222</t>
  </si>
  <si>
    <t>GALPÃO</t>
  </si>
  <si>
    <t>1834</t>
  </si>
  <si>
    <t>2361</t>
  </si>
  <si>
    <t>1425</t>
  </si>
  <si>
    <t>1767</t>
  </si>
  <si>
    <t>GALPÃO NOVO</t>
  </si>
  <si>
    <t>4008</t>
  </si>
  <si>
    <t>4932</t>
  </si>
  <si>
    <t>3452</t>
  </si>
  <si>
    <t>4366</t>
  </si>
  <si>
    <t>SANTARÉM - CAMPUS XII</t>
  </si>
  <si>
    <t>ALTAMIRA (CASA) - CAMPUS IV</t>
  </si>
  <si>
    <t>ALTAMIRA - CAMPUS IV</t>
  </si>
  <si>
    <t>8641</t>
  </si>
  <si>
    <t>8991</t>
  </si>
  <si>
    <t>9719</t>
  </si>
  <si>
    <t>MOJÚ (CASA) - CAMPUS XIV</t>
  </si>
  <si>
    <t>1262</t>
  </si>
  <si>
    <t>2196</t>
  </si>
  <si>
    <t>1512</t>
  </si>
  <si>
    <t>1852</t>
  </si>
  <si>
    <t>MARABÁ - CAMPUS VIII</t>
  </si>
  <si>
    <t>15124</t>
  </si>
  <si>
    <t>16235</t>
  </si>
  <si>
    <t>15663</t>
  </si>
  <si>
    <t>15667</t>
  </si>
  <si>
    <t>TUCURUÍ - CAMPUS XIII</t>
  </si>
  <si>
    <t>CONC. ARAGUAIA  - CAMPUS VII</t>
  </si>
  <si>
    <t>PARAGOMINAS  - CAMPUS VI</t>
  </si>
  <si>
    <t>14122</t>
  </si>
  <si>
    <t>13883</t>
  </si>
  <si>
    <t>CASTANHAL  - CAMPUS XX</t>
  </si>
  <si>
    <t>IGARAPE-AÇU  - CAMPUS X</t>
  </si>
  <si>
    <t>SÃO MIGUEL DO GUAMÁ (CASA)  - CAMPUS XI</t>
  </si>
  <si>
    <t>1005</t>
  </si>
  <si>
    <t>992</t>
  </si>
  <si>
    <t>1288</t>
  </si>
  <si>
    <t>SÃO MIGUEL DO GUAMÁ - CAMPUS XI</t>
  </si>
  <si>
    <t>9448</t>
  </si>
  <si>
    <t>9183</t>
  </si>
  <si>
    <t>8720</t>
  </si>
  <si>
    <t>9782</t>
  </si>
  <si>
    <t>(*) - ÚNICA UC</t>
  </si>
  <si>
    <t>(**) Contrato de aluguel encerrado em abril/2015</t>
  </si>
  <si>
    <t xml:space="preserve">UNIVERSIDADE DO ESTADO DO PARÁ </t>
  </si>
  <si>
    <t xml:space="preserve">PRÓ-REITORIA DE GESTÃO E PLANEJAMENTO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</si>
  <si>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DIRETORIA DE ADMINISTRAÇÃO DE SERVIÇOS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</si>
  <si>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GASTOS POR UNIDADE CONSUMIDORA - 2017</t>
  </si>
  <si>
    <t>ALMOXARIFADO/PATRIMONIO</t>
  </si>
  <si>
    <t>GASTOS - ENERGIA ELÉTRICA - CAPITAL E INTERIOR 2018</t>
  </si>
  <si>
    <t>MÉDIA</t>
  </si>
  <si>
    <t>15564750 (4324870 NOVA UC)</t>
  </si>
  <si>
    <t>DIFERENÇA CELPA - SIG</t>
  </si>
  <si>
    <t>TOTAL DA FATURA MENSAL - DEZEMBRO</t>
  </si>
  <si>
    <t>TOTAL DA FATURA BELÉM - DEZEMBRO</t>
  </si>
  <si>
    <t>TOTAL DA FATURA INTERIOR - DEZEMBRO</t>
  </si>
  <si>
    <t>LOCAL:</t>
  </si>
  <si>
    <t>UNIDADE CONSUMIDORA:</t>
  </si>
  <si>
    <t>MESES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</si>
  <si>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</si>
  <si>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</si>
  <si>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</si>
  <si>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</si>
  <si>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</si>
  <si>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</si>
  <si>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</si>
  <si>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</si>
  <si>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</si>
  <si>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</si>
  <si>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</si>
  <si>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</si>
  <si>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DESCRIÇÃO</t>
  </si>
  <si>
    <t>W</t>
  </si>
  <si>
    <t>PREÇO</t>
  </si>
  <si>
    <t>VALOR</t>
  </si>
  <si>
    <t xml:space="preserve"> CONSUMO PONTA</t>
  </si>
  <si>
    <t>CONSUMO FORA DE PONTA</t>
  </si>
  <si>
    <t>ENERGIA REAT. EXCED.  NP.</t>
  </si>
  <si>
    <t>ENERGIA REAT. EXCED. F. P.</t>
  </si>
  <si>
    <t>DEMANDA F. DE PTA.</t>
  </si>
  <si>
    <t>Demanda Ativa</t>
  </si>
  <si>
    <t>Demanda Ultrapassagem</t>
  </si>
  <si>
    <t>ADIC. BAND. VERMELHA</t>
  </si>
  <si>
    <t>ADIC. BAND. AMARELA</t>
  </si>
  <si>
    <t>COR. MONET. POR ATRASO</t>
  </si>
  <si>
    <t>JUROS CONTA ANTERIOR</t>
  </si>
  <si>
    <t>MULTA CONTA ANTERIOR</t>
  </si>
  <si>
    <t>CRED VIOL META CONT</t>
  </si>
  <si>
    <t>VALOR TOTAL</t>
  </si>
  <si>
    <t>VALOR TOTAL EXCEDENTE</t>
  </si>
  <si>
    <t>% EXECENTE EM RELAÇÃO AO VALOR TOTAL</t>
  </si>
  <si>
    <t>JUROS</t>
  </si>
  <si>
    <t>% JUROS</t>
  </si>
  <si>
    <t>CCBS (RAIO X)</t>
  </si>
  <si>
    <t>CRED VIOL DIC/FIC</t>
  </si>
  <si>
    <t>EDUCAÇÃO FÍSICA</t>
  </si>
  <si>
    <t>CRED DIC/FIP</t>
  </si>
  <si>
    <t>Créd. Prazo Atendimento</t>
  </si>
  <si>
    <t>CONCEIÇÃO DO ARAGUAIA (CASA DOS PROF.)</t>
  </si>
  <si>
    <t>IGARAPE AÇU</t>
  </si>
  <si>
    <t>CRED DIC/FIC</t>
  </si>
  <si>
    <t>CRED VIOL DIC/FIP</t>
  </si>
  <si>
    <t>SÃO MIGUEL DO GUAMÁ (CASA DOS PROF.)</t>
  </si>
  <si>
    <t>MOJU (CASA DOS PROFESSORES)</t>
  </si>
  <si>
    <t>11195024/109052124</t>
  </si>
  <si>
    <t>Taxa Iluminação pública</t>
  </si>
  <si>
    <t>BARCARENA (CASA DOS PROFESSORES)</t>
  </si>
  <si>
    <t>0010254280</t>
  </si>
  <si>
    <t>VIGIA (CASA DOS PROFESSORES)</t>
  </si>
  <si>
    <t>CAMETÁ (CASA DOS PROFESSORES)</t>
  </si>
  <si>
    <t>SALVATERRA (CASA DOS PROFESSORES)</t>
  </si>
  <si>
    <t>CRED DIC/VIC</t>
  </si>
  <si>
    <t>CRED PRAZO ATENDIMENTO</t>
  </si>
  <si>
    <t>Trib. a Reter IRPJ</t>
  </si>
  <si>
    <t>Trib. a reter CSLL</t>
  </si>
  <si>
    <t>Trib. a reter PIS</t>
  </si>
  <si>
    <t>Trib. a reter COFINS</t>
  </si>
  <si>
    <t>MARITUBA (CASA DOS PROFESSORES)</t>
  </si>
  <si>
    <t>Demanda Reativa</t>
  </si>
  <si>
    <t>RESTAURANTE UNIVERSITÁRIO</t>
  </si>
  <si>
    <t>TAXA ILUM. PUBLICA</t>
  </si>
  <si>
    <t>ENTREGA ALTERNATIVA</t>
  </si>
  <si>
    <t>Valor (R$)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</si>
</sst>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[$R$]#,##0.00"/>
    <numFmt numFmtId="165" formatCode="\R\$0.00"/>
    <numFmt numFmtId="166" formatCode="&quot;R$ &quot;#,##0.00"/>
    <numFmt numFmtId="167" formatCode="&quot;R$ &quot;#,##0.00;[Red]&quot;R$ &quot;#,##0.00"/>
    <numFmt numFmtId="168" formatCode="&quot;R$ &quot;#,##0.00_);\(&quot;R$ &quot;#,##0.00\)"/>
    <numFmt numFmtId="169" formatCode="&quot;R$&quot;\ #,##0.00;[Red]&quot;R$&quot;\ #,##0.00"/>
    <numFmt numFmtId="170" formatCode="dd\.mm"/>
    <numFmt numFmtId="171" formatCode="&quot;$&quot;#,##0.00"/>
    <numFmt numFmtId="172" formatCode="&quot;R$&quot;\ #,##0.000000;[Red]&quot;R$&quot;\ #,##0.000000"/>
    <numFmt numFmtId="173" formatCode="#,##0.00;\(#,##0.00\)"/>
  </numFmts>
  <fonts count="31">
    <font>
      <sz val="10"/>
      <color rgb="FF000000"/>
      <name val="Arial"/>
    </font>
    <font>
      <sz val="10"/>
      <name val="Arial"/>
    </font>
    <font>
      <b/>
      <sz val="10"/>
      <name val="Arial"/>
    </font>
    <font>
      <b/>
      <sz val="10"/>
      <color rgb="FF000000"/>
      <name val="Arial"/>
    </font>
    <font>
      <b/>
      <sz val="10"/>
      <color rgb="FFFFFFFF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CC4125"/>
      <name val="Arial"/>
    </font>
    <font>
      <b/>
      <sz val="10"/>
      <color rgb="FFCC4125"/>
      <name val="Arial"/>
    </font>
    <font>
      <sz val="11"/>
      <color rgb="FF0000FF"/>
      <name val="Calibri"/>
    </font>
    <font>
      <sz val="10"/>
      <color rgb="FF0000FF"/>
      <name val="Arial"/>
    </font>
    <font>
      <b/>
      <sz val="10"/>
      <name val="&quot;Times New Roman&quot;"/>
    </font>
    <font>
      <b/>
      <sz val="10"/>
      <name val="Times New Roman"/>
    </font>
    <font>
      <b/>
      <sz val="10"/>
      <name val="Times New Roman"/>
    </font>
    <font>
      <b/>
      <sz val="10"/>
      <color rgb="FFFFFFFF"/>
      <name val="Times New Roman"/>
    </font>
    <font>
      <sz val="10"/>
      <name val="Times New Roman"/>
    </font>
    <font>
      <sz val="8"/>
      <name val="Times New Roman"/>
    </font>
    <font>
      <b/>
      <sz val="10"/>
      <name val="Arial"/>
    </font>
    <font>
      <sz val="10"/>
      <color rgb="FFFF0000"/>
      <name val="Arial"/>
    </font>
    <font>
      <b/>
      <sz val="10"/>
      <name val="Arial"/>
    </font>
    <font>
      <sz val="10"/>
      <name val="Arial"/>
    </font>
    <font>
      <b/>
      <sz val="10"/>
      <name val="Arial"/>
    </font>
    <font>
      <b/>
      <sz val="10"/>
      <color rgb="FFFFFFFF"/>
      <name val="Arial"/>
    </font>
    <font>
      <b/>
      <sz val="11"/>
      <name val="Arial"/>
    </font>
    <font>
      <sz val="10"/>
      <name val="Arial"/>
    </font>
    <font>
      <sz val="11"/>
      <name val="Arial"/>
    </font>
    <font>
      <sz val="10"/>
      <color rgb="FFFF000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name val="Arial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CFE2F3"/>
        <bgColor rgb="FFCFE2F3"/>
      </patternFill>
    </fill>
    <fill>
      <patternFill patternType="solid">
        <fgColor rgb="FFFFE599"/>
        <bgColor rgb="FFFFE599"/>
      </patternFill>
    </fill>
    <fill>
      <patternFill patternType="solid">
        <fgColor rgb="FFD9EAD3"/>
        <bgColor rgb="FFD9EAD3"/>
      </patternFill>
    </fill>
    <fill>
      <patternFill patternType="solid">
        <fgColor rgb="FFD0E0E3"/>
        <bgColor rgb="FFD0E0E3"/>
      </patternFill>
    </fill>
    <fill>
      <patternFill patternType="solid">
        <fgColor rgb="FFFFF2CC"/>
        <bgColor rgb="FFFFF2CC"/>
      </patternFill>
    </fill>
    <fill>
      <patternFill patternType="solid">
        <fgColor rgb="FF0B5394"/>
        <bgColor rgb="FF0B5394"/>
      </patternFill>
    </fill>
    <fill>
      <patternFill patternType="solid">
        <fgColor rgb="FF6FA8DC"/>
        <bgColor rgb="FF6FA8DC"/>
      </patternFill>
    </fill>
    <fill>
      <patternFill patternType="solid">
        <fgColor rgb="FF9FC5E8"/>
        <bgColor rgb="FF9FC5E8"/>
      </patternFill>
    </fill>
  </fills>
  <borders count="6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9">
    <xf numFmtId="0" fontId="0" fillId="0" borderId="0" xfId="0" applyFont="1" applyAlignment="1"/>
    <xf numFmtId="0" fontId="3" fillId="2" borderId="0" xfId="0" applyFont="1" applyFill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0" fillId="2" borderId="18" xfId="0" applyNumberFormat="1" applyFont="1" applyFill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164" fontId="1" fillId="2" borderId="22" xfId="0" applyNumberFormat="1" applyFont="1" applyFill="1" applyBorder="1" applyAlignment="1">
      <alignment horizontal="center" vertical="center"/>
    </xf>
    <xf numFmtId="164" fontId="1" fillId="2" borderId="23" xfId="0" applyNumberFormat="1" applyFont="1" applyFill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>
      <alignment horizontal="center" vertical="center"/>
    </xf>
    <xf numFmtId="164" fontId="0" fillId="2" borderId="23" xfId="0" applyNumberFormat="1" applyFont="1" applyFill="1" applyBorder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164" fontId="0" fillId="2" borderId="22" xfId="0" applyNumberFormat="1" applyFont="1" applyFill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0" fillId="2" borderId="24" xfId="0" applyNumberFormat="1" applyFont="1" applyFill="1" applyBorder="1" applyAlignment="1">
      <alignment horizontal="center" vertical="center"/>
    </xf>
    <xf numFmtId="164" fontId="0" fillId="5" borderId="21" xfId="0" applyNumberFormat="1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164" fontId="0" fillId="2" borderId="25" xfId="0" applyNumberFormat="1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165" fontId="1" fillId="2" borderId="22" xfId="0" applyNumberFormat="1" applyFont="1" applyFill="1" applyBorder="1" applyAlignment="1">
      <alignment horizontal="center" vertical="center"/>
    </xf>
    <xf numFmtId="165" fontId="1" fillId="2" borderId="23" xfId="0" applyNumberFormat="1" applyFont="1" applyFill="1" applyBorder="1" applyAlignment="1">
      <alignment horizontal="center" vertical="center"/>
    </xf>
    <xf numFmtId="165" fontId="0" fillId="2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/>
    </xf>
    <xf numFmtId="164" fontId="1" fillId="2" borderId="25" xfId="0" applyNumberFormat="1" applyFont="1" applyFill="1" applyBorder="1" applyAlignment="1">
      <alignment horizontal="center" vertical="center"/>
    </xf>
    <xf numFmtId="164" fontId="1" fillId="2" borderId="26" xfId="0" applyNumberFormat="1" applyFont="1" applyFill="1" applyBorder="1" applyAlignment="1">
      <alignment horizontal="center" vertical="center"/>
    </xf>
    <xf numFmtId="165" fontId="1" fillId="5" borderId="27" xfId="0" applyNumberFormat="1" applyFont="1" applyFill="1" applyBorder="1" applyAlignment="1">
      <alignment horizontal="center" vertical="center"/>
    </xf>
    <xf numFmtId="165" fontId="1" fillId="5" borderId="28" xfId="0" applyNumberFormat="1" applyFont="1" applyFill="1" applyBorder="1" applyAlignment="1">
      <alignment horizontal="center" vertical="center"/>
    </xf>
    <xf numFmtId="166" fontId="1" fillId="5" borderId="28" xfId="0" applyNumberFormat="1" applyFont="1" applyFill="1" applyBorder="1" applyAlignment="1">
      <alignment horizontal="center" vertical="center"/>
    </xf>
    <xf numFmtId="166" fontId="1" fillId="5" borderId="29" xfId="0" applyNumberFormat="1" applyFont="1" applyFill="1" applyBorder="1" applyAlignment="1">
      <alignment horizontal="center" vertical="center"/>
    </xf>
    <xf numFmtId="166" fontId="1" fillId="5" borderId="3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6" borderId="23" xfId="0" applyNumberFormat="1" applyFont="1" applyFill="1" applyBorder="1" applyAlignment="1">
      <alignment horizontal="center" vertical="center"/>
    </xf>
    <xf numFmtId="164" fontId="1" fillId="7" borderId="23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14" fillId="10" borderId="31" xfId="0" applyFont="1" applyFill="1" applyBorder="1" applyAlignment="1">
      <alignment horizontal="center" vertical="center"/>
    </xf>
    <xf numFmtId="0" fontId="14" fillId="10" borderId="18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/>
    </xf>
    <xf numFmtId="0" fontId="16" fillId="4" borderId="23" xfId="0" applyFont="1" applyFill="1" applyBorder="1" applyAlignment="1">
      <alignment vertical="center"/>
    </xf>
    <xf numFmtId="0" fontId="17" fillId="4" borderId="23" xfId="0" applyFont="1" applyFill="1" applyBorder="1" applyAlignment="1">
      <alignment horizontal="center" vertical="center"/>
    </xf>
    <xf numFmtId="0" fontId="16" fillId="4" borderId="0" xfId="0" applyFont="1" applyFill="1" applyAlignment="1"/>
    <xf numFmtId="0" fontId="16" fillId="4" borderId="0" xfId="0" applyFont="1" applyFill="1"/>
    <xf numFmtId="0" fontId="16" fillId="4" borderId="23" xfId="0" applyFont="1" applyFill="1" applyBorder="1" applyAlignment="1">
      <alignment vertical="center" wrapText="1"/>
    </xf>
    <xf numFmtId="10" fontId="16" fillId="4" borderId="23" xfId="0" applyNumberFormat="1" applyFont="1" applyFill="1" applyBorder="1" applyAlignment="1">
      <alignment horizontal="center" vertical="center"/>
    </xf>
    <xf numFmtId="10" fontId="16" fillId="4" borderId="0" xfId="0" applyNumberFormat="1" applyFont="1" applyFill="1"/>
    <xf numFmtId="0" fontId="13" fillId="2" borderId="18" xfId="0" applyFont="1" applyFill="1" applyBorder="1" applyAlignment="1">
      <alignment horizontal="left"/>
    </xf>
    <xf numFmtId="164" fontId="16" fillId="0" borderId="23" xfId="0" applyNumberFormat="1" applyFont="1" applyBorder="1" applyAlignment="1">
      <alignment horizontal="center"/>
    </xf>
    <xf numFmtId="0" fontId="13" fillId="2" borderId="23" xfId="0" applyFont="1" applyFill="1" applyBorder="1" applyAlignment="1">
      <alignment horizontal="left"/>
    </xf>
    <xf numFmtId="0" fontId="18" fillId="2" borderId="23" xfId="0" applyFont="1" applyFill="1" applyBorder="1" applyAlignment="1">
      <alignment horizontal="left"/>
    </xf>
    <xf numFmtId="164" fontId="5" fillId="0" borderId="23" xfId="0" applyNumberFormat="1" applyFont="1" applyBorder="1" applyAlignment="1">
      <alignment horizontal="center"/>
    </xf>
    <xf numFmtId="0" fontId="14" fillId="2" borderId="23" xfId="0" applyFont="1" applyFill="1" applyBorder="1" applyAlignment="1">
      <alignment horizontal="left"/>
    </xf>
    <xf numFmtId="0" fontId="13" fillId="2" borderId="23" xfId="0" applyFont="1" applyFill="1" applyBorder="1" applyAlignment="1">
      <alignment horizontal="left"/>
    </xf>
    <xf numFmtId="0" fontId="13" fillId="2" borderId="23" xfId="0" applyFont="1" applyFill="1" applyBorder="1" applyAlignment="1">
      <alignment horizontal="left"/>
    </xf>
    <xf numFmtId="0" fontId="14" fillId="11" borderId="23" xfId="0" applyFont="1" applyFill="1" applyBorder="1" applyAlignment="1">
      <alignment horizontal="center"/>
    </xf>
    <xf numFmtId="164" fontId="14" fillId="11" borderId="2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center"/>
    </xf>
    <xf numFmtId="164" fontId="1" fillId="2" borderId="35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165" fontId="1" fillId="2" borderId="35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165" fontId="1" fillId="2" borderId="36" xfId="0" applyNumberFormat="1" applyFont="1" applyFill="1" applyBorder="1" applyAlignment="1">
      <alignment horizontal="center"/>
    </xf>
    <xf numFmtId="165" fontId="1" fillId="2" borderId="37" xfId="0" applyNumberFormat="1" applyFont="1" applyFill="1" applyBorder="1" applyAlignment="1">
      <alignment horizontal="center"/>
    </xf>
    <xf numFmtId="165" fontId="1" fillId="2" borderId="34" xfId="0" applyNumberFormat="1" applyFont="1" applyFill="1" applyBorder="1" applyAlignment="1">
      <alignment horizontal="center"/>
    </xf>
    <xf numFmtId="165" fontId="1" fillId="2" borderId="38" xfId="0" applyNumberFormat="1" applyFont="1" applyFill="1" applyBorder="1" applyAlignment="1">
      <alignment horizontal="center"/>
    </xf>
    <xf numFmtId="165" fontId="1" fillId="2" borderId="39" xfId="0" applyNumberFormat="1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165" fontId="2" fillId="5" borderId="29" xfId="0" applyNumberFormat="1" applyFont="1" applyFill="1" applyBorder="1" applyAlignment="1">
      <alignment horizontal="center"/>
    </xf>
    <xf numFmtId="0" fontId="1" fillId="0" borderId="40" xfId="0" applyFont="1" applyBorder="1"/>
    <xf numFmtId="0" fontId="1" fillId="0" borderId="41" xfId="0" applyFont="1" applyBorder="1"/>
    <xf numFmtId="164" fontId="2" fillId="5" borderId="29" xfId="0" applyNumberFormat="1" applyFont="1" applyFill="1" applyBorder="1" applyAlignment="1">
      <alignment horizontal="center"/>
    </xf>
    <xf numFmtId="0" fontId="5" fillId="0" borderId="40" xfId="0" applyFont="1" applyBorder="1"/>
    <xf numFmtId="0" fontId="5" fillId="0" borderId="41" xfId="0" applyFont="1" applyBorder="1"/>
    <xf numFmtId="0" fontId="2" fillId="6" borderId="27" xfId="0" applyFont="1" applyFill="1" applyBorder="1" applyAlignment="1">
      <alignment horizontal="center"/>
    </xf>
    <xf numFmtId="164" fontId="2" fillId="6" borderId="29" xfId="0" applyNumberFormat="1" applyFont="1" applyFill="1" applyBorder="1" applyAlignment="1">
      <alignment horizontal="center"/>
    </xf>
    <xf numFmtId="0" fontId="19" fillId="0" borderId="0" xfId="0" applyFont="1" applyAlignment="1"/>
    <xf numFmtId="165" fontId="2" fillId="5" borderId="29" xfId="0" applyNumberFormat="1" applyFont="1" applyFill="1" applyBorder="1" applyAlignment="1">
      <alignment horizontal="center"/>
    </xf>
    <xf numFmtId="0" fontId="5" fillId="0" borderId="0" xfId="0" applyFont="1" applyAlignment="1"/>
    <xf numFmtId="164" fontId="2" fillId="6" borderId="3" xfId="0" applyNumberFormat="1" applyFont="1" applyFill="1" applyBorder="1" applyAlignment="1">
      <alignment horizontal="center"/>
    </xf>
    <xf numFmtId="0" fontId="7" fillId="0" borderId="0" xfId="0" applyFont="1" applyAlignment="1"/>
    <xf numFmtId="0" fontId="2" fillId="5" borderId="29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10" borderId="26" xfId="0" applyFont="1" applyFill="1" applyBorder="1" applyAlignment="1">
      <alignment horizontal="center" vertical="center"/>
    </xf>
    <xf numFmtId="0" fontId="2" fillId="10" borderId="42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43" xfId="0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/>
    </xf>
    <xf numFmtId="0" fontId="2" fillId="10" borderId="23" xfId="0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165" fontId="0" fillId="2" borderId="23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164" fontId="1" fillId="2" borderId="31" xfId="0" applyNumberFormat="1" applyFont="1" applyFill="1" applyBorder="1" applyAlignment="1">
      <alignment horizontal="center"/>
    </xf>
    <xf numFmtId="165" fontId="1" fillId="2" borderId="17" xfId="0" applyNumberFormat="1" applyFont="1" applyFill="1" applyBorder="1" applyAlignment="1">
      <alignment horizontal="center"/>
    </xf>
    <xf numFmtId="165" fontId="1" fillId="2" borderId="18" xfId="0" applyNumberFormat="1" applyFont="1" applyFill="1" applyBorder="1" applyAlignment="1">
      <alignment horizontal="center"/>
    </xf>
    <xf numFmtId="165" fontId="0" fillId="2" borderId="18" xfId="0" applyNumberFormat="1" applyFont="1" applyFill="1" applyBorder="1" applyAlignment="1">
      <alignment horizontal="center"/>
    </xf>
    <xf numFmtId="165" fontId="2" fillId="11" borderId="22" xfId="0" applyNumberFormat="1" applyFont="1" applyFill="1" applyBorder="1" applyAlignment="1">
      <alignment horizontal="center"/>
    </xf>
    <xf numFmtId="165" fontId="2" fillId="11" borderId="23" xfId="0" applyNumberFormat="1" applyFont="1" applyFill="1" applyBorder="1" applyAlignment="1">
      <alignment horizontal="center"/>
    </xf>
    <xf numFmtId="166" fontId="2" fillId="11" borderId="23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10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3" xfId="0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0" fontId="1" fillId="0" borderId="23" xfId="0" applyFont="1" applyBorder="1"/>
    <xf numFmtId="165" fontId="2" fillId="2" borderId="23" xfId="0" applyNumberFormat="1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 vertical="center" wrapText="1"/>
    </xf>
    <xf numFmtId="0" fontId="20" fillId="2" borderId="23" xfId="0" applyFont="1" applyFill="1" applyBorder="1" applyAlignment="1">
      <alignment horizontal="center"/>
    </xf>
    <xf numFmtId="0" fontId="20" fillId="2" borderId="22" xfId="0" applyFont="1" applyFill="1" applyBorder="1" applyAlignment="1">
      <alignment horizontal="center"/>
    </xf>
    <xf numFmtId="164" fontId="21" fillId="2" borderId="22" xfId="0" applyNumberFormat="1" applyFont="1" applyFill="1" applyBorder="1" applyAlignment="1">
      <alignment horizontal="center"/>
    </xf>
    <xf numFmtId="0" fontId="20" fillId="2" borderId="18" xfId="0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164" fontId="21" fillId="2" borderId="17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1" fillId="2" borderId="23" xfId="0" applyNumberFormat="1" applyFont="1" applyFill="1" applyBorder="1" applyAlignment="1">
      <alignment horizontal="center"/>
    </xf>
    <xf numFmtId="164" fontId="21" fillId="2" borderId="17" xfId="0" applyNumberFormat="1" applyFont="1" applyFill="1" applyBorder="1" applyAlignment="1">
      <alignment horizontal="center"/>
    </xf>
    <xf numFmtId="164" fontId="21" fillId="2" borderId="22" xfId="0" applyNumberFormat="1" applyFont="1" applyFill="1" applyBorder="1" applyAlignment="1">
      <alignment horizontal="center"/>
    </xf>
    <xf numFmtId="0" fontId="20" fillId="2" borderId="17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2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3" fillId="2" borderId="0" xfId="0" applyFont="1" applyFill="1" applyAlignment="1">
      <alignment horizontal="center" wrapText="1"/>
    </xf>
    <xf numFmtId="0" fontId="24" fillId="10" borderId="18" xfId="0" applyFont="1" applyFill="1" applyBorder="1" applyAlignment="1">
      <alignment horizontal="center"/>
    </xf>
    <xf numFmtId="0" fontId="24" fillId="10" borderId="17" xfId="0" applyFont="1" applyFill="1" applyBorder="1" applyAlignment="1">
      <alignment horizontal="center"/>
    </xf>
    <xf numFmtId="49" fontId="24" fillId="10" borderId="17" xfId="0" applyNumberFormat="1" applyFont="1" applyFill="1" applyBorder="1" applyAlignment="1">
      <alignment horizontal="center"/>
    </xf>
    <xf numFmtId="0" fontId="25" fillId="2" borderId="17" xfId="0" applyFont="1" applyFill="1" applyBorder="1" applyAlignment="1"/>
    <xf numFmtId="0" fontId="25" fillId="2" borderId="17" xfId="0" applyFont="1" applyFill="1" applyBorder="1" applyAlignment="1"/>
    <xf numFmtId="49" fontId="26" fillId="0" borderId="17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49" fontId="26" fillId="0" borderId="17" xfId="0" applyNumberFormat="1" applyFont="1" applyBorder="1" applyAlignment="1">
      <alignment horizontal="right"/>
    </xf>
    <xf numFmtId="168" fontId="26" fillId="0" borderId="17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0" fontId="1" fillId="0" borderId="0" xfId="0" applyFont="1" applyAlignment="1"/>
    <xf numFmtId="0" fontId="24" fillId="11" borderId="23" xfId="0" applyFont="1" applyFill="1" applyBorder="1" applyAlignment="1">
      <alignment horizontal="center"/>
    </xf>
    <xf numFmtId="0" fontId="24" fillId="11" borderId="23" xfId="0" applyFont="1" applyFill="1" applyBorder="1" applyAlignment="1">
      <alignment horizontal="center"/>
    </xf>
    <xf numFmtId="49" fontId="24" fillId="11" borderId="23" xfId="0" applyNumberFormat="1" applyFont="1" applyFill="1" applyBorder="1" applyAlignment="1">
      <alignment horizontal="center"/>
    </xf>
    <xf numFmtId="167" fontId="24" fillId="11" borderId="23" xfId="0" applyNumberFormat="1" applyFont="1" applyFill="1" applyBorder="1" applyAlignment="1">
      <alignment horizontal="center"/>
    </xf>
    <xf numFmtId="168" fontId="26" fillId="11" borderId="17" xfId="0" applyNumberFormat="1" applyFont="1" applyFill="1" applyBorder="1" applyAlignment="1">
      <alignment horizontal="right"/>
    </xf>
    <xf numFmtId="0" fontId="25" fillId="2" borderId="0" xfId="0" applyFont="1" applyFill="1" applyAlignment="1"/>
    <xf numFmtId="0" fontId="25" fillId="2" borderId="0" xfId="0" applyFont="1" applyFill="1" applyAlignment="1"/>
    <xf numFmtId="49" fontId="26" fillId="0" borderId="0" xfId="0" applyNumberFormat="1" applyFont="1" applyAlignment="1">
      <alignment horizontal="right"/>
    </xf>
    <xf numFmtId="167" fontId="26" fillId="0" borderId="0" xfId="0" applyNumberFormat="1" applyFont="1" applyAlignment="1">
      <alignment horizontal="right"/>
    </xf>
    <xf numFmtId="0" fontId="25" fillId="2" borderId="23" xfId="0" applyFont="1" applyFill="1" applyBorder="1" applyAlignment="1"/>
    <xf numFmtId="0" fontId="25" fillId="2" borderId="23" xfId="0" applyFont="1" applyFill="1" applyBorder="1" applyAlignment="1"/>
    <xf numFmtId="49" fontId="26" fillId="0" borderId="23" xfId="0" applyNumberFormat="1" applyFont="1" applyBorder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49" fontId="26" fillId="0" borderId="23" xfId="0" applyNumberFormat="1" applyFont="1" applyBorder="1" applyAlignment="1">
      <alignment horizontal="right"/>
    </xf>
    <xf numFmtId="0" fontId="27" fillId="2" borderId="17" xfId="0" applyFont="1" applyFill="1" applyBorder="1" applyAlignment="1"/>
    <xf numFmtId="0" fontId="24" fillId="11" borderId="18" xfId="0" applyFont="1" applyFill="1" applyBorder="1" applyAlignment="1">
      <alignment horizontal="center"/>
    </xf>
    <xf numFmtId="0" fontId="24" fillId="11" borderId="17" xfId="0" applyFont="1" applyFill="1" applyBorder="1" applyAlignment="1">
      <alignment horizontal="center"/>
    </xf>
    <xf numFmtId="49" fontId="24" fillId="11" borderId="17" xfId="0" applyNumberFormat="1" applyFont="1" applyFill="1" applyBorder="1" applyAlignment="1">
      <alignment horizontal="center"/>
    </xf>
    <xf numFmtId="167" fontId="24" fillId="11" borderId="17" xfId="0" applyNumberFormat="1" applyFont="1" applyFill="1" applyBorder="1" applyAlignment="1">
      <alignment horizontal="center"/>
    </xf>
    <xf numFmtId="0" fontId="25" fillId="0" borderId="0" xfId="0" applyFont="1" applyAlignment="1"/>
    <xf numFmtId="0" fontId="25" fillId="0" borderId="0" xfId="0" applyFont="1" applyAlignment="1"/>
    <xf numFmtId="49" fontId="25" fillId="0" borderId="0" xfId="0" applyNumberFormat="1" applyFont="1" applyAlignment="1"/>
    <xf numFmtId="167" fontId="25" fillId="0" borderId="0" xfId="0" applyNumberFormat="1" applyFont="1" applyAlignment="1"/>
    <xf numFmtId="49" fontId="5" fillId="0" borderId="0" xfId="0" applyNumberFormat="1" applyFont="1"/>
    <xf numFmtId="49" fontId="24" fillId="10" borderId="23" xfId="0" applyNumberFormat="1" applyFont="1" applyFill="1" applyBorder="1" applyAlignment="1">
      <alignment horizontal="center"/>
    </xf>
    <xf numFmtId="0" fontId="24" fillId="10" borderId="23" xfId="0" applyFont="1" applyFill="1" applyBorder="1" applyAlignment="1">
      <alignment horizontal="center"/>
    </xf>
    <xf numFmtId="0" fontId="25" fillId="2" borderId="17" xfId="0" applyFont="1" applyFill="1" applyBorder="1" applyAlignment="1">
      <alignment horizontal="left"/>
    </xf>
    <xf numFmtId="0" fontId="22" fillId="2" borderId="17" xfId="0" applyFont="1" applyFill="1" applyBorder="1" applyAlignment="1"/>
    <xf numFmtId="0" fontId="25" fillId="2" borderId="17" xfId="0" applyFont="1" applyFill="1" applyBorder="1" applyAlignment="1">
      <alignment horizontal="center"/>
    </xf>
    <xf numFmtId="167" fontId="26" fillId="0" borderId="23" xfId="0" applyNumberFormat="1" applyFont="1" applyBorder="1"/>
    <xf numFmtId="0" fontId="22" fillId="2" borderId="17" xfId="0" applyFont="1" applyFill="1" applyBorder="1" applyAlignment="1"/>
    <xf numFmtId="0" fontId="25" fillId="2" borderId="23" xfId="0" applyFont="1" applyFill="1" applyBorder="1" applyAlignment="1">
      <alignment horizontal="left"/>
    </xf>
    <xf numFmtId="0" fontId="22" fillId="2" borderId="23" xfId="0" applyFont="1" applyFill="1" applyBorder="1" applyAlignment="1"/>
    <xf numFmtId="0" fontId="25" fillId="2" borderId="23" xfId="0" applyFont="1" applyFill="1" applyBorder="1" applyAlignment="1">
      <alignment horizontal="center"/>
    </xf>
    <xf numFmtId="167" fontId="26" fillId="0" borderId="23" xfId="0" applyNumberFormat="1" applyFont="1" applyBorder="1" applyAlignment="1">
      <alignment horizontal="right"/>
    </xf>
    <xf numFmtId="0" fontId="25" fillId="2" borderId="17" xfId="0" applyFont="1" applyFill="1" applyBorder="1" applyAlignment="1">
      <alignment horizontal="left"/>
    </xf>
    <xf numFmtId="0" fontId="28" fillId="2" borderId="17" xfId="0" applyFont="1" applyFill="1" applyBorder="1" applyAlignment="1"/>
    <xf numFmtId="0" fontId="25" fillId="2" borderId="17" xfId="0" applyFont="1" applyFill="1" applyBorder="1" applyAlignment="1">
      <alignment horizontal="center"/>
    </xf>
    <xf numFmtId="0" fontId="24" fillId="10" borderId="18" xfId="0" applyFont="1" applyFill="1" applyBorder="1" applyAlignment="1">
      <alignment horizontal="left"/>
    </xf>
    <xf numFmtId="0" fontId="24" fillId="10" borderId="17" xfId="0" applyFont="1" applyFill="1" applyBorder="1" applyAlignment="1">
      <alignment horizontal="center"/>
    </xf>
    <xf numFmtId="0" fontId="24" fillId="10" borderId="18" xfId="0" applyFont="1" applyFill="1" applyBorder="1" applyAlignment="1">
      <alignment horizontal="center"/>
    </xf>
    <xf numFmtId="167" fontId="24" fillId="10" borderId="17" xfId="0" applyNumberFormat="1" applyFont="1" applyFill="1" applyBorder="1" applyAlignment="1">
      <alignment horizontal="center"/>
    </xf>
    <xf numFmtId="168" fontId="24" fillId="10" borderId="17" xfId="0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10" borderId="25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9" fontId="3" fillId="0" borderId="46" xfId="0" applyNumberFormat="1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169" fontId="0" fillId="0" borderId="4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69" fontId="0" fillId="0" borderId="17" xfId="0" applyNumberFormat="1" applyFont="1" applyBorder="1" applyAlignment="1">
      <alignment horizontal="center"/>
    </xf>
    <xf numFmtId="169" fontId="0" fillId="0" borderId="4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169" fontId="1" fillId="0" borderId="47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169" fontId="1" fillId="0" borderId="4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46" xfId="0" applyNumberFormat="1" applyFont="1" applyBorder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4" fontId="1" fillId="0" borderId="46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169" fontId="3" fillId="0" borderId="15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10" fontId="1" fillId="0" borderId="0" xfId="0" applyNumberFormat="1" applyFont="1" applyAlignment="1">
      <alignment horizontal="center"/>
    </xf>
    <xf numFmtId="169" fontId="0" fillId="2" borderId="0" xfId="0" applyNumberFormat="1" applyFont="1" applyFill="1" applyAlignment="1">
      <alignment horizontal="center"/>
    </xf>
    <xf numFmtId="10" fontId="0" fillId="2" borderId="0" xfId="0" applyNumberFormat="1" applyFont="1" applyFill="1" applyAlignment="1">
      <alignment horizontal="center"/>
    </xf>
    <xf numFmtId="2" fontId="0" fillId="0" borderId="17" xfId="0" applyNumberFormat="1" applyFont="1" applyBorder="1" applyAlignment="1">
      <alignment horizontal="center"/>
    </xf>
    <xf numFmtId="169" fontId="0" fillId="0" borderId="50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3" fillId="0" borderId="51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4" fontId="0" fillId="0" borderId="32" xfId="0" applyNumberFormat="1" applyFont="1" applyBorder="1" applyAlignment="1">
      <alignment horizontal="center"/>
    </xf>
    <xf numFmtId="169" fontId="0" fillId="0" borderId="52" xfId="0" applyNumberFormat="1" applyFont="1" applyBorder="1" applyAlignment="1">
      <alignment horizontal="center"/>
    </xf>
    <xf numFmtId="169" fontId="0" fillId="0" borderId="8" xfId="0" applyNumberFormat="1" applyFont="1" applyBorder="1" applyAlignment="1">
      <alignment horizontal="center"/>
    </xf>
    <xf numFmtId="4" fontId="0" fillId="0" borderId="36" xfId="0" applyNumberFormat="1" applyFont="1" applyBorder="1" applyAlignment="1">
      <alignment horizontal="center"/>
    </xf>
    <xf numFmtId="4" fontId="0" fillId="0" borderId="53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69" fontId="0" fillId="0" borderId="23" xfId="0" applyNumberFormat="1" applyFont="1" applyBorder="1" applyAlignment="1">
      <alignment horizontal="center"/>
    </xf>
    <xf numFmtId="169" fontId="1" fillId="0" borderId="24" xfId="0" applyNumberFormat="1" applyFont="1" applyBorder="1" applyAlignment="1">
      <alignment horizontal="center"/>
    </xf>
    <xf numFmtId="0" fontId="21" fillId="4" borderId="23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4" borderId="18" xfId="0" applyFont="1" applyFill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169" fontId="29" fillId="0" borderId="46" xfId="0" applyNumberFormat="1" applyFont="1" applyBorder="1" applyAlignment="1">
      <alignment horizontal="center"/>
    </xf>
    <xf numFmtId="169" fontId="29" fillId="0" borderId="15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169" fontId="6" fillId="0" borderId="4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9" fontId="6" fillId="0" borderId="4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69" fontId="21" fillId="0" borderId="17" xfId="0" applyNumberFormat="1" applyFont="1" applyBorder="1" applyAlignment="1">
      <alignment horizontal="center"/>
    </xf>
    <xf numFmtId="169" fontId="21" fillId="0" borderId="47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169" fontId="6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69" fontId="21" fillId="0" borderId="47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169" fontId="21" fillId="0" borderId="17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4" fontId="21" fillId="0" borderId="17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4" fontId="21" fillId="0" borderId="46" xfId="0" applyNumberFormat="1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169" fontId="21" fillId="0" borderId="15" xfId="0" applyNumberFormat="1" applyFont="1" applyBorder="1" applyAlignment="1">
      <alignment horizontal="center"/>
    </xf>
    <xf numFmtId="169" fontId="21" fillId="0" borderId="46" xfId="0" applyNumberFormat="1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169" fontId="21" fillId="0" borderId="15" xfId="0" applyNumberFormat="1" applyFont="1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30" fillId="0" borderId="49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0" fontId="30" fillId="0" borderId="46" xfId="0" applyFont="1" applyBorder="1" applyAlignment="1">
      <alignment horizontal="center"/>
    </xf>
    <xf numFmtId="169" fontId="30" fillId="0" borderId="15" xfId="0" applyNumberFormat="1" applyFont="1" applyBorder="1" applyAlignment="1">
      <alignment horizontal="center"/>
    </xf>
    <xf numFmtId="169" fontId="29" fillId="0" borderId="15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69" fontId="21" fillId="0" borderId="0" xfId="0" applyNumberFormat="1" applyFont="1" applyAlignment="1">
      <alignment horizontal="center"/>
    </xf>
    <xf numFmtId="0" fontId="20" fillId="0" borderId="0" xfId="0" applyFont="1" applyAlignment="1">
      <alignment horizontal="center" wrapText="1"/>
    </xf>
    <xf numFmtId="10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69" fontId="0" fillId="0" borderId="15" xfId="0" applyNumberFormat="1" applyFont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169" fontId="6" fillId="0" borderId="15" xfId="0" applyNumberFormat="1" applyFont="1" applyBorder="1" applyAlignment="1">
      <alignment horizontal="center"/>
    </xf>
    <xf numFmtId="2" fontId="21" fillId="0" borderId="17" xfId="0" applyNumberFormat="1" applyFont="1" applyBorder="1" applyAlignment="1">
      <alignment horizontal="center"/>
    </xf>
    <xf numFmtId="2" fontId="21" fillId="0" borderId="46" xfId="0" applyNumberFormat="1" applyFont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9" fontId="0" fillId="0" borderId="55" xfId="0" applyNumberFormat="1" applyFont="1" applyBorder="1" applyAlignment="1">
      <alignment horizontal="center"/>
    </xf>
    <xf numFmtId="169" fontId="0" fillId="0" borderId="33" xfId="0" applyNumberFormat="1" applyFont="1" applyBorder="1" applyAlignment="1">
      <alignment horizontal="center"/>
    </xf>
    <xf numFmtId="169" fontId="0" fillId="0" borderId="33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169" fontId="0" fillId="0" borderId="55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169" fontId="0" fillId="0" borderId="23" xfId="0" applyNumberFormat="1" applyFont="1" applyBorder="1" applyAlignment="1">
      <alignment horizontal="center"/>
    </xf>
    <xf numFmtId="169" fontId="0" fillId="0" borderId="35" xfId="0" applyNumberFormat="1" applyFont="1" applyBorder="1" applyAlignment="1">
      <alignment horizontal="center"/>
    </xf>
    <xf numFmtId="4" fontId="0" fillId="0" borderId="34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69" fontId="0" fillId="0" borderId="35" xfId="0" applyNumberFormat="1" applyFont="1" applyBorder="1" applyAlignment="1">
      <alignment horizontal="center"/>
    </xf>
    <xf numFmtId="169" fontId="1" fillId="0" borderId="35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69" fontId="1" fillId="0" borderId="23" xfId="0" applyNumberFormat="1" applyFont="1" applyBorder="1" applyAlignment="1">
      <alignment horizontal="center"/>
    </xf>
    <xf numFmtId="169" fontId="1" fillId="0" borderId="35" xfId="0" applyNumberFormat="1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3" fillId="0" borderId="14" xfId="0" applyNumberFormat="1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69" fontId="0" fillId="0" borderId="57" xfId="0" applyNumberFormat="1" applyFont="1" applyBorder="1" applyAlignment="1">
      <alignment horizontal="center"/>
    </xf>
    <xf numFmtId="169" fontId="0" fillId="0" borderId="18" xfId="0" applyNumberFormat="1" applyFont="1" applyBorder="1" applyAlignment="1">
      <alignment horizontal="center"/>
    </xf>
    <xf numFmtId="169" fontId="0" fillId="0" borderId="37" xfId="0" applyNumberFormat="1" applyFont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69" fontId="0" fillId="0" borderId="24" xfId="0" applyNumberFormat="1" applyFont="1" applyBorder="1" applyAlignment="1">
      <alignment horizontal="center"/>
    </xf>
    <xf numFmtId="171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69" fontId="3" fillId="0" borderId="58" xfId="0" applyNumberFormat="1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172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69" fontId="29" fillId="0" borderId="47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173" fontId="26" fillId="0" borderId="17" xfId="0" applyNumberFormat="1" applyFont="1" applyBorder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3" xfId="0" applyFont="1" applyBorder="1"/>
    <xf numFmtId="0" fontId="2" fillId="4" borderId="6" xfId="0" applyFont="1" applyFill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2" fillId="5" borderId="9" xfId="0" applyFont="1" applyFill="1" applyBorder="1" applyAlignment="1">
      <alignment horizontal="center" vertical="center"/>
    </xf>
    <xf numFmtId="0" fontId="5" fillId="0" borderId="15" xfId="0" applyFont="1" applyBorder="1"/>
    <xf numFmtId="164" fontId="9" fillId="2" borderId="24" xfId="0" applyNumberFormat="1" applyFont="1" applyFill="1" applyBorder="1" applyAlignment="1">
      <alignment horizontal="center" vertical="center"/>
    </xf>
    <xf numFmtId="0" fontId="5" fillId="0" borderId="22" xfId="0" applyFont="1" applyBorder="1"/>
    <xf numFmtId="0" fontId="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5" fillId="0" borderId="11" xfId="0" applyFont="1" applyBorder="1"/>
    <xf numFmtId="0" fontId="14" fillId="2" borderId="0" xfId="0" applyFont="1" applyFill="1" applyAlignment="1">
      <alignment horizontal="center" vertical="center" wrapText="1"/>
    </xf>
    <xf numFmtId="0" fontId="15" fillId="9" borderId="24" xfId="0" applyFont="1" applyFill="1" applyBorder="1" applyAlignment="1">
      <alignment horizontal="center" vertical="center" wrapText="1"/>
    </xf>
    <xf numFmtId="0" fontId="5" fillId="0" borderId="30" xfId="0" applyFont="1" applyBorder="1"/>
    <xf numFmtId="0" fontId="14" fillId="10" borderId="2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5" fillId="0" borderId="9" xfId="0" applyFont="1" applyBorder="1"/>
    <xf numFmtId="0" fontId="4" fillId="9" borderId="2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/>
    </xf>
    <xf numFmtId="0" fontId="2" fillId="10" borderId="24" xfId="0" applyFont="1" applyFill="1" applyBorder="1" applyAlignment="1">
      <alignment horizontal="center" vertical="center" wrapText="1"/>
    </xf>
    <xf numFmtId="166" fontId="2" fillId="11" borderId="24" xfId="0" applyNumberFormat="1" applyFont="1" applyFill="1" applyBorder="1" applyAlignment="1">
      <alignment horizontal="center"/>
    </xf>
    <xf numFmtId="49" fontId="24" fillId="10" borderId="43" xfId="0" applyNumberFormat="1" applyFont="1" applyFill="1" applyBorder="1" applyAlignment="1">
      <alignment horizontal="center"/>
    </xf>
    <xf numFmtId="0" fontId="5" fillId="0" borderId="17" xfId="0" applyFont="1" applyBorder="1"/>
    <xf numFmtId="0" fontId="22" fillId="2" borderId="0" xfId="0" applyFont="1" applyFill="1" applyAlignment="1">
      <alignment horizontal="center" wrapText="1"/>
    </xf>
    <xf numFmtId="0" fontId="23" fillId="9" borderId="0" xfId="0" applyFont="1" applyFill="1" applyAlignment="1">
      <alignment horizontal="center" wrapText="1"/>
    </xf>
    <xf numFmtId="0" fontId="24" fillId="10" borderId="19" xfId="0" applyFont="1" applyFill="1" applyBorder="1" applyAlignment="1">
      <alignment horizontal="center"/>
    </xf>
    <xf numFmtId="0" fontId="5" fillId="0" borderId="43" xfId="0" applyFont="1" applyBorder="1"/>
    <xf numFmtId="0" fontId="24" fillId="10" borderId="44" xfId="0" applyFont="1" applyFill="1" applyBorder="1" applyAlignment="1">
      <alignment horizontal="center" vertical="center"/>
    </xf>
    <xf numFmtId="0" fontId="5" fillId="0" borderId="44" xfId="0" applyFont="1" applyBorder="1"/>
    <xf numFmtId="0" fontId="24" fillId="10" borderId="31" xfId="0" applyFont="1" applyFill="1" applyBorder="1" applyAlignment="1">
      <alignment horizontal="center"/>
    </xf>
    <xf numFmtId="0" fontId="5" fillId="0" borderId="18" xfId="0" applyFont="1" applyBorder="1"/>
    <xf numFmtId="0" fontId="24" fillId="10" borderId="31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wrapText="1"/>
    </xf>
    <xf numFmtId="0" fontId="2" fillId="2" borderId="2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2" fillId="10" borderId="3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4" borderId="30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0" fillId="4" borderId="30" xfId="0" applyFont="1" applyFill="1" applyBorder="1" applyAlignment="1">
      <alignment horizontal="center"/>
    </xf>
    <xf numFmtId="0" fontId="21" fillId="4" borderId="43" xfId="0" applyFont="1" applyFill="1" applyBorder="1" applyAlignment="1">
      <alignment horizontal="center"/>
    </xf>
    <xf numFmtId="49" fontId="1" fillId="4" borderId="4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1"/>
  <c:style val="2"/>
  <c:chart>
    <c:title>
      <c:tx>
        <c:rich>
          <a:bodyPr/>
          <a:lstStyle/>
          <a:p>
            <a:pPr lvl="0">
              <a:defRPr sz="1600" b="1">
                <a:solidFill>
                  <a:srgbClr val="000000"/>
                </a:solidFill>
                <a:latin typeface="Roboto"/>
              </a:defRPr>
            </a:pPr>
            <a:r>
              <a:rPr sz="1600" b="1">
                <a:solidFill>
                  <a:srgbClr val="000000"/>
                </a:solidFill>
                <a:latin typeface="Roboto"/>
              </a:rPr>
              <a:t>JAN/Valor (R$), FEV/Valor (R$) e MAR/Valor (R$)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'PRÓ-REITOR'!$C$1:$C$2</c:f>
              <c:strCache>
                <c:ptCount val="2"/>
                <c:pt idx="0">
                  <c:v>JAN</c:v>
                </c:pt>
                <c:pt idx="1">
                  <c:v>Valor (R$)</c:v>
                </c:pt>
              </c:strCache>
            </c:strRef>
          </c:tx>
          <c:spPr>
            <a:solidFill>
              <a:srgbClr val="3366CC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'PRÓ-REITOR'!$A$3:$A$7</c:f>
              <c:strCache>
                <c:ptCount val="5"/>
                <c:pt idx="0">
                  <c:v>REITORIA/ CAMPUS I - CCSE (*)</c:v>
                </c:pt>
                <c:pt idx="1">
                  <c:v>CAMPUS II - CCBS</c:v>
                </c:pt>
                <c:pt idx="2">
                  <c:v>CAMPUS III - ED. FÍS.</c:v>
                </c:pt>
                <c:pt idx="3">
                  <c:v>CAMPUS IV - ENFER.</c:v>
                </c:pt>
                <c:pt idx="4">
                  <c:v>CAMPUS V - CCNT</c:v>
                </c:pt>
              </c:strCache>
            </c:strRef>
          </c:cat>
          <c:val>
            <c:numRef>
              <c:f>'PRÓ-REITOR'!$C$3:$C$7</c:f>
              <c:numCache>
                <c:formatCode>#,##0.00;\(#,##0.00\)</c:formatCode>
                <c:ptCount val="5"/>
                <c:pt idx="0">
                  <c:v>57354.12</c:v>
                </c:pt>
                <c:pt idx="1">
                  <c:v>29251.27</c:v>
                </c:pt>
                <c:pt idx="2">
                  <c:v>31869.45</c:v>
                </c:pt>
                <c:pt idx="3">
                  <c:v>8041.8</c:v>
                </c:pt>
                <c:pt idx="4">
                  <c:v>15821.09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4A7-4EA6-968C-6616E095471E}"/>
            </c:ext>
          </c:extLst>
        </c:ser>
        <c:ser>
          <c:idx val="1"/>
          <c:order val="1"/>
          <c:tx>
            <c:strRef>
              <c:f>'PRÓ-REITOR'!$D$1:$D$2</c:f>
              <c:strCache>
                <c:ptCount val="2"/>
                <c:pt idx="0">
                  <c:v>FEV</c:v>
                </c:pt>
                <c:pt idx="1">
                  <c:v>Valor (R$)</c:v>
                </c:pt>
              </c:strCache>
            </c:strRef>
          </c:tx>
          <c:spPr>
            <a:solidFill>
              <a:srgbClr val="DC3912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'PRÓ-REITOR'!$A$3:$A$7</c:f>
              <c:strCache>
                <c:ptCount val="5"/>
                <c:pt idx="0">
                  <c:v>REITORIA/ CAMPUS I - CCSE (*)</c:v>
                </c:pt>
                <c:pt idx="1">
                  <c:v>CAMPUS II - CCBS</c:v>
                </c:pt>
                <c:pt idx="2">
                  <c:v>CAMPUS III - ED. FÍS.</c:v>
                </c:pt>
                <c:pt idx="3">
                  <c:v>CAMPUS IV - ENFER.</c:v>
                </c:pt>
                <c:pt idx="4">
                  <c:v>CAMPUS V - CCNT</c:v>
                </c:pt>
              </c:strCache>
            </c:strRef>
          </c:cat>
          <c:val>
            <c:numRef>
              <c:f>'PRÓ-REITOR'!$D$3:$D$7</c:f>
              <c:numCache>
                <c:formatCode>#,##0.00;\(#,##0.00\)</c:formatCode>
                <c:ptCount val="5"/>
                <c:pt idx="0">
                  <c:v>48968.44</c:v>
                </c:pt>
                <c:pt idx="1">
                  <c:v>27936.05</c:v>
                </c:pt>
                <c:pt idx="2">
                  <c:v>27372.47</c:v>
                </c:pt>
                <c:pt idx="3">
                  <c:v>6408.04</c:v>
                </c:pt>
                <c:pt idx="4">
                  <c:v>12943.16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14A7-4EA6-968C-6616E095471E}"/>
            </c:ext>
          </c:extLst>
        </c:ser>
        <c:ser>
          <c:idx val="2"/>
          <c:order val="2"/>
          <c:tx>
            <c:strRef>
              <c:f>'PRÓ-REITOR'!$E$1:$E$2</c:f>
              <c:strCache>
                <c:ptCount val="2"/>
                <c:pt idx="0">
                  <c:v>MAR</c:v>
                </c:pt>
                <c:pt idx="1">
                  <c:v>Valor (R$)</c:v>
                </c:pt>
              </c:strCache>
            </c:strRef>
          </c:tx>
          <c:spPr>
            <a:solidFill>
              <a:srgbClr val="FF9900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'PRÓ-REITOR'!$A$3:$A$7</c:f>
              <c:strCache>
                <c:ptCount val="5"/>
                <c:pt idx="0">
                  <c:v>REITORIA/ CAMPUS I - CCSE (*)</c:v>
                </c:pt>
                <c:pt idx="1">
                  <c:v>CAMPUS II - CCBS</c:v>
                </c:pt>
                <c:pt idx="2">
                  <c:v>CAMPUS III - ED. FÍS.</c:v>
                </c:pt>
                <c:pt idx="3">
                  <c:v>CAMPUS IV - ENFER.</c:v>
                </c:pt>
                <c:pt idx="4">
                  <c:v>CAMPUS V - CCNT</c:v>
                </c:pt>
              </c:strCache>
            </c:strRef>
          </c:cat>
          <c:val>
            <c:numRef>
              <c:f>'PRÓ-REITOR'!$E$3:$E$7</c:f>
              <c:numCache>
                <c:formatCode>#,##0.00;\(#,##0.00\)</c:formatCode>
                <c:ptCount val="5"/>
                <c:pt idx="0">
                  <c:v>68219.360000000001</c:v>
                </c:pt>
                <c:pt idx="1">
                  <c:v>35893.14</c:v>
                </c:pt>
                <c:pt idx="2">
                  <c:v>36332</c:v>
                </c:pt>
                <c:pt idx="3">
                  <c:v>9860.91</c:v>
                </c:pt>
                <c:pt idx="4">
                  <c:v>18363.64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2-14A7-4EA6-968C-6616E0954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498329"/>
        <c:axId val="1392022406"/>
      </c:barChart>
      <c:catAx>
        <c:axId val="7749832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SETORES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1392022406"/>
        <c:crosses val="autoZero"/>
        <c:auto val="1"/>
        <c:lblAlgn val="ctr"/>
        <c:lblOffset val="100"/>
        <c:noMultiLvlLbl val="1"/>
      </c:catAx>
      <c:valAx>
        <c:axId val="139202240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#,##0.00;\(#,##0.00\)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pt-BR"/>
          </a:p>
        </c:txPr>
        <c:crossAx val="77498329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8</xdr:row>
      <xdr:rowOff>76200</xdr:rowOff>
    </xdr:from>
    <xdr:ext cx="8401050" cy="5191125"/>
    <xdr:graphicFrame macro="">
      <xdr:nvGraphicFramePr>
        <xdr:cNvPr id="2" name="Chart 1" title="Gráfico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04850" cy="7620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3"/>
  <sheetViews>
    <sheetView showGridLines="0" tabSelected="1" workbookViewId="0">
      <selection sqref="A1:P1"/>
    </sheetView>
  </sheetViews>
  <sheetFormatPr defaultColWidth="17.28515625" defaultRowHeight="15" customHeight="1"/>
  <cols>
    <col min="1" max="1" width="45.85546875" customWidth="1"/>
    <col min="2" max="2" width="20.7109375" customWidth="1"/>
    <col min="3" max="3" width="27.42578125" customWidth="1"/>
    <col min="4" max="4" width="15.140625" customWidth="1"/>
    <col min="5" max="5" width="16" customWidth="1"/>
    <col min="6" max="6" width="14.85546875" customWidth="1"/>
    <col min="7" max="7" width="16.42578125" customWidth="1"/>
    <col min="8" max="8" width="16" customWidth="1"/>
    <col min="9" max="9" width="14.5703125" customWidth="1"/>
    <col min="10" max="10" width="14.140625" customWidth="1"/>
    <col min="11" max="11" width="16.5703125" customWidth="1"/>
    <col min="12" max="12" width="14.85546875" customWidth="1"/>
    <col min="13" max="13" width="15.42578125" customWidth="1"/>
    <col min="14" max="14" width="13.5703125" customWidth="1"/>
    <col min="15" max="15" width="14.140625" customWidth="1"/>
    <col min="16" max="16" width="15" customWidth="1"/>
  </cols>
  <sheetData>
    <row r="1" spans="1:16" ht="60" customHeight="1">
      <c r="A1" s="416"/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2.75">
      <c r="A2" s="418" t="s">
        <v>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ht="12.75">
      <c r="A3" s="418" t="s">
        <v>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16" ht="12.75">
      <c r="A4" s="418" t="s">
        <v>2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22.5" customHeight="1">
      <c r="A6" s="402" t="s">
        <v>3</v>
      </c>
      <c r="B6" s="403"/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4"/>
    </row>
    <row r="7" spans="1:16" ht="12.75">
      <c r="A7" s="419" t="s">
        <v>4</v>
      </c>
      <c r="B7" s="421" t="s">
        <v>5</v>
      </c>
      <c r="C7" s="422" t="s">
        <v>6</v>
      </c>
      <c r="D7" s="405" t="s">
        <v>7</v>
      </c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7"/>
      <c r="P7" s="408" t="s">
        <v>8</v>
      </c>
    </row>
    <row r="8" spans="1:16" ht="12.75">
      <c r="A8" s="420"/>
      <c r="B8" s="420"/>
      <c r="C8" s="423"/>
      <c r="D8" s="2" t="s">
        <v>9</v>
      </c>
      <c r="E8" s="3" t="s">
        <v>10</v>
      </c>
      <c r="F8" s="3" t="s">
        <v>11</v>
      </c>
      <c r="G8" s="3" t="s">
        <v>12</v>
      </c>
      <c r="H8" s="3" t="s">
        <v>13</v>
      </c>
      <c r="I8" s="3" t="s">
        <v>14</v>
      </c>
      <c r="J8" s="3" t="s">
        <v>15</v>
      </c>
      <c r="K8" s="3" t="s">
        <v>16</v>
      </c>
      <c r="L8" s="3" t="s">
        <v>17</v>
      </c>
      <c r="M8" s="3" t="s">
        <v>18</v>
      </c>
      <c r="N8" s="3" t="s">
        <v>19</v>
      </c>
      <c r="O8" s="4" t="s">
        <v>20</v>
      </c>
      <c r="P8" s="409"/>
    </row>
    <row r="9" spans="1:16" ht="12.75">
      <c r="A9" s="5" t="s">
        <v>21</v>
      </c>
      <c r="B9" s="5">
        <v>80401051</v>
      </c>
      <c r="C9" s="6" t="s">
        <v>21</v>
      </c>
      <c r="D9" s="7">
        <v>8233.01</v>
      </c>
      <c r="E9" s="8">
        <v>5914.49</v>
      </c>
      <c r="F9" s="9">
        <v>8098.44</v>
      </c>
      <c r="G9" s="8">
        <v>7432.92</v>
      </c>
      <c r="H9" s="8">
        <v>5271.02</v>
      </c>
      <c r="I9" s="8">
        <v>5417.21</v>
      </c>
      <c r="J9" s="10">
        <v>7598.57</v>
      </c>
      <c r="K9" s="11">
        <v>7637.07</v>
      </c>
      <c r="L9" s="12">
        <v>7935.55</v>
      </c>
      <c r="M9" s="7">
        <v>7536.76</v>
      </c>
      <c r="N9" s="8">
        <v>7119.06</v>
      </c>
      <c r="O9" s="13">
        <v>6855.21</v>
      </c>
      <c r="P9" s="14">
        <f t="shared" ref="P9:P45" si="0">SUM(D9:O9)</f>
        <v>85049.310000000012</v>
      </c>
    </row>
    <row r="10" spans="1:16" ht="12.75">
      <c r="A10" s="15" t="s">
        <v>22</v>
      </c>
      <c r="B10" s="15">
        <v>21567680</v>
      </c>
      <c r="C10" s="16" t="s">
        <v>22</v>
      </c>
      <c r="D10" s="17">
        <v>2439.56</v>
      </c>
      <c r="E10" s="18">
        <v>1650.5</v>
      </c>
      <c r="F10" s="18">
        <v>3136.15</v>
      </c>
      <c r="G10" s="18">
        <v>2827.8</v>
      </c>
      <c r="H10" s="18">
        <v>1307.07</v>
      </c>
      <c r="I10" s="18">
        <v>1247.46</v>
      </c>
      <c r="J10" s="19">
        <v>1697.94</v>
      </c>
      <c r="K10" s="20">
        <v>1670.59</v>
      </c>
      <c r="L10" s="21">
        <v>2341.2800000000002</v>
      </c>
      <c r="M10" s="17">
        <v>2034.48</v>
      </c>
      <c r="N10" s="18">
        <v>1800.41</v>
      </c>
      <c r="O10" s="22">
        <v>2271.38</v>
      </c>
      <c r="P10" s="23">
        <f t="shared" si="0"/>
        <v>24424.620000000003</v>
      </c>
    </row>
    <row r="11" spans="1:16" ht="12.75">
      <c r="A11" s="15" t="s">
        <v>23</v>
      </c>
      <c r="B11" s="15">
        <v>10254280</v>
      </c>
      <c r="C11" s="16" t="s">
        <v>22</v>
      </c>
      <c r="D11" s="17">
        <v>180.56</v>
      </c>
      <c r="E11" s="18">
        <v>212.94</v>
      </c>
      <c r="F11" s="24">
        <v>645.34</v>
      </c>
      <c r="G11" s="18">
        <v>597.87</v>
      </c>
      <c r="H11" s="18">
        <v>480.8</v>
      </c>
      <c r="I11" s="18">
        <v>408.87</v>
      </c>
      <c r="J11" s="19">
        <v>682.7</v>
      </c>
      <c r="K11" s="20">
        <v>565.08000000000004</v>
      </c>
      <c r="L11" s="21">
        <v>642.5</v>
      </c>
      <c r="M11" s="17">
        <v>537.27</v>
      </c>
      <c r="N11" s="18">
        <v>658.85</v>
      </c>
      <c r="O11" s="22">
        <v>550.96</v>
      </c>
      <c r="P11" s="23">
        <f t="shared" si="0"/>
        <v>6163.7400000000007</v>
      </c>
    </row>
    <row r="12" spans="1:16" ht="12.75">
      <c r="A12" s="15" t="s">
        <v>24</v>
      </c>
      <c r="B12" s="15">
        <v>105918879</v>
      </c>
      <c r="C12" s="16" t="s">
        <v>25</v>
      </c>
      <c r="D12" s="17">
        <v>13854.74</v>
      </c>
      <c r="E12" s="18">
        <v>10742.55</v>
      </c>
      <c r="F12" s="24">
        <v>9402.57</v>
      </c>
      <c r="G12" s="18">
        <v>10883.65</v>
      </c>
      <c r="H12" s="18">
        <v>9116.27</v>
      </c>
      <c r="I12" s="18">
        <v>9418.4599999999991</v>
      </c>
      <c r="J12" s="19">
        <v>11924.29</v>
      </c>
      <c r="K12" s="20">
        <v>10957.04</v>
      </c>
      <c r="L12" s="21">
        <v>11266.15</v>
      </c>
      <c r="M12" s="17">
        <v>10379.24</v>
      </c>
      <c r="N12" s="18">
        <v>9826.48</v>
      </c>
      <c r="O12" s="22">
        <v>9986.0400000000009</v>
      </c>
      <c r="P12" s="23">
        <f t="shared" si="0"/>
        <v>127757.48000000001</v>
      </c>
    </row>
    <row r="13" spans="1:16" ht="12.75">
      <c r="A13" s="15" t="s">
        <v>26</v>
      </c>
      <c r="B13" s="15">
        <v>11835</v>
      </c>
      <c r="C13" s="16" t="s">
        <v>27</v>
      </c>
      <c r="D13" s="17">
        <v>60846.58</v>
      </c>
      <c r="E13" s="18">
        <v>49315.86</v>
      </c>
      <c r="F13" s="18">
        <v>61100.72</v>
      </c>
      <c r="G13" s="21">
        <v>43170.81</v>
      </c>
      <c r="H13" s="18">
        <v>33200.910000000003</v>
      </c>
      <c r="I13" s="18">
        <v>31887.72</v>
      </c>
      <c r="J13" s="19">
        <v>41333.51</v>
      </c>
      <c r="K13" s="20">
        <v>44772.75</v>
      </c>
      <c r="L13" s="21">
        <v>52056.66</v>
      </c>
      <c r="M13" s="17">
        <v>39627.760000000002</v>
      </c>
      <c r="N13" s="18">
        <v>37833.81</v>
      </c>
      <c r="O13" s="22">
        <v>51452.82</v>
      </c>
      <c r="P13" s="23">
        <f t="shared" si="0"/>
        <v>546599.91</v>
      </c>
    </row>
    <row r="14" spans="1:16" ht="12.75">
      <c r="A14" s="15" t="s">
        <v>28</v>
      </c>
      <c r="B14" s="15">
        <v>10804</v>
      </c>
      <c r="C14" s="16" t="s">
        <v>27</v>
      </c>
      <c r="D14" s="17">
        <v>27827.39</v>
      </c>
      <c r="E14" s="18">
        <v>23297.48</v>
      </c>
      <c r="F14" s="18">
        <v>32000.400000000001</v>
      </c>
      <c r="G14" s="21">
        <v>23251.360000000001</v>
      </c>
      <c r="H14" s="18">
        <v>18144.28</v>
      </c>
      <c r="I14" s="18">
        <v>16824.38</v>
      </c>
      <c r="J14" s="19">
        <v>22364.52</v>
      </c>
      <c r="K14" s="20">
        <v>25771.55</v>
      </c>
      <c r="L14" s="21">
        <v>37384.839999999997</v>
      </c>
      <c r="M14" s="17">
        <v>27158.43</v>
      </c>
      <c r="N14" s="18">
        <v>27104.15</v>
      </c>
      <c r="O14" s="22">
        <v>28803.9</v>
      </c>
      <c r="P14" s="23">
        <f t="shared" si="0"/>
        <v>309932.68</v>
      </c>
    </row>
    <row r="15" spans="1:16" ht="12.75">
      <c r="A15" s="15" t="s">
        <v>29</v>
      </c>
      <c r="B15" s="15">
        <v>99816910</v>
      </c>
      <c r="C15" s="16" t="s">
        <v>27</v>
      </c>
      <c r="D15" s="17">
        <v>3020.23</v>
      </c>
      <c r="E15" s="18">
        <v>1317.23</v>
      </c>
      <c r="F15" s="24">
        <v>1213.25</v>
      </c>
      <c r="G15" s="18">
        <v>1180.67</v>
      </c>
      <c r="H15" s="18">
        <v>1182.6500000000001</v>
      </c>
      <c r="I15" s="18">
        <v>1139.17</v>
      </c>
      <c r="J15" s="19">
        <v>1299.73</v>
      </c>
      <c r="K15" s="20">
        <v>1334.28</v>
      </c>
      <c r="L15" s="21">
        <v>1439.34</v>
      </c>
      <c r="M15" s="17">
        <v>1303.4000000000001</v>
      </c>
      <c r="N15" s="18">
        <v>1279.46</v>
      </c>
      <c r="O15" s="22">
        <v>1658.55</v>
      </c>
      <c r="P15" s="23">
        <f t="shared" si="0"/>
        <v>17367.96</v>
      </c>
    </row>
    <row r="16" spans="1:16" ht="12.75">
      <c r="A16" s="15" t="s">
        <v>30</v>
      </c>
      <c r="B16" s="15">
        <v>10588</v>
      </c>
      <c r="C16" s="16" t="s">
        <v>27</v>
      </c>
      <c r="D16" s="17">
        <v>20477.96</v>
      </c>
      <c r="E16" s="18">
        <v>19948.689999999999</v>
      </c>
      <c r="F16" s="18">
        <v>20395.099999999999</v>
      </c>
      <c r="G16" s="21">
        <v>15556.97</v>
      </c>
      <c r="H16" s="18">
        <v>10729.07</v>
      </c>
      <c r="I16" s="18">
        <v>10327.780000000001</v>
      </c>
      <c r="J16" s="19">
        <v>13058.66</v>
      </c>
      <c r="K16" s="20">
        <v>14821.2</v>
      </c>
      <c r="L16" s="21">
        <v>15688.6</v>
      </c>
      <c r="M16" s="17">
        <v>20290.009999999998</v>
      </c>
      <c r="N16" s="18">
        <v>21489.81</v>
      </c>
      <c r="O16" s="22">
        <v>18760.62</v>
      </c>
      <c r="P16" s="23">
        <f t="shared" si="0"/>
        <v>201544.46999999997</v>
      </c>
    </row>
    <row r="17" spans="1:16" ht="12.75">
      <c r="A17" s="15" t="s">
        <v>31</v>
      </c>
      <c r="B17" s="15">
        <v>10499</v>
      </c>
      <c r="C17" s="16" t="s">
        <v>27</v>
      </c>
      <c r="D17" s="17">
        <v>7624.7</v>
      </c>
      <c r="E17" s="18">
        <v>6494.85</v>
      </c>
      <c r="F17" s="18">
        <v>8894.76</v>
      </c>
      <c r="G17" s="21">
        <v>6938.43</v>
      </c>
      <c r="H17" s="18">
        <v>5031.05</v>
      </c>
      <c r="I17" s="18">
        <v>4903.84</v>
      </c>
      <c r="J17" s="19">
        <v>6385.52</v>
      </c>
      <c r="K17" s="20">
        <v>7188.08</v>
      </c>
      <c r="L17" s="21">
        <v>8521.51</v>
      </c>
      <c r="M17" s="17">
        <v>6785.38</v>
      </c>
      <c r="N17" s="18">
        <v>6571.01</v>
      </c>
      <c r="O17" s="22">
        <v>7777.39</v>
      </c>
      <c r="P17" s="23">
        <f t="shared" si="0"/>
        <v>83116.52</v>
      </c>
    </row>
    <row r="18" spans="1:16" ht="12.75">
      <c r="A18" s="15" t="s">
        <v>32</v>
      </c>
      <c r="B18" s="15">
        <v>1378252</v>
      </c>
      <c r="C18" s="16" t="s">
        <v>27</v>
      </c>
      <c r="D18" s="17">
        <v>16762.5</v>
      </c>
      <c r="E18" s="18">
        <v>16297.63</v>
      </c>
      <c r="F18" s="18">
        <v>17585.509999999998</v>
      </c>
      <c r="G18" s="21">
        <v>14396.01</v>
      </c>
      <c r="H18" s="18">
        <v>11052.42</v>
      </c>
      <c r="I18" s="18">
        <v>10342.24</v>
      </c>
      <c r="J18" s="19">
        <v>14754.22</v>
      </c>
      <c r="K18" s="20">
        <v>15264.34</v>
      </c>
      <c r="L18" s="21">
        <v>19444.55</v>
      </c>
      <c r="M18" s="17">
        <v>16533</v>
      </c>
      <c r="N18" s="18">
        <v>15172.03</v>
      </c>
      <c r="O18" s="22">
        <v>17141.099999999999</v>
      </c>
      <c r="P18" s="23">
        <f t="shared" si="0"/>
        <v>184745.55000000002</v>
      </c>
    </row>
    <row r="19" spans="1:16" ht="12.75">
      <c r="A19" s="15" t="s">
        <v>33</v>
      </c>
      <c r="B19" s="15">
        <v>1159682</v>
      </c>
      <c r="C19" s="16" t="s">
        <v>27</v>
      </c>
      <c r="D19" s="17">
        <v>2324.25</v>
      </c>
      <c r="E19" s="18">
        <v>1972.49</v>
      </c>
      <c r="F19" s="18">
        <v>2521.56</v>
      </c>
      <c r="G19" s="21">
        <v>2207.4699999999998</v>
      </c>
      <c r="H19" s="18">
        <v>1413.5</v>
      </c>
      <c r="I19" s="18">
        <v>2132.2600000000002</v>
      </c>
      <c r="J19" s="19">
        <v>2012.78</v>
      </c>
      <c r="K19" s="20">
        <v>1206.56</v>
      </c>
      <c r="L19" s="21">
        <v>1765.69</v>
      </c>
      <c r="M19" s="17">
        <v>1984.86</v>
      </c>
      <c r="N19" s="18">
        <v>1525.15</v>
      </c>
      <c r="O19" s="22">
        <v>2205.5700000000002</v>
      </c>
      <c r="P19" s="23">
        <f t="shared" si="0"/>
        <v>23272.14</v>
      </c>
    </row>
    <row r="20" spans="1:16" ht="12.75">
      <c r="A20" s="15" t="s">
        <v>34</v>
      </c>
      <c r="B20" s="15">
        <v>1833332</v>
      </c>
      <c r="C20" s="16" t="s">
        <v>27</v>
      </c>
      <c r="D20" s="17">
        <v>366.95</v>
      </c>
      <c r="E20" s="18">
        <v>589.32000000000005</v>
      </c>
      <c r="F20" s="18">
        <v>287.87</v>
      </c>
      <c r="G20" s="21">
        <v>306.20999999999998</v>
      </c>
      <c r="H20" s="18">
        <v>139.83000000000001</v>
      </c>
      <c r="I20" s="18">
        <v>193.41</v>
      </c>
      <c r="J20" s="19">
        <v>317.33999999999997</v>
      </c>
      <c r="K20" s="20">
        <v>335.23</v>
      </c>
      <c r="L20" s="21">
        <v>404.47</v>
      </c>
      <c r="M20" s="17">
        <v>636.77</v>
      </c>
      <c r="N20" s="18">
        <v>516.02</v>
      </c>
      <c r="O20" s="22">
        <v>406.43</v>
      </c>
      <c r="P20" s="23">
        <f t="shared" si="0"/>
        <v>4499.8500000000004</v>
      </c>
    </row>
    <row r="21" spans="1:16" ht="12.75">
      <c r="A21" s="15" t="s">
        <v>35</v>
      </c>
      <c r="B21" s="15">
        <v>2000061842</v>
      </c>
      <c r="C21" s="16" t="s">
        <v>27</v>
      </c>
      <c r="D21" s="17">
        <v>613.5</v>
      </c>
      <c r="E21" s="18">
        <v>804.02</v>
      </c>
      <c r="F21" s="18">
        <v>473.24</v>
      </c>
      <c r="G21" s="21">
        <v>418.72</v>
      </c>
      <c r="H21" s="18">
        <v>247.42</v>
      </c>
      <c r="I21" s="18">
        <v>345.32</v>
      </c>
      <c r="J21" s="19">
        <v>413.57</v>
      </c>
      <c r="K21" s="20">
        <v>478.56</v>
      </c>
      <c r="L21" s="21">
        <v>708.79</v>
      </c>
      <c r="M21" s="17">
        <v>799.41</v>
      </c>
      <c r="N21" s="18">
        <v>700.66</v>
      </c>
      <c r="O21" s="22">
        <v>605.54</v>
      </c>
      <c r="P21" s="23">
        <f t="shared" si="0"/>
        <v>6608.75</v>
      </c>
    </row>
    <row r="22" spans="1:16" ht="12.75">
      <c r="A22" s="15" t="s">
        <v>36</v>
      </c>
      <c r="B22" s="15">
        <v>15756306</v>
      </c>
      <c r="C22" s="16" t="s">
        <v>27</v>
      </c>
      <c r="D22" s="17">
        <v>11047.85</v>
      </c>
      <c r="E22" s="18">
        <v>11500.25</v>
      </c>
      <c r="F22" s="18">
        <v>12523.45</v>
      </c>
      <c r="G22" s="21">
        <v>10630.17</v>
      </c>
      <c r="H22" s="18">
        <v>7612.85</v>
      </c>
      <c r="I22" s="18">
        <v>7764.23</v>
      </c>
      <c r="J22" s="19">
        <v>11963.44</v>
      </c>
      <c r="K22" s="20">
        <v>12941.42</v>
      </c>
      <c r="L22" s="21">
        <v>16318.97</v>
      </c>
      <c r="M22" s="17">
        <v>13430.9</v>
      </c>
      <c r="N22" s="18">
        <v>13024.34</v>
      </c>
      <c r="O22" s="25">
        <v>13148.69</v>
      </c>
      <c r="P22" s="23">
        <f t="shared" si="0"/>
        <v>141906.56</v>
      </c>
    </row>
    <row r="23" spans="1:16" ht="12.75">
      <c r="A23" s="15" t="s">
        <v>37</v>
      </c>
      <c r="B23" s="15">
        <v>10812</v>
      </c>
      <c r="C23" s="16" t="s">
        <v>27</v>
      </c>
      <c r="D23" s="17">
        <v>7572.07</v>
      </c>
      <c r="E23" s="18">
        <v>7265.82</v>
      </c>
      <c r="F23" s="18">
        <v>8093.47</v>
      </c>
      <c r="G23" s="21">
        <v>7623.21</v>
      </c>
      <c r="H23" s="18">
        <v>5767.82</v>
      </c>
      <c r="I23" s="18">
        <v>5942.33</v>
      </c>
      <c r="J23" s="19">
        <v>8196.6</v>
      </c>
      <c r="K23" s="20">
        <v>9355.19</v>
      </c>
      <c r="L23" s="21">
        <v>11758.68</v>
      </c>
      <c r="M23" s="17">
        <v>9243.2999999999993</v>
      </c>
      <c r="N23" s="18">
        <v>8933.77</v>
      </c>
      <c r="O23" s="22">
        <v>9134.0400000000009</v>
      </c>
      <c r="P23" s="23">
        <f t="shared" si="0"/>
        <v>98886.300000000017</v>
      </c>
    </row>
    <row r="24" spans="1:16" ht="12.75">
      <c r="A24" s="15" t="s">
        <v>38</v>
      </c>
      <c r="B24" s="15">
        <v>47635</v>
      </c>
      <c r="C24" s="16" t="s">
        <v>27</v>
      </c>
      <c r="D24" s="17">
        <v>6437.71</v>
      </c>
      <c r="E24" s="18">
        <v>7113.29</v>
      </c>
      <c r="F24" s="18">
        <v>6856.85</v>
      </c>
      <c r="G24" s="21">
        <v>6508.23</v>
      </c>
      <c r="H24" s="18">
        <v>5083.45</v>
      </c>
      <c r="I24" s="18">
        <v>5350.43</v>
      </c>
      <c r="J24" s="19">
        <v>8463.5300000000007</v>
      </c>
      <c r="K24" s="20">
        <v>9323.09</v>
      </c>
      <c r="L24" s="21">
        <v>10170.950000000001</v>
      </c>
      <c r="M24" s="17">
        <v>7672.3</v>
      </c>
      <c r="N24" s="18">
        <v>7694.96</v>
      </c>
      <c r="O24" s="22">
        <v>7694.64</v>
      </c>
      <c r="P24" s="23">
        <f t="shared" si="0"/>
        <v>88369.430000000008</v>
      </c>
    </row>
    <row r="25" spans="1:16" ht="12.75">
      <c r="A25" s="15" t="s">
        <v>39</v>
      </c>
      <c r="B25" s="15">
        <v>10365813</v>
      </c>
      <c r="C25" s="16" t="s">
        <v>27</v>
      </c>
      <c r="D25" s="17">
        <v>7265.44</v>
      </c>
      <c r="E25" s="18">
        <v>7016.18</v>
      </c>
      <c r="F25" s="18">
        <v>6848.43</v>
      </c>
      <c r="G25" s="21">
        <v>6692.78</v>
      </c>
      <c r="H25" s="18">
        <v>5533.58</v>
      </c>
      <c r="I25" s="18">
        <v>5535.6</v>
      </c>
      <c r="J25" s="19">
        <v>7609.86</v>
      </c>
      <c r="K25" s="20">
        <v>9159.4500000000007</v>
      </c>
      <c r="L25" s="21">
        <v>10533.23</v>
      </c>
      <c r="M25" s="17">
        <v>8481.56</v>
      </c>
      <c r="N25" s="18">
        <v>8581.76</v>
      </c>
      <c r="O25" s="22">
        <v>8241</v>
      </c>
      <c r="P25" s="23">
        <f t="shared" si="0"/>
        <v>91498.869999999981</v>
      </c>
    </row>
    <row r="26" spans="1:16" ht="12.75">
      <c r="A26" s="15" t="s">
        <v>40</v>
      </c>
      <c r="B26" s="15">
        <v>11904270</v>
      </c>
      <c r="C26" s="16" t="s">
        <v>27</v>
      </c>
      <c r="D26" s="17">
        <v>4054.83</v>
      </c>
      <c r="E26" s="18">
        <v>3358.12</v>
      </c>
      <c r="F26" s="18">
        <v>3598.31</v>
      </c>
      <c r="G26" s="21">
        <v>3091.38</v>
      </c>
      <c r="H26" s="18">
        <v>2103.4499999999998</v>
      </c>
      <c r="I26" s="18">
        <v>2498.16</v>
      </c>
      <c r="J26" s="19">
        <v>2898.11</v>
      </c>
      <c r="K26" s="20">
        <v>4359.59</v>
      </c>
      <c r="L26" s="21">
        <v>4135.3599999999997</v>
      </c>
      <c r="M26" s="17">
        <v>3725.48</v>
      </c>
      <c r="N26" s="18">
        <v>4068.3</v>
      </c>
      <c r="O26" s="22">
        <v>4098.3100000000004</v>
      </c>
      <c r="P26" s="23">
        <f t="shared" si="0"/>
        <v>41989.4</v>
      </c>
    </row>
    <row r="27" spans="1:16" ht="12.75">
      <c r="A27" s="15" t="s">
        <v>41</v>
      </c>
      <c r="B27" s="15">
        <v>97268185</v>
      </c>
      <c r="C27" s="16" t="s">
        <v>27</v>
      </c>
      <c r="D27" s="17">
        <v>1683.46</v>
      </c>
      <c r="E27" s="18">
        <v>2360.9699999999998</v>
      </c>
      <c r="F27" s="24">
        <v>2932.82</v>
      </c>
      <c r="G27" s="18">
        <v>2859.24</v>
      </c>
      <c r="H27" s="18">
        <v>70.290000000000006</v>
      </c>
      <c r="I27" s="18">
        <v>70.62</v>
      </c>
      <c r="J27" s="19">
        <v>73.319999999999993</v>
      </c>
      <c r="K27" s="20">
        <v>73.19</v>
      </c>
      <c r="L27" s="21">
        <v>73.67</v>
      </c>
      <c r="M27" s="17">
        <v>0</v>
      </c>
      <c r="N27" s="18">
        <v>0</v>
      </c>
      <c r="O27" s="22">
        <v>1134.1500000000001</v>
      </c>
      <c r="P27" s="23">
        <f t="shared" si="0"/>
        <v>11331.730000000001</v>
      </c>
    </row>
    <row r="28" spans="1:16" ht="12.75">
      <c r="A28" s="15" t="s">
        <v>42</v>
      </c>
      <c r="B28" s="15">
        <v>7286058</v>
      </c>
      <c r="C28" s="16" t="s">
        <v>27</v>
      </c>
      <c r="D28" s="17">
        <v>3199.62</v>
      </c>
      <c r="E28" s="24">
        <v>2807.1</v>
      </c>
      <c r="F28" s="24">
        <v>1869.75</v>
      </c>
      <c r="G28" s="24">
        <v>1483.8</v>
      </c>
      <c r="H28" s="24">
        <v>1040.42</v>
      </c>
      <c r="I28" s="18">
        <v>1083.5</v>
      </c>
      <c r="J28" s="26">
        <v>1602.93</v>
      </c>
      <c r="K28" s="22">
        <v>1545.26</v>
      </c>
      <c r="L28" s="18">
        <v>1658.95</v>
      </c>
      <c r="M28" s="17">
        <v>1792.46</v>
      </c>
      <c r="N28" s="18">
        <v>1642.76</v>
      </c>
      <c r="O28" s="22">
        <v>1822.13</v>
      </c>
      <c r="P28" s="23">
        <f t="shared" si="0"/>
        <v>21548.68</v>
      </c>
    </row>
    <row r="29" spans="1:16" ht="12.75">
      <c r="A29" s="15" t="s">
        <v>43</v>
      </c>
      <c r="B29" s="15">
        <v>20307854</v>
      </c>
      <c r="C29" s="16" t="s">
        <v>43</v>
      </c>
      <c r="D29" s="17">
        <v>4332.2700000000004</v>
      </c>
      <c r="E29" s="18">
        <v>6314.47</v>
      </c>
      <c r="F29" s="18">
        <v>4841.82</v>
      </c>
      <c r="G29" s="21">
        <v>6122.32</v>
      </c>
      <c r="H29" s="18">
        <v>70.290000000000006</v>
      </c>
      <c r="I29" s="18">
        <v>70.62</v>
      </c>
      <c r="J29" s="19">
        <v>1859.56</v>
      </c>
      <c r="K29" s="20">
        <v>2487.0500000000002</v>
      </c>
      <c r="L29" s="21">
        <v>2377.77</v>
      </c>
      <c r="M29" s="17">
        <v>3636.2</v>
      </c>
      <c r="N29" s="18">
        <v>4294.8500000000004</v>
      </c>
      <c r="O29" s="22">
        <v>3810.17</v>
      </c>
      <c r="P29" s="23">
        <f t="shared" si="0"/>
        <v>40217.39</v>
      </c>
    </row>
    <row r="30" spans="1:16" ht="12.75">
      <c r="A30" s="15" t="s">
        <v>44</v>
      </c>
      <c r="B30" s="15">
        <v>10878160</v>
      </c>
      <c r="C30" s="16" t="s">
        <v>44</v>
      </c>
      <c r="D30" s="17">
        <v>7078.55</v>
      </c>
      <c r="E30" s="18">
        <v>7660.7</v>
      </c>
      <c r="F30" s="24">
        <v>7504.76</v>
      </c>
      <c r="G30" s="18">
        <v>6562.69</v>
      </c>
      <c r="H30" s="18">
        <v>7643.56</v>
      </c>
      <c r="I30" s="18">
        <v>3968.37</v>
      </c>
      <c r="J30" s="19">
        <v>6080.37</v>
      </c>
      <c r="K30" s="20">
        <v>7013.25</v>
      </c>
      <c r="L30" s="21">
        <v>7900.82</v>
      </c>
      <c r="M30" s="17">
        <v>7769.94</v>
      </c>
      <c r="N30" s="18">
        <v>7787.37</v>
      </c>
      <c r="O30" s="22">
        <v>7562.71</v>
      </c>
      <c r="P30" s="23">
        <f t="shared" si="0"/>
        <v>84533.090000000011</v>
      </c>
    </row>
    <row r="31" spans="1:16" ht="12.75">
      <c r="A31" s="15" t="s">
        <v>45</v>
      </c>
      <c r="B31" s="15">
        <v>50033430</v>
      </c>
      <c r="C31" s="16" t="s">
        <v>45</v>
      </c>
      <c r="D31" s="17">
        <v>12171.28</v>
      </c>
      <c r="E31" s="18">
        <v>11273.11</v>
      </c>
      <c r="F31" s="24">
        <v>17201.259999999998</v>
      </c>
      <c r="G31" s="18">
        <v>14180.07</v>
      </c>
      <c r="H31" s="18">
        <v>9314.73</v>
      </c>
      <c r="I31" s="18">
        <v>9049.83</v>
      </c>
      <c r="J31" s="19">
        <v>12209.68</v>
      </c>
      <c r="K31" s="20">
        <v>12004.26</v>
      </c>
      <c r="L31" s="21">
        <v>14463.88</v>
      </c>
      <c r="M31" s="17">
        <v>12483.62</v>
      </c>
      <c r="N31" s="18">
        <v>11740.57</v>
      </c>
      <c r="O31" s="22">
        <v>13488.36</v>
      </c>
      <c r="P31" s="23">
        <f t="shared" si="0"/>
        <v>149580.64999999997</v>
      </c>
    </row>
    <row r="32" spans="1:16" ht="12.75">
      <c r="A32" s="27" t="s">
        <v>46</v>
      </c>
      <c r="B32" s="27">
        <v>5559839</v>
      </c>
      <c r="C32" s="28" t="s">
        <v>45</v>
      </c>
      <c r="D32" s="29">
        <v>681.5</v>
      </c>
      <c r="E32" s="24">
        <v>70.790000000000006</v>
      </c>
      <c r="F32" s="24">
        <v>1020.87</v>
      </c>
      <c r="G32" s="30">
        <v>678.18</v>
      </c>
      <c r="H32" s="24">
        <v>109.65</v>
      </c>
      <c r="I32" s="24">
        <v>89.68</v>
      </c>
      <c r="J32" s="26">
        <v>97.52</v>
      </c>
      <c r="K32" s="31">
        <v>90.4</v>
      </c>
      <c r="L32" s="24">
        <v>88.23</v>
      </c>
      <c r="M32" s="29">
        <v>103.83</v>
      </c>
      <c r="N32" s="24">
        <v>93.17</v>
      </c>
      <c r="O32" s="32">
        <v>126.03</v>
      </c>
      <c r="P32" s="33">
        <f t="shared" si="0"/>
        <v>3249.85</v>
      </c>
    </row>
    <row r="33" spans="1:16" ht="12.75">
      <c r="A33" s="15" t="s">
        <v>47</v>
      </c>
      <c r="B33" s="15">
        <v>95561659</v>
      </c>
      <c r="C33" s="16" t="s">
        <v>47</v>
      </c>
      <c r="D33" s="17">
        <v>3507.35</v>
      </c>
      <c r="E33" s="18">
        <v>2461.88</v>
      </c>
      <c r="F33" s="24">
        <v>3295.88</v>
      </c>
      <c r="G33" s="18">
        <v>3021.67</v>
      </c>
      <c r="H33" s="18">
        <v>2012.22</v>
      </c>
      <c r="I33" s="18">
        <v>1827.08</v>
      </c>
      <c r="J33" s="19">
        <v>2608.91</v>
      </c>
      <c r="K33" s="20">
        <v>2796.4</v>
      </c>
      <c r="L33" s="21">
        <v>2835.49</v>
      </c>
      <c r="M33" s="17">
        <v>2194.9299999999998</v>
      </c>
      <c r="N33" s="18">
        <v>2302.79</v>
      </c>
      <c r="O33" s="22">
        <v>3016.88</v>
      </c>
      <c r="P33" s="23">
        <f t="shared" si="0"/>
        <v>31881.48</v>
      </c>
    </row>
    <row r="34" spans="1:16" ht="12.75">
      <c r="A34" s="15" t="s">
        <v>48</v>
      </c>
      <c r="B34" s="15">
        <v>50344487</v>
      </c>
      <c r="C34" s="16" t="s">
        <v>48</v>
      </c>
      <c r="D34" s="17">
        <v>25912.21</v>
      </c>
      <c r="E34" s="18">
        <v>22053.24</v>
      </c>
      <c r="F34" s="24">
        <v>26476.17</v>
      </c>
      <c r="G34" s="18">
        <v>23087.4</v>
      </c>
      <c r="H34" s="18">
        <v>15982.97</v>
      </c>
      <c r="I34" s="18">
        <v>15391.72</v>
      </c>
      <c r="J34" s="19">
        <v>18973.47</v>
      </c>
      <c r="K34" s="20">
        <v>19515.78</v>
      </c>
      <c r="L34" s="21">
        <v>26045.69</v>
      </c>
      <c r="M34" s="17">
        <v>25134.400000000001</v>
      </c>
      <c r="N34" s="18">
        <v>21790.06</v>
      </c>
      <c r="O34" s="22">
        <v>21896.7</v>
      </c>
      <c r="P34" s="23">
        <f t="shared" si="0"/>
        <v>262259.81</v>
      </c>
    </row>
    <row r="35" spans="1:16" ht="12.75">
      <c r="A35" s="15" t="s">
        <v>49</v>
      </c>
      <c r="B35" s="15">
        <v>109052124</v>
      </c>
      <c r="C35" s="16" t="s">
        <v>50</v>
      </c>
      <c r="D35" s="17">
        <v>607.65</v>
      </c>
      <c r="E35" s="18">
        <v>569.62</v>
      </c>
      <c r="F35" s="18">
        <v>867.98</v>
      </c>
      <c r="G35" s="21">
        <v>433.17</v>
      </c>
      <c r="H35" s="18">
        <v>278.39999999999998</v>
      </c>
      <c r="I35" s="18">
        <v>235.58</v>
      </c>
      <c r="J35" s="19">
        <v>255.14</v>
      </c>
      <c r="K35" s="20">
        <v>165.41</v>
      </c>
      <c r="L35" s="18">
        <v>253.26</v>
      </c>
      <c r="M35" s="17">
        <v>234.89</v>
      </c>
      <c r="N35" s="18">
        <v>182.14</v>
      </c>
      <c r="O35" s="22">
        <v>186.34</v>
      </c>
      <c r="P35" s="23">
        <f t="shared" si="0"/>
        <v>4269.58</v>
      </c>
    </row>
    <row r="36" spans="1:16" ht="12.75">
      <c r="A36" s="15" t="s">
        <v>51</v>
      </c>
      <c r="B36" s="15">
        <v>10099617</v>
      </c>
      <c r="C36" s="16" t="s">
        <v>51</v>
      </c>
      <c r="D36" s="17">
        <v>2252.8200000000002</v>
      </c>
      <c r="E36" s="18">
        <v>6432.93</v>
      </c>
      <c r="F36" s="24">
        <v>7105.78</v>
      </c>
      <c r="G36" s="18">
        <v>1380.82</v>
      </c>
      <c r="H36" s="18">
        <v>1451.13</v>
      </c>
      <c r="I36" s="18">
        <v>1783.56</v>
      </c>
      <c r="J36" s="19">
        <v>1827.23</v>
      </c>
      <c r="K36" s="22">
        <v>2267.75</v>
      </c>
      <c r="L36" s="21">
        <v>3374.47</v>
      </c>
      <c r="M36" s="17">
        <v>6397.43</v>
      </c>
      <c r="N36" s="18">
        <v>6199.01</v>
      </c>
      <c r="O36" s="22">
        <v>6527.28</v>
      </c>
      <c r="P36" s="23">
        <f t="shared" si="0"/>
        <v>47000.21</v>
      </c>
    </row>
    <row r="37" spans="1:16" ht="12.75">
      <c r="A37" s="15" t="s">
        <v>52</v>
      </c>
      <c r="B37" s="15">
        <v>50663612</v>
      </c>
      <c r="C37" s="16" t="s">
        <v>52</v>
      </c>
      <c r="D37" s="17">
        <v>4755.6899999999996</v>
      </c>
      <c r="E37" s="18">
        <v>5378.25</v>
      </c>
      <c r="F37" s="18">
        <v>6882.9</v>
      </c>
      <c r="G37" s="21">
        <v>4436.72</v>
      </c>
      <c r="H37" s="21">
        <v>2387.9</v>
      </c>
      <c r="I37" s="18">
        <v>2714.78</v>
      </c>
      <c r="J37" s="19">
        <v>3777.85</v>
      </c>
      <c r="K37" s="20">
        <v>3855.25</v>
      </c>
      <c r="L37" s="21">
        <v>4331.75</v>
      </c>
      <c r="M37" s="17">
        <v>3747.72</v>
      </c>
      <c r="N37" s="18">
        <v>3152.29</v>
      </c>
      <c r="O37" s="22">
        <v>3304.46</v>
      </c>
      <c r="P37" s="23">
        <f t="shared" si="0"/>
        <v>48725.56</v>
      </c>
    </row>
    <row r="38" spans="1:16" ht="12.75">
      <c r="A38" s="15" t="s">
        <v>53</v>
      </c>
      <c r="B38" s="15">
        <v>95706274</v>
      </c>
      <c r="C38" s="16" t="s">
        <v>53</v>
      </c>
      <c r="D38" s="17">
        <v>4373.38</v>
      </c>
      <c r="E38" s="18">
        <v>2959.03</v>
      </c>
      <c r="F38" s="18">
        <v>3773.69</v>
      </c>
      <c r="G38" s="21">
        <v>3226.77</v>
      </c>
      <c r="H38" s="18">
        <v>1259.3900000000001</v>
      </c>
      <c r="I38" s="18">
        <v>1246.97</v>
      </c>
      <c r="J38" s="19">
        <v>1477.41</v>
      </c>
      <c r="K38" s="20">
        <v>1549.73</v>
      </c>
      <c r="L38" s="21">
        <v>2414.25</v>
      </c>
      <c r="M38" s="17">
        <v>2823.19</v>
      </c>
      <c r="N38" s="18">
        <v>3028.33</v>
      </c>
      <c r="O38" s="22">
        <v>2292.92</v>
      </c>
      <c r="P38" s="23">
        <f t="shared" si="0"/>
        <v>30425.059999999998</v>
      </c>
    </row>
    <row r="39" spans="1:16" ht="12.75">
      <c r="A39" s="15" t="s">
        <v>54</v>
      </c>
      <c r="B39" s="15">
        <v>4324870</v>
      </c>
      <c r="C39" s="16" t="s">
        <v>53</v>
      </c>
      <c r="D39" s="17">
        <v>169.99</v>
      </c>
      <c r="E39" s="18">
        <v>267.74</v>
      </c>
      <c r="F39" s="24">
        <v>349.29</v>
      </c>
      <c r="G39" s="18">
        <v>41.95</v>
      </c>
      <c r="H39" s="18">
        <v>35.14</v>
      </c>
      <c r="I39" s="18">
        <v>35.29</v>
      </c>
      <c r="J39" s="19">
        <v>56.44</v>
      </c>
      <c r="K39" s="20">
        <v>63.52</v>
      </c>
      <c r="L39" s="21">
        <v>81.03</v>
      </c>
      <c r="M39" s="17">
        <v>38.71</v>
      </c>
      <c r="N39" s="18">
        <v>36.64</v>
      </c>
      <c r="O39" s="22">
        <v>156.13999999999999</v>
      </c>
      <c r="P39" s="23">
        <f t="shared" si="0"/>
        <v>1331.88</v>
      </c>
    </row>
    <row r="40" spans="1:16" ht="12.75">
      <c r="A40" s="15" t="s">
        <v>55</v>
      </c>
      <c r="B40" s="15">
        <v>81265771</v>
      </c>
      <c r="C40" s="16" t="s">
        <v>55</v>
      </c>
      <c r="D40" s="17">
        <v>10113.49</v>
      </c>
      <c r="E40" s="18">
        <v>9204.07</v>
      </c>
      <c r="F40" s="24">
        <v>9924.4699999999993</v>
      </c>
      <c r="G40" s="18">
        <v>9671.4699999999993</v>
      </c>
      <c r="H40" s="18">
        <v>6655.66</v>
      </c>
      <c r="I40" s="18">
        <v>6133.93</v>
      </c>
      <c r="J40" s="19">
        <v>8387.11</v>
      </c>
      <c r="K40" s="20">
        <v>7610.23</v>
      </c>
      <c r="L40" s="21">
        <v>9543.7199999999993</v>
      </c>
      <c r="M40" s="17">
        <v>8806.4500000000007</v>
      </c>
      <c r="N40" s="18">
        <v>7723.72</v>
      </c>
      <c r="O40" s="22">
        <v>9478.85</v>
      </c>
      <c r="P40" s="23">
        <f t="shared" si="0"/>
        <v>103253.17000000001</v>
      </c>
    </row>
    <row r="41" spans="1:16" ht="12.75">
      <c r="A41" s="15" t="s">
        <v>56</v>
      </c>
      <c r="B41" s="15">
        <v>7283008</v>
      </c>
      <c r="C41" s="16" t="s">
        <v>56</v>
      </c>
      <c r="D41" s="17">
        <v>5275.38</v>
      </c>
      <c r="E41" s="18">
        <v>3131.46</v>
      </c>
      <c r="F41" s="24">
        <v>7096.76</v>
      </c>
      <c r="G41" s="18">
        <v>5393.23</v>
      </c>
      <c r="H41" s="18">
        <v>2300.52</v>
      </c>
      <c r="I41" s="18">
        <v>2422.86</v>
      </c>
      <c r="J41" s="19">
        <v>2881.34</v>
      </c>
      <c r="K41" s="20">
        <v>3143.26</v>
      </c>
      <c r="L41" s="21">
        <v>3862.44</v>
      </c>
      <c r="M41" s="17">
        <v>4414.74</v>
      </c>
      <c r="N41" s="18">
        <v>3820.15</v>
      </c>
      <c r="O41" s="22">
        <v>4788.42</v>
      </c>
      <c r="P41" s="23">
        <f t="shared" si="0"/>
        <v>48530.560000000005</v>
      </c>
    </row>
    <row r="42" spans="1:16" ht="12.75">
      <c r="A42" s="15" t="s">
        <v>57</v>
      </c>
      <c r="B42" s="15">
        <v>16387037</v>
      </c>
      <c r="C42" s="16" t="s">
        <v>57</v>
      </c>
      <c r="D42" s="17">
        <v>4779.16</v>
      </c>
      <c r="E42" s="18">
        <v>3585.21</v>
      </c>
      <c r="F42" s="24">
        <v>4388.88</v>
      </c>
      <c r="G42" s="18">
        <v>4226.03</v>
      </c>
      <c r="H42" s="18">
        <v>2492.38</v>
      </c>
      <c r="I42" s="18">
        <v>2483.06</v>
      </c>
      <c r="J42" s="19">
        <v>3262.11</v>
      </c>
      <c r="K42" s="20">
        <v>4233.08</v>
      </c>
      <c r="L42" s="21">
        <v>4916.04</v>
      </c>
      <c r="M42" s="17">
        <v>3975.36</v>
      </c>
      <c r="N42" s="18" t="s">
        <v>58</v>
      </c>
      <c r="O42" s="22">
        <v>4506.97</v>
      </c>
      <c r="P42" s="23">
        <f t="shared" si="0"/>
        <v>42848.280000000006</v>
      </c>
    </row>
    <row r="43" spans="1:16" ht="12.75">
      <c r="A43" s="15" t="s">
        <v>59</v>
      </c>
      <c r="B43" s="15">
        <v>14968075</v>
      </c>
      <c r="C43" s="16" t="s">
        <v>59</v>
      </c>
      <c r="D43" s="17">
        <v>3113.21</v>
      </c>
      <c r="E43" s="18">
        <v>3150.95</v>
      </c>
      <c r="F43" s="18">
        <v>4086.18</v>
      </c>
      <c r="G43" s="21">
        <v>2454.16</v>
      </c>
      <c r="H43" s="18">
        <v>1819.32</v>
      </c>
      <c r="I43" s="18">
        <v>2002.18</v>
      </c>
      <c r="J43" s="19">
        <v>2735.96</v>
      </c>
      <c r="K43" s="20">
        <v>2485.3200000000002</v>
      </c>
      <c r="L43" s="18">
        <v>2490.8000000000002</v>
      </c>
      <c r="M43" s="17">
        <v>3576.73</v>
      </c>
      <c r="N43" s="18" t="s">
        <v>60</v>
      </c>
      <c r="O43" s="22">
        <v>3229.14</v>
      </c>
      <c r="P43" s="23">
        <f t="shared" si="0"/>
        <v>31143.949999999997</v>
      </c>
    </row>
    <row r="44" spans="1:16" ht="12.75">
      <c r="A44" s="27" t="s">
        <v>61</v>
      </c>
      <c r="B44" s="34">
        <v>6396992</v>
      </c>
      <c r="C44" s="35" t="s">
        <v>59</v>
      </c>
      <c r="D44" s="29">
        <v>167.7</v>
      </c>
      <c r="E44" s="24">
        <v>425.5</v>
      </c>
      <c r="F44" s="24">
        <v>36.450000000000003</v>
      </c>
      <c r="G44" s="30">
        <v>35.53</v>
      </c>
      <c r="H44" s="24">
        <v>35.14</v>
      </c>
      <c r="I44" s="24">
        <v>35.29</v>
      </c>
      <c r="J44" s="19">
        <v>36.65</v>
      </c>
      <c r="K44" s="31">
        <v>37.06</v>
      </c>
      <c r="L44" s="30">
        <v>36.82</v>
      </c>
      <c r="M44" s="36">
        <v>38.19</v>
      </c>
      <c r="N44" s="410" t="s">
        <v>62</v>
      </c>
      <c r="O44" s="411"/>
      <c r="P44" s="33">
        <f t="shared" si="0"/>
        <v>884.32999999999993</v>
      </c>
    </row>
    <row r="45" spans="1:16">
      <c r="A45" s="27" t="s">
        <v>63</v>
      </c>
      <c r="B45" s="37">
        <v>6391206</v>
      </c>
      <c r="C45" s="38" t="s">
        <v>59</v>
      </c>
      <c r="D45" s="39">
        <v>0</v>
      </c>
      <c r="E45" s="40">
        <v>0</v>
      </c>
      <c r="F45" s="41">
        <v>0</v>
      </c>
      <c r="G45" s="40">
        <v>0</v>
      </c>
      <c r="H45" s="40">
        <v>0</v>
      </c>
      <c r="I45" s="40">
        <v>0</v>
      </c>
      <c r="J45" s="42">
        <v>0</v>
      </c>
      <c r="K45" s="18">
        <v>0</v>
      </c>
      <c r="L45" s="18">
        <v>0</v>
      </c>
      <c r="M45" s="43">
        <v>0</v>
      </c>
      <c r="N45" s="25">
        <v>60.14</v>
      </c>
      <c r="O45" s="44">
        <v>62.21</v>
      </c>
      <c r="P45" s="23">
        <f t="shared" si="0"/>
        <v>122.35</v>
      </c>
    </row>
    <row r="46" spans="1:16" ht="12.75">
      <c r="A46" s="412" t="s">
        <v>64</v>
      </c>
      <c r="B46" s="403"/>
      <c r="C46" s="404"/>
      <c r="D46" s="45">
        <f t="shared" ref="D46:P46" si="1">SUM(D9:D45)</f>
        <v>295124.53999999998</v>
      </c>
      <c r="E46" s="46">
        <f t="shared" si="1"/>
        <v>264918.73</v>
      </c>
      <c r="F46" s="46">
        <f t="shared" si="1"/>
        <v>313331.13000000006</v>
      </c>
      <c r="G46" s="46">
        <f t="shared" si="1"/>
        <v>253009.88000000006</v>
      </c>
      <c r="H46" s="46">
        <f t="shared" si="1"/>
        <v>178376.55000000005</v>
      </c>
      <c r="I46" s="46">
        <f t="shared" si="1"/>
        <v>172323.78999999995</v>
      </c>
      <c r="J46" s="46">
        <f t="shared" si="1"/>
        <v>231177.88999999998</v>
      </c>
      <c r="K46" s="47">
        <f t="shared" si="1"/>
        <v>248077.27000000005</v>
      </c>
      <c r="L46" s="47">
        <f t="shared" si="1"/>
        <v>299266.19999999995</v>
      </c>
      <c r="M46" s="47">
        <f t="shared" si="1"/>
        <v>265329.09999999992</v>
      </c>
      <c r="N46" s="47">
        <f t="shared" si="1"/>
        <v>247754.02000000005</v>
      </c>
      <c r="O46" s="48">
        <f t="shared" si="1"/>
        <v>278182.05000000005</v>
      </c>
      <c r="P46" s="49">
        <f t="shared" si="1"/>
        <v>3046871.15</v>
      </c>
    </row>
    <row r="47" spans="1:16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  <row r="48" spans="1:16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12.75">
      <c r="A49" s="413" t="s">
        <v>65</v>
      </c>
      <c r="B49" s="403"/>
      <c r="C49" s="404"/>
      <c r="D49" s="51">
        <f t="shared" ref="D49:P49" si="2">SUM(D13:D28)</f>
        <v>181125.03999999998</v>
      </c>
      <c r="E49" s="51">
        <f t="shared" si="2"/>
        <v>161459.30000000002</v>
      </c>
      <c r="F49" s="51">
        <f t="shared" si="2"/>
        <v>187195.49</v>
      </c>
      <c r="G49" s="51">
        <f t="shared" si="2"/>
        <v>146315.46</v>
      </c>
      <c r="H49" s="51">
        <f t="shared" si="2"/>
        <v>108352.99</v>
      </c>
      <c r="I49" s="51">
        <f t="shared" si="2"/>
        <v>106340.99000000002</v>
      </c>
      <c r="J49" s="51">
        <f t="shared" si="2"/>
        <v>142747.63999999998</v>
      </c>
      <c r="K49" s="51">
        <f t="shared" si="2"/>
        <v>157929.74</v>
      </c>
      <c r="L49" s="51">
        <f t="shared" si="2"/>
        <v>192064.26000000004</v>
      </c>
      <c r="M49" s="51">
        <f t="shared" si="2"/>
        <v>159465.01999999999</v>
      </c>
      <c r="N49" s="51">
        <f t="shared" si="2"/>
        <v>156137.99</v>
      </c>
      <c r="O49" s="51">
        <f t="shared" si="2"/>
        <v>174084.88</v>
      </c>
      <c r="P49" s="51">
        <f t="shared" si="2"/>
        <v>1873218.7999999998</v>
      </c>
    </row>
    <row r="50" spans="1:16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</row>
    <row r="51" spans="1:16" ht="12.75">
      <c r="A51" s="414" t="s">
        <v>66</v>
      </c>
      <c r="B51" s="403"/>
      <c r="C51" s="404"/>
      <c r="D51" s="52">
        <f t="shared" ref="D51:P51" si="3">SUM(D9,D10,D11,D12,D29:D45)</f>
        <v>113999.50000000003</v>
      </c>
      <c r="E51" s="52">
        <f t="shared" si="3"/>
        <v>103459.43000000001</v>
      </c>
      <c r="F51" s="52">
        <f t="shared" si="3"/>
        <v>126135.63999999997</v>
      </c>
      <c r="G51" s="52">
        <f t="shared" si="3"/>
        <v>106694.42000000001</v>
      </c>
      <c r="H51" s="52">
        <f t="shared" si="3"/>
        <v>70023.560000000027</v>
      </c>
      <c r="I51" s="52">
        <f t="shared" si="3"/>
        <v>65982.799999999988</v>
      </c>
      <c r="J51" s="52">
        <f t="shared" si="3"/>
        <v>88430.25</v>
      </c>
      <c r="K51" s="52">
        <f t="shared" si="3"/>
        <v>90147.53</v>
      </c>
      <c r="L51" s="52">
        <f t="shared" si="3"/>
        <v>107201.94</v>
      </c>
      <c r="M51" s="52">
        <f t="shared" si="3"/>
        <v>105864.08000000003</v>
      </c>
      <c r="N51" s="52">
        <f t="shared" si="3"/>
        <v>91616.029999999984</v>
      </c>
      <c r="O51" s="52">
        <f t="shared" si="3"/>
        <v>104097.17000000001</v>
      </c>
      <c r="P51" s="52">
        <f t="shared" si="3"/>
        <v>1173652.3500000001</v>
      </c>
    </row>
    <row r="52" spans="1:16" ht="12.75">
      <c r="A52" s="53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</row>
    <row r="53" spans="1:16" ht="12.75">
      <c r="A53" s="415" t="s">
        <v>8</v>
      </c>
      <c r="B53" s="403"/>
      <c r="C53" s="404"/>
      <c r="D53" s="54">
        <f t="shared" ref="D53:P53" si="4">SUM(D49,D51)</f>
        <v>295124.54000000004</v>
      </c>
      <c r="E53" s="54">
        <f t="shared" si="4"/>
        <v>264918.73000000004</v>
      </c>
      <c r="F53" s="54">
        <f t="shared" si="4"/>
        <v>313331.12999999995</v>
      </c>
      <c r="G53" s="54">
        <f t="shared" si="4"/>
        <v>253009.88</v>
      </c>
      <c r="H53" s="54">
        <f t="shared" si="4"/>
        <v>178376.55000000005</v>
      </c>
      <c r="I53" s="54">
        <f t="shared" si="4"/>
        <v>172323.79</v>
      </c>
      <c r="J53" s="54">
        <f t="shared" si="4"/>
        <v>231177.88999999998</v>
      </c>
      <c r="K53" s="54">
        <f t="shared" si="4"/>
        <v>248077.27</v>
      </c>
      <c r="L53" s="54">
        <f t="shared" si="4"/>
        <v>299266.20000000007</v>
      </c>
      <c r="M53" s="54">
        <f t="shared" si="4"/>
        <v>265329.10000000003</v>
      </c>
      <c r="N53" s="54">
        <f t="shared" si="4"/>
        <v>247754.01999999996</v>
      </c>
      <c r="O53" s="54">
        <f t="shared" si="4"/>
        <v>278182.05000000005</v>
      </c>
      <c r="P53" s="54">
        <f t="shared" si="4"/>
        <v>3046871.15</v>
      </c>
    </row>
  </sheetData>
  <mergeCells count="15">
    <mergeCell ref="A49:C49"/>
    <mergeCell ref="A51:C51"/>
    <mergeCell ref="A53:C53"/>
    <mergeCell ref="A1:P1"/>
    <mergeCell ref="A2:P2"/>
    <mergeCell ref="A3:P3"/>
    <mergeCell ref="A4:P4"/>
    <mergeCell ref="A7:A8"/>
    <mergeCell ref="B7:B8"/>
    <mergeCell ref="C7:C8"/>
    <mergeCell ref="A6:P6"/>
    <mergeCell ref="D7:O7"/>
    <mergeCell ref="P7:P8"/>
    <mergeCell ref="N44:O44"/>
    <mergeCell ref="A46:C46"/>
  </mergeCells>
  <dataValidations count="4">
    <dataValidation type="custom" allowBlank="1" showErrorMessage="1" sqref="A4" xr:uid="{00000000-0002-0000-0000-000000000000}">
      <formula1>NOT(ISERROR(SEARCH(("DIRETORIA DE ADMINISTRAÇÃO DE SERVIÇOS"),(A4))))</formula1>
    </dataValidation>
    <dataValidation type="custom" allowBlank="1" showErrorMessage="1" sqref="A2" xr:uid="{00000000-0002-0000-0000-000001000000}">
      <formula1>NOT(ISERROR(SEARCH(("UNIVERSIDADE DO ESTADO DO PARÁ"),(A2))))</formula1>
    </dataValidation>
    <dataValidation type="custom" allowBlank="1" showErrorMessage="1" sqref="A5:P5 A6" xr:uid="{00000000-0002-0000-0000-000002000000}">
      <formula1>NOT(ISERROR(SEARCH(("GASTOS - ENERGIA ELÉTRICA - CAPITAL E INTERIOR"),(A5))))</formula1>
    </dataValidation>
    <dataValidation type="custom" allowBlank="1" showErrorMessage="1" sqref="A3" xr:uid="{00000000-0002-0000-0000-000003000000}">
      <formula1>NOT(ISERROR(SEARCH(("PRÓ-REITORIA DE GESTÃO E PLANEJAMENTO"),(A3))))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89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Gerais'!K9</f>
        <v>7637.07</v>
      </c>
    </row>
    <row r="11" spans="1:2" ht="12.75">
      <c r="A11" s="85" t="s">
        <v>22</v>
      </c>
      <c r="B11" s="86">
        <f>'Gastos Gerais'!K10 + 'Gastos Gerais'!K11</f>
        <v>2235.67</v>
      </c>
    </row>
    <row r="12" spans="1:2" ht="12.75">
      <c r="A12" s="85" t="s">
        <v>25</v>
      </c>
      <c r="B12" s="84">
        <f>'Gastos Gerais'!K12</f>
        <v>10957.04</v>
      </c>
    </row>
    <row r="13" spans="1:2" ht="12.75">
      <c r="A13" s="85" t="s">
        <v>27</v>
      </c>
      <c r="B13" s="86">
        <f>'Gastos Gerais'!K13 + 'Gastos Gerais'!K14 + 'Gastos Gerais'!K15 + 'Gastos Gerais'!K16 + 'Gastos Gerais'!K17 + 'Gastos Gerais'!K18 + 'Gastos Gerais'!K19 + 'Gastos Gerais'!K20 + 'Gastos Gerais'!K21 + 'Gastos Gerais'!K22 + 'Gastos Gerais'!K23 + 'Gastos Gerais'!K24 + 'Gastos Gerais'!K25 + 'Gastos Gerais'!K26 + 'Gastos Gerais'!K27 + 'Gastos Gerais'!K28</f>
        <v>157929.74</v>
      </c>
    </row>
    <row r="14" spans="1:2" ht="12.75">
      <c r="A14" s="85" t="s">
        <v>43</v>
      </c>
      <c r="B14" s="86">
        <f>'Gastos Gerais'!K29</f>
        <v>2487.0500000000002</v>
      </c>
    </row>
    <row r="15" spans="1:2" ht="12.75">
      <c r="A15" s="85" t="s">
        <v>44</v>
      </c>
      <c r="B15" s="86">
        <f>'Gastos Gerais'!K30</f>
        <v>7013.25</v>
      </c>
    </row>
    <row r="16" spans="1:2" ht="12.75">
      <c r="A16" s="85" t="s">
        <v>45</v>
      </c>
      <c r="B16" s="86">
        <f>'Gastos Gerais'!K31 + 'Gastos Gerais'!K32</f>
        <v>12094.66</v>
      </c>
    </row>
    <row r="17" spans="1:2" ht="12.75">
      <c r="A17" s="85" t="s">
        <v>47</v>
      </c>
      <c r="B17" s="86">
        <f>'Gastos Gerais'!K33</f>
        <v>2796.4</v>
      </c>
    </row>
    <row r="18" spans="1:2" ht="12.75">
      <c r="A18" s="85" t="s">
        <v>48</v>
      </c>
      <c r="B18" s="86">
        <f>'Gastos Gerais'!K34</f>
        <v>19515.78</v>
      </c>
    </row>
    <row r="19" spans="1:2" ht="12.75">
      <c r="A19" s="85" t="s">
        <v>50</v>
      </c>
      <c r="B19" s="86">
        <f>'Gastos Gerais'!K35</f>
        <v>165.41</v>
      </c>
    </row>
    <row r="20" spans="1:2" ht="12.75">
      <c r="A20" s="85" t="s">
        <v>51</v>
      </c>
      <c r="B20" s="86">
        <f>'Gastos Gerais'!K36</f>
        <v>2267.75</v>
      </c>
    </row>
    <row r="21" spans="1:2" ht="12.75">
      <c r="A21" s="85" t="s">
        <v>52</v>
      </c>
      <c r="B21" s="86">
        <f>'Gastos Gerais'!K37</f>
        <v>3855.25</v>
      </c>
    </row>
    <row r="22" spans="1:2" ht="12.75">
      <c r="A22" s="85" t="s">
        <v>53</v>
      </c>
      <c r="B22" s="86">
        <f>'Gastos Gerais'!K38 + 'Gastos Gerais'!K39</f>
        <v>1613.25</v>
      </c>
    </row>
    <row r="23" spans="1:2" ht="12.75">
      <c r="A23" s="85" t="s">
        <v>55</v>
      </c>
      <c r="B23" s="86">
        <f>'Gastos Gerais'!K40</f>
        <v>7610.23</v>
      </c>
    </row>
    <row r="24" spans="1:2" ht="12.75">
      <c r="A24" s="85" t="s">
        <v>56</v>
      </c>
      <c r="B24" s="86">
        <f>'Gastos Gerais'!K41</f>
        <v>3143.26</v>
      </c>
    </row>
    <row r="25" spans="1:2" ht="12.75">
      <c r="A25" s="85" t="s">
        <v>57</v>
      </c>
      <c r="B25" s="86">
        <f>'Gastos Gerais'!K42</f>
        <v>4233.08</v>
      </c>
    </row>
    <row r="26" spans="1:2" ht="12.75">
      <c r="A26" s="87" t="s">
        <v>59</v>
      </c>
      <c r="B26" s="88">
        <f>'Gastos Gerais'!K43 + 'Gastos Gerais'!K44</f>
        <v>2522.38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Gerais'!K14 + 'Gastos Gerais'!K15 + 'Gastos Gerais'!K16 + 'Gastos Gerais'!K17 + 'Gastos Gerais'!K18 + 'Gastos Gerais'!K22 + 'Gastos Gerais'!K23 + 'Gastos Gerais'!K24</f>
        <v>95999.15</v>
      </c>
    </row>
    <row r="31" spans="1:2" ht="12.75">
      <c r="A31" s="93" t="s">
        <v>39</v>
      </c>
      <c r="B31" s="86">
        <f>'Gastos Gerais'!K25</f>
        <v>9159.4500000000007</v>
      </c>
    </row>
    <row r="32" spans="1:2" ht="12.75">
      <c r="A32" s="94" t="s">
        <v>78</v>
      </c>
      <c r="B32" s="95">
        <f>'Gastos Gerais'!K13 + 'Gastos Gerais'!K19 + 'Gastos Gerais'!K20 + 'Gastos Gerais'!K21 + 'Gastos Gerais'!K26 + 'Gastos Gerais'!K27 + 'Gastos Gerais'!K28</f>
        <v>52771.140000000007</v>
      </c>
    </row>
    <row r="33" spans="1:2" ht="12.75">
      <c r="A33" s="96" t="s">
        <v>79</v>
      </c>
      <c r="B33" s="97">
        <f>SUM(B30:B32)</f>
        <v>157929.74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90147.53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248077.27</v>
      </c>
    </row>
    <row r="40" spans="1:2" ht="12.75">
      <c r="A40" s="105" t="s">
        <v>82</v>
      </c>
    </row>
  </sheetData>
  <mergeCells count="6">
    <mergeCell ref="A8:B8"/>
    <mergeCell ref="A1:B1"/>
    <mergeCell ref="A2:B2"/>
    <mergeCell ref="A3:B3"/>
    <mergeCell ref="A4:B4"/>
    <mergeCell ref="A6:B6"/>
  </mergeCell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  <pageSetUpPr fitToPage="1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90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Gerais'!L9</f>
        <v>7935.55</v>
      </c>
    </row>
    <row r="11" spans="1:2" ht="12.75">
      <c r="A11" s="85" t="s">
        <v>22</v>
      </c>
      <c r="B11" s="86">
        <f>'Gastos Gerais'!L10 + 'Gastos Gerais'!L11</f>
        <v>2983.78</v>
      </c>
    </row>
    <row r="12" spans="1:2" ht="12.75">
      <c r="A12" s="85" t="s">
        <v>25</v>
      </c>
      <c r="B12" s="84">
        <f>'Gastos Gerais'!L12</f>
        <v>11266.15</v>
      </c>
    </row>
    <row r="13" spans="1:2" ht="12.75">
      <c r="A13" s="85" t="s">
        <v>27</v>
      </c>
      <c r="B13" s="86">
        <f>'Gastos Gerais'!L13 + 'Gastos Gerais'!L14 + 'Gastos Gerais'!L15 + 'Gastos Gerais'!L16 + 'Gastos Gerais'!L17 + 'Gastos Gerais'!L18 + 'Gastos Gerais'!L19 + 'Gastos Gerais'!L20 + 'Gastos Gerais'!L21 + 'Gastos Gerais'!L22 + 'Gastos Gerais'!L23 + 'Gastos Gerais'!L24 + 'Gastos Gerais'!L25 + 'Gastos Gerais'!L26 + 'Gastos Gerais'!L27 + 'Gastos Gerais'!L28</f>
        <v>192064.26000000004</v>
      </c>
    </row>
    <row r="14" spans="1:2" ht="12.75">
      <c r="A14" s="85" t="s">
        <v>43</v>
      </c>
      <c r="B14" s="86">
        <f>'Gastos Gerais'!L29</f>
        <v>2377.77</v>
      </c>
    </row>
    <row r="15" spans="1:2" ht="12.75">
      <c r="A15" s="85" t="s">
        <v>44</v>
      </c>
      <c r="B15" s="86">
        <f>'Gastos Gerais'!L30</f>
        <v>7900.82</v>
      </c>
    </row>
    <row r="16" spans="1:2" ht="12.75">
      <c r="A16" s="85" t="s">
        <v>45</v>
      </c>
      <c r="B16" s="86">
        <f>'Gastos Gerais'!L31 + 'Gastos Gerais'!L32</f>
        <v>14552.109999999999</v>
      </c>
    </row>
    <row r="17" spans="1:2" ht="12.75">
      <c r="A17" s="85" t="s">
        <v>47</v>
      </c>
      <c r="B17" s="86">
        <f>'Gastos Gerais'!L33</f>
        <v>2835.49</v>
      </c>
    </row>
    <row r="18" spans="1:2" ht="12.75">
      <c r="A18" s="85" t="s">
        <v>48</v>
      </c>
      <c r="B18" s="86">
        <f>'Gastos Gerais'!L34</f>
        <v>26045.69</v>
      </c>
    </row>
    <row r="19" spans="1:2" ht="12.75">
      <c r="A19" s="85" t="s">
        <v>50</v>
      </c>
      <c r="B19" s="86">
        <f>'Gastos Gerais'!L35</f>
        <v>253.26</v>
      </c>
    </row>
    <row r="20" spans="1:2" ht="12.75">
      <c r="A20" s="85" t="s">
        <v>51</v>
      </c>
      <c r="B20" s="86">
        <f>'Gastos Gerais'!L36</f>
        <v>3374.47</v>
      </c>
    </row>
    <row r="21" spans="1:2" ht="12.75">
      <c r="A21" s="85" t="s">
        <v>52</v>
      </c>
      <c r="B21" s="86">
        <f>'Gastos Gerais'!L37</f>
        <v>4331.75</v>
      </c>
    </row>
    <row r="22" spans="1:2" ht="12.75">
      <c r="A22" s="85" t="s">
        <v>53</v>
      </c>
      <c r="B22" s="86">
        <f>'Gastos Gerais'!L38 + 'Gastos Gerais'!L39</f>
        <v>2495.2800000000002</v>
      </c>
    </row>
    <row r="23" spans="1:2" ht="12.75">
      <c r="A23" s="85" t="s">
        <v>55</v>
      </c>
      <c r="B23" s="86">
        <f>'Gastos Gerais'!L40</f>
        <v>9543.7199999999993</v>
      </c>
    </row>
    <row r="24" spans="1:2" ht="12.75">
      <c r="A24" s="85" t="s">
        <v>56</v>
      </c>
      <c r="B24" s="86">
        <f>'Gastos Gerais'!L41</f>
        <v>3862.44</v>
      </c>
    </row>
    <row r="25" spans="1:2" ht="12.75">
      <c r="A25" s="85" t="s">
        <v>57</v>
      </c>
      <c r="B25" s="86">
        <f>'Gastos Gerais'!L42</f>
        <v>4916.04</v>
      </c>
    </row>
    <row r="26" spans="1:2" ht="12.75">
      <c r="A26" s="87" t="s">
        <v>59</v>
      </c>
      <c r="B26" s="88">
        <f>'Gastos Gerais'!L43 + 'Gastos Gerais'!L44</f>
        <v>2527.6200000000003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Gerais'!L14 + 'Gastos Gerais'!L15 + 'Gastos Gerais'!L16 + 'Gastos Gerais'!L17 + 'Gastos Gerais'!L18 + 'Gastos Gerais'!L22 + 'Gastos Gerais'!L23 + 'Gastos Gerais'!L24</f>
        <v>120727.43999999999</v>
      </c>
    </row>
    <row r="31" spans="1:2" ht="12.75">
      <c r="A31" s="93" t="s">
        <v>39</v>
      </c>
      <c r="B31" s="86">
        <f>'Gastos Gerais'!L25</f>
        <v>10533.23</v>
      </c>
    </row>
    <row r="32" spans="1:2" ht="12.75">
      <c r="A32" s="94" t="s">
        <v>78</v>
      </c>
      <c r="B32" s="95">
        <f>'Gastos Gerais'!L13 + 'Gastos Gerais'!L19 + 'Gastos Gerais'!L20 + 'Gastos Gerais'!L21 + 'Gastos Gerais'!L26 + 'Gastos Gerais'!L27 + 'Gastos Gerais'!L28</f>
        <v>60803.590000000004</v>
      </c>
    </row>
    <row r="33" spans="1:2" ht="12.75">
      <c r="A33" s="96" t="s">
        <v>79</v>
      </c>
      <c r="B33" s="106">
        <f>SUM(B30:Z32)</f>
        <v>192064.25999999998</v>
      </c>
    </row>
    <row r="34" spans="1:2" ht="12.75">
      <c r="A34" s="80"/>
      <c r="B34" s="80"/>
    </row>
    <row r="35" spans="1:2" ht="12.75">
      <c r="A35" s="96" t="s">
        <v>80</v>
      </c>
      <c r="B35" s="100">
        <f>B37-B33</f>
        <v>107201.93999999997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299266.19999999995</v>
      </c>
    </row>
    <row r="40" spans="1:2" ht="12.75">
      <c r="A40" s="107" t="s">
        <v>91</v>
      </c>
    </row>
  </sheetData>
  <mergeCells count="6">
    <mergeCell ref="A8:B8"/>
    <mergeCell ref="A1:B1"/>
    <mergeCell ref="A2:B2"/>
    <mergeCell ref="A3:B3"/>
    <mergeCell ref="A4:B4"/>
    <mergeCell ref="A6:B6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  <pageSetUpPr fitToPage="1"/>
  </sheetPr>
  <dimension ref="A1:B39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92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Gerais'!M9</f>
        <v>7536.76</v>
      </c>
    </row>
    <row r="11" spans="1:2" ht="12.75">
      <c r="A11" s="85" t="s">
        <v>22</v>
      </c>
      <c r="B11" s="86">
        <f>'Gastos Gerais'!M10 + 'Gastos Gerais'!M11</f>
        <v>2571.75</v>
      </c>
    </row>
    <row r="12" spans="1:2" ht="12.75">
      <c r="A12" s="85" t="s">
        <v>25</v>
      </c>
      <c r="B12" s="84">
        <f>'Gastos Gerais'!M12</f>
        <v>10379.24</v>
      </c>
    </row>
    <row r="13" spans="1:2" ht="12.75">
      <c r="A13" s="85" t="s">
        <v>27</v>
      </c>
      <c r="B13" s="86">
        <f>'Gastos Gerais'!M13 + 'Gastos Gerais'!M14 + 'Gastos Gerais'!M15 + 'Gastos Gerais'!M16 + 'Gastos Gerais'!M17 + 'Gastos Gerais'!M18 + 'Gastos Gerais'!M19 + 'Gastos Gerais'!M20 + 'Gastos Gerais'!M21 + 'Gastos Gerais'!M22 + 'Gastos Gerais'!M23 + 'Gastos Gerais'!M24 + 'Gastos Gerais'!M25 + 'Gastos Gerais'!M26 + 'Gastos Gerais'!M27 + 'Gastos Gerais'!M28</f>
        <v>159465.01999999999</v>
      </c>
    </row>
    <row r="14" spans="1:2" ht="12.75">
      <c r="A14" s="85" t="s">
        <v>43</v>
      </c>
      <c r="B14" s="86">
        <f>'Gastos Gerais'!M29</f>
        <v>3636.2</v>
      </c>
    </row>
    <row r="15" spans="1:2" ht="12.75">
      <c r="A15" s="85" t="s">
        <v>44</v>
      </c>
      <c r="B15" s="86">
        <f>'Gastos Gerais'!M30</f>
        <v>7769.94</v>
      </c>
    </row>
    <row r="16" spans="1:2" ht="12.75">
      <c r="A16" s="85" t="s">
        <v>45</v>
      </c>
      <c r="B16" s="86">
        <f>'Gastos Gerais'!M31 + 'Gastos Gerais'!M32</f>
        <v>12587.45</v>
      </c>
    </row>
    <row r="17" spans="1:2" ht="12.75">
      <c r="A17" s="85" t="s">
        <v>47</v>
      </c>
      <c r="B17" s="86">
        <f>'Gastos Gerais'!M33</f>
        <v>2194.9299999999998</v>
      </c>
    </row>
    <row r="18" spans="1:2" ht="12.75">
      <c r="A18" s="85" t="s">
        <v>48</v>
      </c>
      <c r="B18" s="86">
        <f>'Gastos Gerais'!M34</f>
        <v>25134.400000000001</v>
      </c>
    </row>
    <row r="19" spans="1:2" ht="12.75">
      <c r="A19" s="85" t="s">
        <v>50</v>
      </c>
      <c r="B19" s="86">
        <f>'Gastos Gerais'!M35</f>
        <v>234.89</v>
      </c>
    </row>
    <row r="20" spans="1:2" ht="12.75">
      <c r="A20" s="85" t="s">
        <v>51</v>
      </c>
      <c r="B20" s="86">
        <f>'Gastos Gerais'!M36</f>
        <v>6397.43</v>
      </c>
    </row>
    <row r="21" spans="1:2" ht="12.75">
      <c r="A21" s="85" t="s">
        <v>52</v>
      </c>
      <c r="B21" s="86">
        <f>'Gastos Gerais'!M37</f>
        <v>3747.72</v>
      </c>
    </row>
    <row r="22" spans="1:2" ht="12.75">
      <c r="A22" s="85" t="s">
        <v>53</v>
      </c>
      <c r="B22" s="86">
        <f>'Gastos Gerais'!M38 + 'Gastos Gerais'!M39</f>
        <v>2861.9</v>
      </c>
    </row>
    <row r="23" spans="1:2" ht="12.75">
      <c r="A23" s="85" t="s">
        <v>55</v>
      </c>
      <c r="B23" s="86">
        <f>'Gastos Gerais'!M40</f>
        <v>8806.4500000000007</v>
      </c>
    </row>
    <row r="24" spans="1:2" ht="12.75">
      <c r="A24" s="85" t="s">
        <v>56</v>
      </c>
      <c r="B24" s="86">
        <f>'Gastos Gerais'!M41</f>
        <v>4414.74</v>
      </c>
    </row>
    <row r="25" spans="1:2" ht="12.75">
      <c r="A25" s="85" t="s">
        <v>57</v>
      </c>
      <c r="B25" s="86">
        <f>'Gastos Gerais'!M42</f>
        <v>3975.36</v>
      </c>
    </row>
    <row r="26" spans="1:2" ht="12.75">
      <c r="A26" s="87" t="s">
        <v>59</v>
      </c>
      <c r="B26" s="88">
        <f>'Gastos Gerais'!M43 + 'Gastos Gerais'!M44</f>
        <v>3614.92</v>
      </c>
    </row>
    <row r="28" spans="1:2" ht="12.75">
      <c r="A28" s="89" t="s">
        <v>4</v>
      </c>
      <c r="B28" s="90" t="s">
        <v>76</v>
      </c>
    </row>
    <row r="29" spans="1:2" ht="12.75">
      <c r="A29" s="91" t="s">
        <v>77</v>
      </c>
      <c r="B29" s="92">
        <f>'Gastos Gerais'!M14 + 'Gastos Gerais'!M15 + 'Gastos Gerais'!M16 + 'Gastos Gerais'!M17 + 'Gastos Gerais'!M18 + 'Gastos Gerais'!M22 + 'Gastos Gerais'!M23 + 'Gastos Gerais'!M24</f>
        <v>102416.72</v>
      </c>
    </row>
    <row r="30" spans="1:2" ht="12.75">
      <c r="A30" s="93" t="s">
        <v>39</v>
      </c>
      <c r="B30" s="86">
        <f>'Gastos Gerais'!M25</f>
        <v>8481.56</v>
      </c>
    </row>
    <row r="31" spans="1:2" ht="12.75">
      <c r="A31" s="94" t="s">
        <v>78</v>
      </c>
      <c r="B31" s="95">
        <f>'Gastos Gerais'!M13 + 'Gastos Gerais'!M19 + 'Gastos Gerais'!M20 + 'Gastos Gerais'!M21 + 'Gastos Gerais'!M26 + 'Gastos Gerais'!M27 + 'Gastos Gerais'!M28</f>
        <v>48566.740000000005</v>
      </c>
    </row>
    <row r="32" spans="1:2" ht="12.75">
      <c r="A32" s="96" t="s">
        <v>79</v>
      </c>
      <c r="B32" s="97">
        <f>SUM(B29:B31)</f>
        <v>159465.02000000002</v>
      </c>
    </row>
    <row r="33" spans="1:2" ht="12.75">
      <c r="A33" s="98"/>
      <c r="B33" s="99"/>
    </row>
    <row r="34" spans="1:2" ht="12.75">
      <c r="A34" s="96" t="s">
        <v>80</v>
      </c>
      <c r="B34" s="100">
        <f>B36-B32</f>
        <v>105864.07999999996</v>
      </c>
    </row>
    <row r="36" spans="1:2" ht="12.75">
      <c r="A36" s="103" t="s">
        <v>81</v>
      </c>
      <c r="B36" s="108">
        <f>SUM(B10:B26)</f>
        <v>265329.09999999998</v>
      </c>
    </row>
    <row r="39" spans="1:2" ht="12.75">
      <c r="A39" s="109" t="s">
        <v>93</v>
      </c>
    </row>
  </sheetData>
  <mergeCells count="6">
    <mergeCell ref="A8:B8"/>
    <mergeCell ref="A1:B1"/>
    <mergeCell ref="A2:B2"/>
    <mergeCell ref="A3:B3"/>
    <mergeCell ref="A4:B4"/>
    <mergeCell ref="A6:B6"/>
  </mergeCells>
  <printOptions horizontalCentered="1"/>
  <pageMargins left="0.7" right="0.7" top="0.75" bottom="0.75" header="0" footer="0"/>
  <pageSetup paperSize="9" fitToHeight="0" pageOrder="overThenDown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  <pageSetUpPr fitToPage="1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94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Gerais'!N9</f>
        <v>7119.06</v>
      </c>
    </row>
    <row r="11" spans="1:2" ht="12.75">
      <c r="A11" s="85" t="s">
        <v>22</v>
      </c>
      <c r="B11" s="86">
        <f>'Gastos Gerais'!N10 + 'Gastos Gerais'!N11</f>
        <v>2459.2600000000002</v>
      </c>
    </row>
    <row r="12" spans="1:2" ht="12.75">
      <c r="A12" s="85" t="s">
        <v>25</v>
      </c>
      <c r="B12" s="84">
        <f>'Gastos Gerais'!N12</f>
        <v>9826.48</v>
      </c>
    </row>
    <row r="13" spans="1:2" ht="12.75">
      <c r="A13" s="85" t="s">
        <v>27</v>
      </c>
      <c r="B13" s="86">
        <f>'Gastos Gerais'!N13 + 'Gastos Gerais'!N14 + 'Gastos Gerais'!N15 + 'Gastos Gerais'!N16 + 'Gastos Gerais'!N17 + 'Gastos Gerais'!N18 + 'Gastos Gerais'!N19 + 'Gastos Gerais'!N20 + 'Gastos Gerais'!N21 + 'Gastos Gerais'!N22 + 'Gastos Gerais'!N23 + 'Gastos Gerais'!N24 + 'Gastos Gerais'!N25 + 'Gastos Gerais'!N26 + 'Gastos Gerais'!N27 + 'Gastos Gerais'!N28</f>
        <v>156137.99</v>
      </c>
    </row>
    <row r="14" spans="1:2" ht="12.75">
      <c r="A14" s="85" t="s">
        <v>43</v>
      </c>
      <c r="B14" s="86">
        <f>'Gastos Gerais'!N29</f>
        <v>4294.8500000000004</v>
      </c>
    </row>
    <row r="15" spans="1:2" ht="12.75">
      <c r="A15" s="85" t="s">
        <v>44</v>
      </c>
      <c r="B15" s="86">
        <f>'Gastos Gerais'!N30</f>
        <v>7787.37</v>
      </c>
    </row>
    <row r="16" spans="1:2" ht="12.75">
      <c r="A16" s="85" t="s">
        <v>45</v>
      </c>
      <c r="B16" s="86">
        <f>'Gastos Gerais'!N31 + 'Gastos Gerais'!N32</f>
        <v>11833.74</v>
      </c>
    </row>
    <row r="17" spans="1:2" ht="12.75">
      <c r="A17" s="85" t="s">
        <v>47</v>
      </c>
      <c r="B17" s="86">
        <f>'Gastos Gerais'!N33</f>
        <v>2302.79</v>
      </c>
    </row>
    <row r="18" spans="1:2" ht="12.75">
      <c r="A18" s="85" t="s">
        <v>48</v>
      </c>
      <c r="B18" s="86">
        <f>'Gastos Gerais'!N34</f>
        <v>21790.06</v>
      </c>
    </row>
    <row r="19" spans="1:2" ht="12.75">
      <c r="A19" s="85" t="s">
        <v>50</v>
      </c>
      <c r="B19" s="86">
        <f>'Gastos Gerais'!N35</f>
        <v>182.14</v>
      </c>
    </row>
    <row r="20" spans="1:2" ht="12.75">
      <c r="A20" s="85" t="s">
        <v>51</v>
      </c>
      <c r="B20" s="86">
        <f>'Gastos Gerais'!N36</f>
        <v>6199.01</v>
      </c>
    </row>
    <row r="21" spans="1:2" ht="12.75">
      <c r="A21" s="85" t="s">
        <v>52</v>
      </c>
      <c r="B21" s="86">
        <f>'Gastos Gerais'!N37</f>
        <v>3152.29</v>
      </c>
    </row>
    <row r="22" spans="1:2" ht="12.75">
      <c r="A22" s="85" t="s">
        <v>53</v>
      </c>
      <c r="B22" s="86">
        <f>'Gastos Gerais'!N38 + 'Gastos Gerais'!N39</f>
        <v>3064.97</v>
      </c>
    </row>
    <row r="23" spans="1:2" ht="12.75">
      <c r="A23" s="85" t="s">
        <v>55</v>
      </c>
      <c r="B23" s="86">
        <f>'Gastos Gerais'!N40</f>
        <v>7723.72</v>
      </c>
    </row>
    <row r="24" spans="1:2" ht="12.75">
      <c r="A24" s="85" t="s">
        <v>56</v>
      </c>
      <c r="B24" s="86">
        <f>'Gastos Gerais'!N41</f>
        <v>3820.15</v>
      </c>
    </row>
    <row r="25" spans="1:2" ht="12.75">
      <c r="A25" s="85" t="s">
        <v>57</v>
      </c>
      <c r="B25" s="86" t="str">
        <f>'Gastos Gerais'!N42</f>
        <v>3575,23</v>
      </c>
    </row>
    <row r="26" spans="1:2" ht="12.75">
      <c r="A26" s="87" t="s">
        <v>59</v>
      </c>
      <c r="B26" s="88">
        <f>'Gastos Gerais'!N43 + 'Gastos Gerais'!N45</f>
        <v>4066.21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Gerais'!N14 + 'Gastos Gerais'!N15 + 'Gastos Gerais'!N16 + 'Gastos Gerais'!N17 + 'Gastos Gerais'!N18 + 'Gastos Gerais'!N22 + 'Gastos Gerais'!N23 + 'Gastos Gerais'!N24</f>
        <v>101269.53000000001</v>
      </c>
    </row>
    <row r="31" spans="1:2" ht="12.75">
      <c r="A31" s="93" t="s">
        <v>39</v>
      </c>
      <c r="B31" s="86">
        <f>'Gastos Gerais'!N25</f>
        <v>8581.76</v>
      </c>
    </row>
    <row r="32" spans="1:2" ht="12.75">
      <c r="A32" s="94" t="s">
        <v>78</v>
      </c>
      <c r="B32" s="95">
        <f>'Gastos Gerais'!N13 + 'Gastos Gerais'!N19 + 'Gastos Gerais'!N20 + 'Gastos Gerais'!N21 + 'Gastos Gerais'!N26 + 'Gastos Gerais'!N27 + 'Gastos Gerais'!N28</f>
        <v>46286.700000000004</v>
      </c>
    </row>
    <row r="33" spans="1:2" ht="12.75">
      <c r="A33" s="96" t="s">
        <v>79</v>
      </c>
      <c r="B33" s="97">
        <f>SUM(B30:B32)</f>
        <v>156137.99000000002</v>
      </c>
    </row>
    <row r="34" spans="1:2" ht="12.75">
      <c r="A34" s="98"/>
      <c r="B34" s="99"/>
    </row>
    <row r="35" spans="1:2" ht="12.75">
      <c r="A35" s="96" t="s">
        <v>80</v>
      </c>
      <c r="B35" s="110">
        <f>B37-B33</f>
        <v>95622.099999999977</v>
      </c>
    </row>
    <row r="36" spans="1:2" ht="12.75">
      <c r="A36" s="101"/>
      <c r="B36" s="102"/>
    </row>
    <row r="37" spans="1:2" ht="12.75">
      <c r="A37" s="103" t="s">
        <v>81</v>
      </c>
      <c r="B37" s="111">
        <f>SUM(B10:B26)</f>
        <v>251760.09</v>
      </c>
    </row>
    <row r="40" spans="1:2" ht="12.75">
      <c r="A40" s="109" t="s">
        <v>95</v>
      </c>
    </row>
  </sheetData>
  <mergeCells count="6">
    <mergeCell ref="A8:B8"/>
    <mergeCell ref="A1:B1"/>
    <mergeCell ref="A2:B2"/>
    <mergeCell ref="A3:B3"/>
    <mergeCell ref="A4:B4"/>
    <mergeCell ref="A6:B6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  <pageSetUpPr fitToPage="1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96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Gerais'!O9</f>
        <v>6855.21</v>
      </c>
    </row>
    <row r="11" spans="1:2" ht="12.75">
      <c r="A11" s="85" t="s">
        <v>22</v>
      </c>
      <c r="B11" s="86">
        <f>'Gastos Gerais'!O10 + 'Gastos Gerais'!O11</f>
        <v>2822.34</v>
      </c>
    </row>
    <row r="12" spans="1:2" ht="12.75">
      <c r="A12" s="85" t="s">
        <v>25</v>
      </c>
      <c r="B12" s="84">
        <f>'Gastos Gerais'!O12</f>
        <v>9986.0400000000009</v>
      </c>
    </row>
    <row r="13" spans="1:2" ht="12.75">
      <c r="A13" s="85" t="s">
        <v>27</v>
      </c>
      <c r="B13" s="86">
        <f>'Gastos Gerais'!O13 + 'Gastos Gerais'!O14 + 'Gastos Gerais'!O15 + 'Gastos Gerais'!O16 + 'Gastos Gerais'!O17 + 'Gastos Gerais'!O18 + 'Gastos Gerais'!O19 + 'Gastos Gerais'!O20 + 'Gastos Gerais'!O21 + 'Gastos Gerais'!O22 + 'Gastos Gerais'!O23 + 'Gastos Gerais'!O24 + 'Gastos Gerais'!O25 + 'Gastos Gerais'!O26 + 'Gastos Gerais'!O27 + 'Gastos Gerais'!O28</f>
        <v>174084.88</v>
      </c>
    </row>
    <row r="14" spans="1:2" ht="12.75">
      <c r="A14" s="85" t="s">
        <v>43</v>
      </c>
      <c r="B14" s="86">
        <f>'Gastos Gerais'!O29</f>
        <v>3810.17</v>
      </c>
    </row>
    <row r="15" spans="1:2" ht="12.75">
      <c r="A15" s="85" t="s">
        <v>44</v>
      </c>
      <c r="B15" s="86">
        <f>'Gastos Gerais'!O30</f>
        <v>7562.71</v>
      </c>
    </row>
    <row r="16" spans="1:2" ht="12.75">
      <c r="A16" s="85" t="s">
        <v>45</v>
      </c>
      <c r="B16" s="86">
        <f>'Gastos Gerais'!O31 + 'Gastos Gerais'!O32</f>
        <v>13614.390000000001</v>
      </c>
    </row>
    <row r="17" spans="1:2" ht="12.75">
      <c r="A17" s="85" t="s">
        <v>47</v>
      </c>
      <c r="B17" s="86">
        <f>'Gastos Gerais'!O33</f>
        <v>3016.88</v>
      </c>
    </row>
    <row r="18" spans="1:2" ht="12.75">
      <c r="A18" s="85" t="s">
        <v>48</v>
      </c>
      <c r="B18" s="86">
        <f>'Gastos Gerais'!O34</f>
        <v>21896.7</v>
      </c>
    </row>
    <row r="19" spans="1:2" ht="12.75">
      <c r="A19" s="85" t="s">
        <v>50</v>
      </c>
      <c r="B19" s="86">
        <f>'Gastos Gerais'!O35</f>
        <v>186.34</v>
      </c>
    </row>
    <row r="20" spans="1:2" ht="12.75">
      <c r="A20" s="85" t="s">
        <v>51</v>
      </c>
      <c r="B20" s="86">
        <f>'Gastos Gerais'!O36</f>
        <v>6527.28</v>
      </c>
    </row>
    <row r="21" spans="1:2" ht="12.75">
      <c r="A21" s="85" t="s">
        <v>52</v>
      </c>
      <c r="B21" s="86">
        <f>'Gastos Gerais'!O37</f>
        <v>3304.46</v>
      </c>
    </row>
    <row r="22" spans="1:2" ht="12.75">
      <c r="A22" s="85" t="s">
        <v>53</v>
      </c>
      <c r="B22" s="86">
        <f>'Gastos Gerais'!O38 + 'Gastos Gerais'!O39</f>
        <v>2449.06</v>
      </c>
    </row>
    <row r="23" spans="1:2" ht="12.75">
      <c r="A23" s="85" t="s">
        <v>55</v>
      </c>
      <c r="B23" s="86">
        <f>'Gastos Gerais'!O40</f>
        <v>9478.85</v>
      </c>
    </row>
    <row r="24" spans="1:2" ht="12.75">
      <c r="A24" s="85" t="s">
        <v>56</v>
      </c>
      <c r="B24" s="86">
        <f>'Gastos Gerais'!O41</f>
        <v>4788.42</v>
      </c>
    </row>
    <row r="25" spans="1:2" ht="12.75">
      <c r="A25" s="85" t="s">
        <v>57</v>
      </c>
      <c r="B25" s="86">
        <f>'Gastos Gerais'!O42</f>
        <v>4506.97</v>
      </c>
    </row>
    <row r="26" spans="1:2" ht="12.75">
      <c r="A26" s="87" t="s">
        <v>59</v>
      </c>
      <c r="B26" s="88">
        <f>'Gastos Gerais'!O43 + 'Gastos Gerais'!O45</f>
        <v>3291.35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Gerais'!O14 + 'Gastos Gerais'!O15 + 'Gastos Gerais'!O16 + 'Gastos Gerais'!O17 + 'Gastos Gerais'!O18 + 'Gastos Gerais'!O22 + 'Gastos Gerais'!O23 + 'Gastos Gerais'!O24</f>
        <v>104118.93000000001</v>
      </c>
    </row>
    <row r="31" spans="1:2" ht="12.75">
      <c r="A31" s="93" t="s">
        <v>39</v>
      </c>
      <c r="B31" s="86">
        <f>'Gastos Gerais'!O25</f>
        <v>8241</v>
      </c>
    </row>
    <row r="32" spans="1:2" ht="12.75">
      <c r="A32" s="94" t="s">
        <v>78</v>
      </c>
      <c r="B32" s="95">
        <f>'Gastos Gerais'!O13 + 'Gastos Gerais'!O19 + 'Gastos Gerais'!O20 + 'Gastos Gerais'!O21 + 'Gastos Gerais'!O26 + 'Gastos Gerais'!O27 + 'Gastos Gerais'!O28</f>
        <v>61724.95</v>
      </c>
    </row>
    <row r="33" spans="1:2" ht="12.75">
      <c r="A33" s="96" t="s">
        <v>79</v>
      </c>
      <c r="B33" s="97">
        <f>SUM(B30:B32)</f>
        <v>174084.88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104097.16999999993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278182.04999999993</v>
      </c>
    </row>
    <row r="40" spans="1:2" ht="12.75">
      <c r="A40" s="109" t="s">
        <v>97</v>
      </c>
    </row>
  </sheetData>
  <mergeCells count="6">
    <mergeCell ref="A8:B8"/>
    <mergeCell ref="A1:B1"/>
    <mergeCell ref="A2:B2"/>
    <mergeCell ref="A3:B3"/>
    <mergeCell ref="A4:B4"/>
    <mergeCell ref="A6:B6"/>
  </mergeCells>
  <printOptions horizontalCentered="1" gridLines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  <pageSetUpPr fitToPage="1"/>
  </sheetPr>
  <dimension ref="A1:P101"/>
  <sheetViews>
    <sheetView showGridLines="0" workbookViewId="0"/>
  </sheetViews>
  <sheetFormatPr defaultColWidth="17.28515625" defaultRowHeight="15" customHeight="1"/>
  <cols>
    <col min="1" max="2" width="45.42578125" customWidth="1"/>
    <col min="3" max="3" width="33.85546875" customWidth="1"/>
    <col min="4" max="4" width="17.5703125" customWidth="1"/>
    <col min="5" max="5" width="17.42578125" hidden="1" customWidth="1"/>
    <col min="6" max="6" width="17.5703125" hidden="1" customWidth="1"/>
    <col min="7" max="14" width="17.85546875" hidden="1" customWidth="1"/>
    <col min="15" max="16" width="17.85546875" customWidth="1"/>
  </cols>
  <sheetData>
    <row r="1" spans="1:16" ht="12.75">
      <c r="A1" s="418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2.75">
      <c r="A2" s="418" t="s">
        <v>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ht="12.75">
      <c r="A3" s="418" t="s">
        <v>2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16" ht="12.75">
      <c r="A4" s="432" t="s">
        <v>67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11"/>
    </row>
    <row r="5" spans="1:16" ht="12.75">
      <c r="A5" s="418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80"/>
    </row>
    <row r="6" spans="1:16" ht="12.75">
      <c r="A6" s="112"/>
      <c r="B6" s="113"/>
      <c r="C6" s="113"/>
      <c r="D6" s="433" t="s">
        <v>7</v>
      </c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411"/>
    </row>
    <row r="7" spans="1:16" ht="12.75">
      <c r="A7" s="114" t="s">
        <v>4</v>
      </c>
      <c r="B7" s="115" t="s">
        <v>5</v>
      </c>
      <c r="C7" s="116" t="s">
        <v>6</v>
      </c>
      <c r="D7" s="117" t="s">
        <v>9</v>
      </c>
      <c r="E7" s="117" t="s">
        <v>10</v>
      </c>
      <c r="F7" s="117" t="s">
        <v>11</v>
      </c>
      <c r="G7" s="117" t="s">
        <v>12</v>
      </c>
      <c r="H7" s="117" t="s">
        <v>13</v>
      </c>
      <c r="I7" s="117" t="s">
        <v>14</v>
      </c>
      <c r="J7" s="117" t="s">
        <v>15</v>
      </c>
      <c r="K7" s="118" t="s">
        <v>16</v>
      </c>
      <c r="L7" s="118" t="s">
        <v>17</v>
      </c>
      <c r="M7" s="118" t="s">
        <v>18</v>
      </c>
      <c r="N7" s="118" t="s">
        <v>19</v>
      </c>
      <c r="O7" s="118" t="s">
        <v>20</v>
      </c>
      <c r="P7" s="118" t="s">
        <v>8</v>
      </c>
    </row>
    <row r="8" spans="1:16" ht="12.75">
      <c r="A8" s="119" t="s">
        <v>21</v>
      </c>
      <c r="B8" s="120">
        <v>80401051</v>
      </c>
      <c r="C8" s="121" t="s">
        <v>21</v>
      </c>
      <c r="D8" s="122">
        <v>7329.48</v>
      </c>
      <c r="E8" s="123">
        <v>5377.5</v>
      </c>
      <c r="F8" s="124">
        <v>8511.0400000000009</v>
      </c>
      <c r="G8" s="123">
        <v>8597.16</v>
      </c>
      <c r="H8" s="123">
        <v>9204.75</v>
      </c>
      <c r="I8" s="123">
        <v>12360.07</v>
      </c>
      <c r="J8" s="123">
        <v>10993.57</v>
      </c>
      <c r="K8" s="125">
        <v>7025.77</v>
      </c>
      <c r="L8" s="125">
        <v>11572.15</v>
      </c>
      <c r="M8" s="125">
        <v>13759</v>
      </c>
      <c r="N8" s="125">
        <f t="shared" ref="N8:N28" si="0">AVERAGE(L8:M8)</f>
        <v>12665.575000000001</v>
      </c>
      <c r="O8" s="125">
        <f t="shared" ref="O8:O28" si="1">N8*5%+N8</f>
        <v>13298.85375</v>
      </c>
      <c r="P8" s="126">
        <f t="shared" ref="P8:P47" si="2">SUM(D8:O8)</f>
        <v>120694.91874999998</v>
      </c>
    </row>
    <row r="9" spans="1:16" ht="12.75">
      <c r="A9" s="121" t="s">
        <v>22</v>
      </c>
      <c r="B9" s="127">
        <v>21567680</v>
      </c>
      <c r="C9" s="121" t="s">
        <v>22</v>
      </c>
      <c r="D9" s="122">
        <v>2994.44</v>
      </c>
      <c r="E9" s="123">
        <v>1717.07</v>
      </c>
      <c r="F9" s="124">
        <v>3544.74</v>
      </c>
      <c r="G9" s="123">
        <v>3402.56</v>
      </c>
      <c r="H9" s="123">
        <v>3577.27</v>
      </c>
      <c r="I9" s="123">
        <v>3772.05</v>
      </c>
      <c r="J9" s="123">
        <v>2920.67</v>
      </c>
      <c r="K9" s="123">
        <v>1440.53</v>
      </c>
      <c r="L9" s="125">
        <v>3635.29</v>
      </c>
      <c r="M9" s="125">
        <v>4808.54</v>
      </c>
      <c r="N9" s="125">
        <f t="shared" si="0"/>
        <v>4221.915</v>
      </c>
      <c r="O9" s="125">
        <f t="shared" si="1"/>
        <v>4433.0107500000004</v>
      </c>
      <c r="P9" s="126">
        <f t="shared" si="2"/>
        <v>40468.085750000006</v>
      </c>
    </row>
    <row r="10" spans="1:16" ht="12.75">
      <c r="A10" s="121" t="s">
        <v>23</v>
      </c>
      <c r="B10" s="127">
        <v>10254280</v>
      </c>
      <c r="C10" s="121" t="s">
        <v>22</v>
      </c>
      <c r="D10" s="122">
        <v>542.09</v>
      </c>
      <c r="E10" s="123">
        <v>735.58</v>
      </c>
      <c r="F10" s="124">
        <v>835.08</v>
      </c>
      <c r="G10" s="123">
        <v>789.98</v>
      </c>
      <c r="H10" s="123">
        <v>736.66</v>
      </c>
      <c r="I10" s="123">
        <v>886.34</v>
      </c>
      <c r="J10" s="123">
        <v>566.99</v>
      </c>
      <c r="K10" s="125">
        <v>619.53</v>
      </c>
      <c r="L10" s="125">
        <v>880.67</v>
      </c>
      <c r="M10" s="125">
        <v>864.05</v>
      </c>
      <c r="N10" s="125">
        <f t="shared" si="0"/>
        <v>872.3599999999999</v>
      </c>
      <c r="O10" s="125">
        <f t="shared" si="1"/>
        <v>915.97799999999984</v>
      </c>
      <c r="P10" s="126">
        <f t="shared" si="2"/>
        <v>9245.3079999999991</v>
      </c>
    </row>
    <row r="11" spans="1:16" ht="12.75">
      <c r="A11" s="121" t="s">
        <v>24</v>
      </c>
      <c r="B11" s="127">
        <v>105918879</v>
      </c>
      <c r="C11" s="121" t="s">
        <v>25</v>
      </c>
      <c r="D11" s="122">
        <v>0</v>
      </c>
      <c r="E11" s="123">
        <v>4035.85</v>
      </c>
      <c r="F11" s="124">
        <v>7740.3</v>
      </c>
      <c r="G11" s="123">
        <v>5765</v>
      </c>
      <c r="H11" s="123">
        <v>11981.16</v>
      </c>
      <c r="I11" s="123">
        <v>15975.41</v>
      </c>
      <c r="J11" s="123">
        <v>13017.82</v>
      </c>
      <c r="K11" s="125">
        <v>10275.299999999999</v>
      </c>
      <c r="L11" s="125">
        <v>15230.23</v>
      </c>
      <c r="M11" s="125">
        <v>20971.82</v>
      </c>
      <c r="N11" s="125">
        <f t="shared" si="0"/>
        <v>18101.025000000001</v>
      </c>
      <c r="O11" s="125">
        <f t="shared" si="1"/>
        <v>19006.076250000002</v>
      </c>
      <c r="P11" s="126">
        <f t="shared" si="2"/>
        <v>142099.99124999999</v>
      </c>
    </row>
    <row r="12" spans="1:16" ht="12.75">
      <c r="A12" s="121" t="s">
        <v>26</v>
      </c>
      <c r="B12" s="127">
        <v>11835</v>
      </c>
      <c r="C12" s="121" t="s">
        <v>27</v>
      </c>
      <c r="D12" s="122">
        <v>59771.78</v>
      </c>
      <c r="E12" s="123">
        <v>77044.259999999995</v>
      </c>
      <c r="F12" s="124">
        <v>70090.899999999994</v>
      </c>
      <c r="G12" s="123">
        <v>74582.39</v>
      </c>
      <c r="H12" s="123">
        <v>82572.39</v>
      </c>
      <c r="I12" s="123">
        <v>93327.16</v>
      </c>
      <c r="J12" s="123">
        <v>83700.25</v>
      </c>
      <c r="K12" s="123">
        <v>47160.81</v>
      </c>
      <c r="L12" s="125">
        <v>85849.89</v>
      </c>
      <c r="M12" s="125">
        <v>94680.6</v>
      </c>
      <c r="N12" s="125">
        <f t="shared" si="0"/>
        <v>90265.244999999995</v>
      </c>
      <c r="O12" s="125">
        <f t="shared" si="1"/>
        <v>94778.507249999995</v>
      </c>
      <c r="P12" s="126">
        <f t="shared" si="2"/>
        <v>953824.18224999995</v>
      </c>
    </row>
    <row r="13" spans="1:16" ht="12.75">
      <c r="A13" s="121" t="s">
        <v>28</v>
      </c>
      <c r="B13" s="127">
        <v>10804</v>
      </c>
      <c r="C13" s="121" t="s">
        <v>27</v>
      </c>
      <c r="D13" s="122">
        <v>24958.31</v>
      </c>
      <c r="E13" s="123">
        <v>26391.69</v>
      </c>
      <c r="F13" s="124">
        <v>34214.1</v>
      </c>
      <c r="G13" s="123">
        <v>30903.88</v>
      </c>
      <c r="H13" s="123">
        <v>32607.89</v>
      </c>
      <c r="I13" s="123">
        <v>36895.1</v>
      </c>
      <c r="J13" s="123">
        <v>34427.74</v>
      </c>
      <c r="K13" s="123">
        <v>24232.49</v>
      </c>
      <c r="L13" s="125">
        <v>38318.18</v>
      </c>
      <c r="M13" s="125">
        <v>42850.75</v>
      </c>
      <c r="N13" s="125">
        <f t="shared" si="0"/>
        <v>40584.464999999997</v>
      </c>
      <c r="O13" s="125">
        <f t="shared" si="1"/>
        <v>42613.688249999999</v>
      </c>
      <c r="P13" s="126">
        <f t="shared" si="2"/>
        <v>408998.28324999998</v>
      </c>
    </row>
    <row r="14" spans="1:16" ht="12.75">
      <c r="A14" s="121" t="s">
        <v>29</v>
      </c>
      <c r="B14" s="127">
        <v>99816910</v>
      </c>
      <c r="C14" s="121" t="s">
        <v>27</v>
      </c>
      <c r="D14" s="122">
        <v>2602.14</v>
      </c>
      <c r="E14" s="123">
        <v>3684.02</v>
      </c>
      <c r="F14" s="124">
        <v>3055.32</v>
      </c>
      <c r="G14" s="123">
        <v>2552.56</v>
      </c>
      <c r="H14" s="123">
        <v>2319.46</v>
      </c>
      <c r="I14" s="123">
        <v>2815.78</v>
      </c>
      <c r="J14" s="123">
        <v>2700.61</v>
      </c>
      <c r="K14" s="125">
        <v>2476.2199999999998</v>
      </c>
      <c r="L14" s="125">
        <v>3111.39</v>
      </c>
      <c r="M14" s="125">
        <v>3252.73</v>
      </c>
      <c r="N14" s="125">
        <f t="shared" si="0"/>
        <v>3182.06</v>
      </c>
      <c r="O14" s="125">
        <f t="shared" si="1"/>
        <v>3341.163</v>
      </c>
      <c r="P14" s="126">
        <f t="shared" si="2"/>
        <v>35093.453000000001</v>
      </c>
    </row>
    <row r="15" spans="1:16" ht="12.75">
      <c r="A15" s="121" t="s">
        <v>30</v>
      </c>
      <c r="B15" s="127">
        <v>10588</v>
      </c>
      <c r="C15" s="121" t="s">
        <v>27</v>
      </c>
      <c r="D15" s="122">
        <v>21665.73</v>
      </c>
      <c r="E15" s="123">
        <v>23167.64</v>
      </c>
      <c r="F15" s="124">
        <v>20256.28</v>
      </c>
      <c r="G15" s="123">
        <v>25192.63</v>
      </c>
      <c r="H15" s="123">
        <v>26989.78</v>
      </c>
      <c r="I15" s="123">
        <v>31336.15</v>
      </c>
      <c r="J15" s="123">
        <v>29004.02</v>
      </c>
      <c r="K15" s="123">
        <v>19279.060000000001</v>
      </c>
      <c r="L15" s="125">
        <v>29965.02</v>
      </c>
      <c r="M15" s="125">
        <v>34015.57</v>
      </c>
      <c r="N15" s="125">
        <f t="shared" si="0"/>
        <v>31990.294999999998</v>
      </c>
      <c r="O15" s="125">
        <f t="shared" si="1"/>
        <v>33589.80975</v>
      </c>
      <c r="P15" s="126">
        <f t="shared" si="2"/>
        <v>326451.98475</v>
      </c>
    </row>
    <row r="16" spans="1:16" ht="12.75">
      <c r="A16" s="121" t="s">
        <v>31</v>
      </c>
      <c r="B16" s="127">
        <v>10499</v>
      </c>
      <c r="C16" s="121" t="s">
        <v>27</v>
      </c>
      <c r="D16" s="122">
        <v>7202.45</v>
      </c>
      <c r="E16" s="123">
        <v>7133.32</v>
      </c>
      <c r="F16" s="124">
        <v>10106.219999999999</v>
      </c>
      <c r="G16" s="123">
        <v>10477.91</v>
      </c>
      <c r="H16" s="123">
        <v>10252.35</v>
      </c>
      <c r="I16" s="123">
        <v>12002.74</v>
      </c>
      <c r="J16" s="123">
        <v>9722.66</v>
      </c>
      <c r="K16" s="123">
        <v>5886.02</v>
      </c>
      <c r="L16" s="125">
        <v>14007.53</v>
      </c>
      <c r="M16" s="125">
        <v>13175.96</v>
      </c>
      <c r="N16" s="125">
        <f t="shared" si="0"/>
        <v>13591.744999999999</v>
      </c>
      <c r="O16" s="125">
        <f t="shared" si="1"/>
        <v>14271.332249999999</v>
      </c>
      <c r="P16" s="126">
        <f t="shared" si="2"/>
        <v>127830.23725000001</v>
      </c>
    </row>
    <row r="17" spans="1:16" ht="12.75">
      <c r="A17" s="121" t="s">
        <v>32</v>
      </c>
      <c r="B17" s="127">
        <v>1378252</v>
      </c>
      <c r="C17" s="121" t="s">
        <v>27</v>
      </c>
      <c r="D17" s="122">
        <v>14881.28</v>
      </c>
      <c r="E17" s="123">
        <v>16311.13</v>
      </c>
      <c r="F17" s="124">
        <v>20152.23</v>
      </c>
      <c r="G17" s="123">
        <v>20575.310000000001</v>
      </c>
      <c r="H17" s="123">
        <v>21738.61</v>
      </c>
      <c r="I17" s="123">
        <v>24004.98</v>
      </c>
      <c r="J17" s="123">
        <v>23312.12</v>
      </c>
      <c r="K17" s="123">
        <v>14962.86</v>
      </c>
      <c r="L17" s="125">
        <v>25121.15</v>
      </c>
      <c r="M17" s="125">
        <v>28561.98</v>
      </c>
      <c r="N17" s="125">
        <f t="shared" si="0"/>
        <v>26841.565000000002</v>
      </c>
      <c r="O17" s="125">
        <f t="shared" si="1"/>
        <v>28183.643250000001</v>
      </c>
      <c r="P17" s="126">
        <f t="shared" si="2"/>
        <v>264646.85825000005</v>
      </c>
    </row>
    <row r="18" spans="1:16" ht="12.75">
      <c r="A18" s="121" t="s">
        <v>33</v>
      </c>
      <c r="B18" s="127">
        <v>1159682</v>
      </c>
      <c r="C18" s="121" t="s">
        <v>27</v>
      </c>
      <c r="D18" s="122">
        <v>1772.24</v>
      </c>
      <c r="E18" s="123">
        <v>2105.62</v>
      </c>
      <c r="F18" s="124">
        <v>2152.9</v>
      </c>
      <c r="G18" s="123">
        <v>2640.85</v>
      </c>
      <c r="H18" s="123">
        <v>1733.4</v>
      </c>
      <c r="I18" s="123">
        <v>3411.48</v>
      </c>
      <c r="J18" s="123">
        <v>2898.58</v>
      </c>
      <c r="K18" s="123">
        <v>2565.38</v>
      </c>
      <c r="L18" s="125">
        <v>3235.19</v>
      </c>
      <c r="M18" s="125">
        <v>4299.04</v>
      </c>
      <c r="N18" s="125">
        <f t="shared" si="0"/>
        <v>3767.1149999999998</v>
      </c>
      <c r="O18" s="125">
        <f t="shared" si="1"/>
        <v>3955.47075</v>
      </c>
      <c r="P18" s="126">
        <f t="shared" si="2"/>
        <v>34537.265749999999</v>
      </c>
    </row>
    <row r="19" spans="1:16" ht="12.75">
      <c r="A19" s="121" t="s">
        <v>34</v>
      </c>
      <c r="B19" s="127">
        <v>1833332</v>
      </c>
      <c r="C19" s="121" t="s">
        <v>27</v>
      </c>
      <c r="D19" s="122">
        <v>330.6</v>
      </c>
      <c r="E19" s="123">
        <v>462.01</v>
      </c>
      <c r="F19" s="124">
        <v>369.91</v>
      </c>
      <c r="G19" s="123">
        <v>329.25</v>
      </c>
      <c r="H19" s="123">
        <v>685.71</v>
      </c>
      <c r="I19" s="123">
        <v>593.14</v>
      </c>
      <c r="J19" s="123">
        <v>554.29999999999995</v>
      </c>
      <c r="K19" s="123">
        <v>610.01</v>
      </c>
      <c r="L19" s="125">
        <v>736.74</v>
      </c>
      <c r="M19" s="125">
        <v>638.79999999999995</v>
      </c>
      <c r="N19" s="125">
        <f t="shared" si="0"/>
        <v>687.77</v>
      </c>
      <c r="O19" s="125">
        <f t="shared" si="1"/>
        <v>722.1585</v>
      </c>
      <c r="P19" s="126">
        <f t="shared" si="2"/>
        <v>6720.3984999999993</v>
      </c>
    </row>
    <row r="20" spans="1:16" ht="12.75">
      <c r="A20" s="121" t="s">
        <v>35</v>
      </c>
      <c r="B20" s="127">
        <v>2000061842</v>
      </c>
      <c r="C20" s="121" t="s">
        <v>27</v>
      </c>
      <c r="D20" s="122">
        <v>689.35</v>
      </c>
      <c r="E20" s="123">
        <v>790.82</v>
      </c>
      <c r="F20" s="124">
        <v>746.9</v>
      </c>
      <c r="G20" s="123">
        <v>775.49</v>
      </c>
      <c r="H20" s="123">
        <v>955.16</v>
      </c>
      <c r="I20" s="123">
        <v>877.16</v>
      </c>
      <c r="J20" s="123">
        <v>816.07</v>
      </c>
      <c r="K20" s="123">
        <v>1043.9100000000001</v>
      </c>
      <c r="L20" s="125">
        <v>994.58</v>
      </c>
      <c r="M20" s="125">
        <v>889.03</v>
      </c>
      <c r="N20" s="125">
        <f t="shared" si="0"/>
        <v>941.80500000000006</v>
      </c>
      <c r="O20" s="125">
        <f t="shared" si="1"/>
        <v>988.89525000000003</v>
      </c>
      <c r="P20" s="126">
        <f t="shared" si="2"/>
        <v>10509.170249999999</v>
      </c>
    </row>
    <row r="21" spans="1:16" ht="12.75">
      <c r="A21" s="121" t="s">
        <v>36</v>
      </c>
      <c r="B21" s="127">
        <v>15756306</v>
      </c>
      <c r="C21" s="121" t="s">
        <v>27</v>
      </c>
      <c r="D21" s="122">
        <v>10989.55</v>
      </c>
      <c r="E21" s="123">
        <v>12566.03</v>
      </c>
      <c r="F21" s="124">
        <v>15344.1</v>
      </c>
      <c r="G21" s="123">
        <v>14079.01</v>
      </c>
      <c r="H21" s="123">
        <v>15985.97</v>
      </c>
      <c r="I21" s="123">
        <v>18053.09</v>
      </c>
      <c r="J21" s="123">
        <v>15727.27</v>
      </c>
      <c r="K21" s="123">
        <v>11408.37</v>
      </c>
      <c r="L21" s="125">
        <v>18132.419999999998</v>
      </c>
      <c r="M21" s="125">
        <v>17775.23</v>
      </c>
      <c r="N21" s="125">
        <f t="shared" si="0"/>
        <v>17953.824999999997</v>
      </c>
      <c r="O21" s="125">
        <f t="shared" si="1"/>
        <v>18851.516249999997</v>
      </c>
      <c r="P21" s="126">
        <f t="shared" si="2"/>
        <v>186866.38124999998</v>
      </c>
    </row>
    <row r="22" spans="1:16" ht="12.75">
      <c r="A22" s="121" t="s">
        <v>37</v>
      </c>
      <c r="B22" s="127">
        <v>10812</v>
      </c>
      <c r="C22" s="121" t="s">
        <v>27</v>
      </c>
      <c r="D22" s="122">
        <v>7151.55</v>
      </c>
      <c r="E22" s="123">
        <v>8731.2099999999991</v>
      </c>
      <c r="F22" s="124">
        <v>9355.4699999999993</v>
      </c>
      <c r="G22" s="123">
        <v>8713.92</v>
      </c>
      <c r="H22" s="123">
        <v>9579.39</v>
      </c>
      <c r="I22" s="123">
        <v>11485.68</v>
      </c>
      <c r="J22" s="123">
        <v>10826.65</v>
      </c>
      <c r="K22" s="123">
        <v>8286.09</v>
      </c>
      <c r="L22" s="125">
        <v>11753.41</v>
      </c>
      <c r="M22" s="125">
        <v>12248.66</v>
      </c>
      <c r="N22" s="125">
        <f t="shared" si="0"/>
        <v>12001.035</v>
      </c>
      <c r="O22" s="125">
        <f t="shared" si="1"/>
        <v>12601.08675</v>
      </c>
      <c r="P22" s="126">
        <f t="shared" si="2"/>
        <v>122734.15175</v>
      </c>
    </row>
    <row r="23" spans="1:16" ht="12.75">
      <c r="A23" s="121" t="s">
        <v>38</v>
      </c>
      <c r="B23" s="127">
        <v>47635</v>
      </c>
      <c r="C23" s="121" t="s">
        <v>27</v>
      </c>
      <c r="D23" s="122">
        <v>5395.14</v>
      </c>
      <c r="E23" s="123">
        <v>7279.47</v>
      </c>
      <c r="F23" s="124">
        <v>7677.03</v>
      </c>
      <c r="G23" s="123">
        <v>7494.25</v>
      </c>
      <c r="H23" s="123">
        <v>7894.77</v>
      </c>
      <c r="I23" s="123">
        <v>9697.15</v>
      </c>
      <c r="J23" s="123">
        <v>8783.7099999999991</v>
      </c>
      <c r="K23" s="123">
        <v>7951.32</v>
      </c>
      <c r="L23" s="125">
        <v>9963.2000000000007</v>
      </c>
      <c r="M23" s="125">
        <v>10542.62</v>
      </c>
      <c r="N23" s="125">
        <f t="shared" si="0"/>
        <v>10252.91</v>
      </c>
      <c r="O23" s="125">
        <f t="shared" si="1"/>
        <v>10765.5555</v>
      </c>
      <c r="P23" s="126">
        <f t="shared" si="2"/>
        <v>103697.12550000001</v>
      </c>
    </row>
    <row r="24" spans="1:16" ht="12.75">
      <c r="A24" s="121" t="s">
        <v>39</v>
      </c>
      <c r="B24" s="127">
        <v>10365813</v>
      </c>
      <c r="C24" s="121" t="s">
        <v>27</v>
      </c>
      <c r="D24" s="122">
        <v>7653.27</v>
      </c>
      <c r="E24" s="123">
        <v>7545.86</v>
      </c>
      <c r="F24" s="124">
        <v>8005.33</v>
      </c>
      <c r="G24" s="123">
        <v>8057.67</v>
      </c>
      <c r="H24" s="123">
        <v>8886.6200000000008</v>
      </c>
      <c r="I24" s="123">
        <v>9367.9</v>
      </c>
      <c r="J24" s="123">
        <v>8525.39</v>
      </c>
      <c r="K24" s="123">
        <v>7170.45</v>
      </c>
      <c r="L24" s="125">
        <v>8588.4</v>
      </c>
      <c r="M24" s="125">
        <v>9531.24</v>
      </c>
      <c r="N24" s="125">
        <f t="shared" si="0"/>
        <v>9059.82</v>
      </c>
      <c r="O24" s="125">
        <f t="shared" si="1"/>
        <v>9512.8109999999997</v>
      </c>
      <c r="P24" s="126">
        <f t="shared" si="2"/>
        <v>101904.76100000001</v>
      </c>
    </row>
    <row r="25" spans="1:16" ht="12.75">
      <c r="A25" s="121" t="s">
        <v>40</v>
      </c>
      <c r="B25" s="127">
        <v>11904270</v>
      </c>
      <c r="C25" s="121" t="s">
        <v>27</v>
      </c>
      <c r="D25" s="122">
        <v>4490.1400000000003</v>
      </c>
      <c r="E25" s="123">
        <v>3852.19</v>
      </c>
      <c r="F25" s="124">
        <v>4531.78</v>
      </c>
      <c r="G25" s="123">
        <v>4420.2</v>
      </c>
      <c r="H25" s="123">
        <v>3908.01</v>
      </c>
      <c r="I25" s="123">
        <v>3919.48</v>
      </c>
      <c r="J25" s="123">
        <v>4772.45</v>
      </c>
      <c r="K25" s="123">
        <v>4612.0200000000004</v>
      </c>
      <c r="L25" s="125">
        <v>4462.8900000000003</v>
      </c>
      <c r="M25" s="125">
        <v>4289.88</v>
      </c>
      <c r="N25" s="125">
        <f t="shared" si="0"/>
        <v>4376.3850000000002</v>
      </c>
      <c r="O25" s="125">
        <f t="shared" si="1"/>
        <v>4595.2042500000007</v>
      </c>
      <c r="P25" s="126">
        <f t="shared" si="2"/>
        <v>52230.629250000005</v>
      </c>
    </row>
    <row r="26" spans="1:16" ht="12.75">
      <c r="A26" s="121" t="s">
        <v>41</v>
      </c>
      <c r="B26" s="127">
        <v>97268185</v>
      </c>
      <c r="C26" s="121" t="s">
        <v>27</v>
      </c>
      <c r="D26" s="122">
        <v>2198.92</v>
      </c>
      <c r="E26" s="123">
        <v>2233.02</v>
      </c>
      <c r="F26" s="124">
        <v>2866.7</v>
      </c>
      <c r="G26" s="123">
        <v>72.39</v>
      </c>
      <c r="H26" s="123">
        <v>2835.39</v>
      </c>
      <c r="I26" s="123">
        <v>6786.54</v>
      </c>
      <c r="J26" s="123">
        <v>3093.94</v>
      </c>
      <c r="K26" s="125">
        <v>2799.45</v>
      </c>
      <c r="L26" s="125">
        <v>3290.11</v>
      </c>
      <c r="M26" s="125">
        <v>3835.44</v>
      </c>
      <c r="N26" s="125">
        <f t="shared" si="0"/>
        <v>3562.7750000000001</v>
      </c>
      <c r="O26" s="125">
        <f t="shared" si="1"/>
        <v>3740.9137500000002</v>
      </c>
      <c r="P26" s="126">
        <f t="shared" si="2"/>
        <v>37315.588749999995</v>
      </c>
    </row>
    <row r="27" spans="1:16" ht="12.75">
      <c r="A27" s="121" t="s">
        <v>42</v>
      </c>
      <c r="B27" s="127">
        <v>7286058</v>
      </c>
      <c r="C27" s="121" t="s">
        <v>27</v>
      </c>
      <c r="D27" s="122">
        <v>2103.86</v>
      </c>
      <c r="E27" s="123">
        <v>1220.47</v>
      </c>
      <c r="F27" s="124">
        <v>1398.78</v>
      </c>
      <c r="G27" s="124">
        <v>1370.95</v>
      </c>
      <c r="H27" s="124">
        <v>1623.87</v>
      </c>
      <c r="I27" s="123">
        <v>2093.4299999999998</v>
      </c>
      <c r="J27" s="123">
        <v>2047.08</v>
      </c>
      <c r="K27" s="123">
        <v>2121.98</v>
      </c>
      <c r="L27" s="125">
        <v>1766.84</v>
      </c>
      <c r="M27" s="125">
        <v>125.31</v>
      </c>
      <c r="N27" s="125">
        <f t="shared" si="0"/>
        <v>946.07499999999993</v>
      </c>
      <c r="O27" s="125">
        <f t="shared" si="1"/>
        <v>993.37874999999997</v>
      </c>
      <c r="P27" s="126">
        <f t="shared" si="2"/>
        <v>17812.023749999997</v>
      </c>
    </row>
    <row r="28" spans="1:16" ht="12.75">
      <c r="A28" s="121" t="s">
        <v>43</v>
      </c>
      <c r="B28" s="127">
        <v>20307854</v>
      </c>
      <c r="C28" s="121" t="s">
        <v>43</v>
      </c>
      <c r="D28" s="122">
        <v>3937.59</v>
      </c>
      <c r="E28" s="123">
        <v>4782.8</v>
      </c>
      <c r="F28" s="124">
        <v>5049.99</v>
      </c>
      <c r="G28" s="123">
        <v>4512.95</v>
      </c>
      <c r="H28" s="123">
        <v>6045.17</v>
      </c>
      <c r="I28" s="123">
        <v>6695.37</v>
      </c>
      <c r="J28" s="123">
        <v>6175.2</v>
      </c>
      <c r="K28" s="123">
        <v>7314.3</v>
      </c>
      <c r="L28" s="125">
        <v>8221.58</v>
      </c>
      <c r="M28" s="125">
        <v>7702.81</v>
      </c>
      <c r="N28" s="125">
        <f t="shared" si="0"/>
        <v>7962.1949999999997</v>
      </c>
      <c r="O28" s="125">
        <f t="shared" si="1"/>
        <v>8360.3047499999993</v>
      </c>
      <c r="P28" s="126">
        <f t="shared" si="2"/>
        <v>76760.259749999997</v>
      </c>
    </row>
    <row r="29" spans="1:16" ht="12.75">
      <c r="A29" s="121" t="s">
        <v>98</v>
      </c>
      <c r="B29" s="127">
        <v>104319696</v>
      </c>
      <c r="C29" s="121" t="s">
        <v>43</v>
      </c>
      <c r="D29" s="122">
        <v>209.15</v>
      </c>
      <c r="E29" s="123">
        <f>149.46+43.43</f>
        <v>192.89000000000001</v>
      </c>
      <c r="F29" s="124"/>
      <c r="G29" s="123"/>
      <c r="H29" s="123"/>
      <c r="I29" s="123"/>
      <c r="J29" s="123"/>
      <c r="K29" s="123"/>
      <c r="L29" s="125"/>
      <c r="M29" s="125"/>
      <c r="N29" s="125"/>
      <c r="O29" s="125"/>
      <c r="P29" s="126">
        <f t="shared" si="2"/>
        <v>402.04</v>
      </c>
    </row>
    <row r="30" spans="1:16" ht="12.75">
      <c r="A30" s="121" t="s">
        <v>44</v>
      </c>
      <c r="B30" s="127">
        <v>10878160</v>
      </c>
      <c r="C30" s="121" t="s">
        <v>44</v>
      </c>
      <c r="D30" s="122">
        <v>6380.42</v>
      </c>
      <c r="E30" s="123">
        <v>7982.97</v>
      </c>
      <c r="F30" s="124">
        <v>8600.2800000000007</v>
      </c>
      <c r="G30" s="123">
        <v>8206.14</v>
      </c>
      <c r="H30" s="123">
        <v>8517.2000000000007</v>
      </c>
      <c r="I30" s="123">
        <v>9193.4599999999991</v>
      </c>
      <c r="J30" s="123">
        <v>8971.4500000000007</v>
      </c>
      <c r="K30" s="125">
        <v>7564.57</v>
      </c>
      <c r="L30" s="125">
        <v>9989.07</v>
      </c>
      <c r="M30" s="125">
        <v>10875.15</v>
      </c>
      <c r="N30" s="125">
        <f t="shared" ref="N30:N39" si="3">AVERAGE(L30:M30)</f>
        <v>10432.11</v>
      </c>
      <c r="O30" s="125">
        <f t="shared" ref="O30:O39" si="4">N30*5%+N30</f>
        <v>10953.7155</v>
      </c>
      <c r="P30" s="126">
        <f t="shared" si="2"/>
        <v>107666.5355</v>
      </c>
    </row>
    <row r="31" spans="1:16" ht="12.75">
      <c r="A31" s="121" t="s">
        <v>45</v>
      </c>
      <c r="B31" s="127">
        <v>5003430</v>
      </c>
      <c r="C31" s="121" t="s">
        <v>45</v>
      </c>
      <c r="D31" s="122">
        <v>13681.58</v>
      </c>
      <c r="E31" s="123">
        <v>15400.7</v>
      </c>
      <c r="F31" s="124">
        <v>17869.12</v>
      </c>
      <c r="G31" s="123">
        <v>21154.34</v>
      </c>
      <c r="H31" s="123">
        <v>19377.89</v>
      </c>
      <c r="I31" s="123">
        <v>22170.55</v>
      </c>
      <c r="J31" s="123">
        <v>17027.14</v>
      </c>
      <c r="K31" s="125">
        <v>10519.9</v>
      </c>
      <c r="L31" s="125">
        <v>22147.86</v>
      </c>
      <c r="M31" s="125">
        <v>23474.63</v>
      </c>
      <c r="N31" s="125">
        <f t="shared" si="3"/>
        <v>22811.245000000003</v>
      </c>
      <c r="O31" s="125">
        <f t="shared" si="4"/>
        <v>23951.807250000002</v>
      </c>
      <c r="P31" s="126">
        <f t="shared" si="2"/>
        <v>229586.76225000003</v>
      </c>
    </row>
    <row r="32" spans="1:16" ht="12.75">
      <c r="A32" s="121" t="s">
        <v>46</v>
      </c>
      <c r="B32" s="127">
        <v>5559839</v>
      </c>
      <c r="C32" s="121" t="s">
        <v>45</v>
      </c>
      <c r="D32" s="122">
        <v>480.91</v>
      </c>
      <c r="E32" s="123">
        <v>466.82</v>
      </c>
      <c r="F32" s="124">
        <v>861.31</v>
      </c>
      <c r="G32" s="123">
        <v>751.61</v>
      </c>
      <c r="H32" s="123">
        <v>1085.6500000000001</v>
      </c>
      <c r="I32" s="123">
        <v>899.54</v>
      </c>
      <c r="J32" s="123">
        <v>1307.68</v>
      </c>
      <c r="K32" s="123">
        <v>363.55</v>
      </c>
      <c r="L32" s="125">
        <v>1097.44</v>
      </c>
      <c r="M32" s="125">
        <v>1597.98</v>
      </c>
      <c r="N32" s="125">
        <f t="shared" si="3"/>
        <v>1347.71</v>
      </c>
      <c r="O32" s="125">
        <f t="shared" si="4"/>
        <v>1415.0955000000001</v>
      </c>
      <c r="P32" s="126">
        <f t="shared" si="2"/>
        <v>11675.2955</v>
      </c>
    </row>
    <row r="33" spans="1:16" ht="12.75">
      <c r="A33" s="121" t="s">
        <v>47</v>
      </c>
      <c r="B33" s="127">
        <v>95561659</v>
      </c>
      <c r="C33" s="121" t="s">
        <v>47</v>
      </c>
      <c r="D33" s="122">
        <v>2942.31</v>
      </c>
      <c r="E33" s="123">
        <v>3492.17</v>
      </c>
      <c r="F33" s="124">
        <v>3337.61</v>
      </c>
      <c r="G33" s="123">
        <v>3414.95</v>
      </c>
      <c r="H33" s="123">
        <v>3133.05</v>
      </c>
      <c r="I33" s="123">
        <v>3911.28</v>
      </c>
      <c r="J33" s="123">
        <v>3583.54</v>
      </c>
      <c r="K33" s="125">
        <v>2216.7199999999998</v>
      </c>
      <c r="L33" s="125">
        <v>4098.12</v>
      </c>
      <c r="M33" s="125">
        <v>4660.08</v>
      </c>
      <c r="N33" s="125">
        <f t="shared" si="3"/>
        <v>4379.1000000000004</v>
      </c>
      <c r="O33" s="125">
        <f t="shared" si="4"/>
        <v>4598.0550000000003</v>
      </c>
      <c r="P33" s="126">
        <f t="shared" si="2"/>
        <v>43766.985000000001</v>
      </c>
    </row>
    <row r="34" spans="1:16" ht="12.75">
      <c r="A34" s="121" t="s">
        <v>48</v>
      </c>
      <c r="B34" s="127">
        <v>50344487</v>
      </c>
      <c r="C34" s="121" t="s">
        <v>48</v>
      </c>
      <c r="D34" s="122">
        <v>22521.73</v>
      </c>
      <c r="E34" s="123">
        <v>22367.759999999998</v>
      </c>
      <c r="F34" s="124">
        <v>28512.35</v>
      </c>
      <c r="G34" s="123">
        <v>28584.75</v>
      </c>
      <c r="H34" s="123">
        <v>30234.63</v>
      </c>
      <c r="I34" s="123">
        <v>34934.06</v>
      </c>
      <c r="J34" s="123">
        <v>31010.799999999999</v>
      </c>
      <c r="K34" s="125">
        <v>19977.46</v>
      </c>
      <c r="L34" s="125">
        <v>34746.620000000003</v>
      </c>
      <c r="M34" s="125">
        <v>39345.279999999999</v>
      </c>
      <c r="N34" s="125">
        <f t="shared" si="3"/>
        <v>37045.949999999997</v>
      </c>
      <c r="O34" s="125">
        <f t="shared" si="4"/>
        <v>38898.247499999998</v>
      </c>
      <c r="P34" s="126">
        <f t="shared" si="2"/>
        <v>368179.63749999995</v>
      </c>
    </row>
    <row r="35" spans="1:16" ht="12.75">
      <c r="A35" s="121" t="s">
        <v>49</v>
      </c>
      <c r="B35" s="127">
        <v>109052124</v>
      </c>
      <c r="C35" s="121" t="s">
        <v>50</v>
      </c>
      <c r="D35" s="122">
        <v>560.75</v>
      </c>
      <c r="E35" s="123">
        <v>619.96</v>
      </c>
      <c r="F35" s="124">
        <v>819.52</v>
      </c>
      <c r="G35" s="123">
        <v>1167.81</v>
      </c>
      <c r="H35" s="123">
        <v>1022.89</v>
      </c>
      <c r="I35" s="123">
        <v>1040.17</v>
      </c>
      <c r="J35" s="123">
        <v>890.42</v>
      </c>
      <c r="K35" s="123">
        <v>607.62</v>
      </c>
      <c r="L35" s="125">
        <v>1221.3399999999999</v>
      </c>
      <c r="M35" s="125">
        <v>1170.71</v>
      </c>
      <c r="N35" s="125">
        <f t="shared" si="3"/>
        <v>1196.0250000000001</v>
      </c>
      <c r="O35" s="125">
        <f t="shared" si="4"/>
        <v>1255.8262500000001</v>
      </c>
      <c r="P35" s="126">
        <f t="shared" si="2"/>
        <v>11573.04125</v>
      </c>
    </row>
    <row r="36" spans="1:16" ht="12.75">
      <c r="A36" s="121" t="s">
        <v>51</v>
      </c>
      <c r="B36" s="127">
        <v>10099617</v>
      </c>
      <c r="C36" s="121" t="s">
        <v>51</v>
      </c>
      <c r="D36" s="122">
        <v>3026.1</v>
      </c>
      <c r="E36" s="123">
        <v>5102.3</v>
      </c>
      <c r="F36" s="124">
        <v>6643.84</v>
      </c>
      <c r="G36" s="123">
        <v>7309.84</v>
      </c>
      <c r="H36" s="123">
        <v>7534.27</v>
      </c>
      <c r="I36" s="123">
        <v>8381.23</v>
      </c>
      <c r="J36" s="123">
        <v>6262.94</v>
      </c>
      <c r="K36" s="125">
        <v>4105.3900000000003</v>
      </c>
      <c r="L36" s="125">
        <v>9894.07</v>
      </c>
      <c r="M36" s="125">
        <v>8679.26</v>
      </c>
      <c r="N36" s="125">
        <f t="shared" si="3"/>
        <v>9286.6650000000009</v>
      </c>
      <c r="O36" s="125">
        <f t="shared" si="4"/>
        <v>9750.9982500000006</v>
      </c>
      <c r="P36" s="126">
        <f t="shared" si="2"/>
        <v>85976.903250000003</v>
      </c>
    </row>
    <row r="37" spans="1:16" ht="12.75">
      <c r="A37" s="121" t="s">
        <v>52</v>
      </c>
      <c r="B37" s="127">
        <v>50663612</v>
      </c>
      <c r="C37" s="121" t="s">
        <v>52</v>
      </c>
      <c r="D37" s="122">
        <v>3823.34</v>
      </c>
      <c r="E37" s="123">
        <v>3823.85</v>
      </c>
      <c r="F37" s="124">
        <v>6509.48</v>
      </c>
      <c r="G37" s="123">
        <v>8398.99</v>
      </c>
      <c r="H37" s="123">
        <v>8467.89</v>
      </c>
      <c r="I37" s="123">
        <v>10381.52</v>
      </c>
      <c r="J37" s="123">
        <v>8493.48</v>
      </c>
      <c r="K37" s="123">
        <v>4187.53</v>
      </c>
      <c r="L37" s="125">
        <v>12030.19</v>
      </c>
      <c r="M37" s="125">
        <v>12302.77</v>
      </c>
      <c r="N37" s="125">
        <f t="shared" si="3"/>
        <v>12166.48</v>
      </c>
      <c r="O37" s="125">
        <f t="shared" si="4"/>
        <v>12774.804</v>
      </c>
      <c r="P37" s="126">
        <f t="shared" si="2"/>
        <v>103360.32400000001</v>
      </c>
    </row>
    <row r="38" spans="1:16" ht="12.75">
      <c r="A38" s="121" t="s">
        <v>53</v>
      </c>
      <c r="B38" s="127">
        <v>95706274</v>
      </c>
      <c r="C38" s="121" t="s">
        <v>53</v>
      </c>
      <c r="D38" s="122">
        <v>3135.39</v>
      </c>
      <c r="E38" s="123">
        <v>2932.42</v>
      </c>
      <c r="F38" s="124">
        <v>4297.91</v>
      </c>
      <c r="G38" s="123">
        <v>4168.22</v>
      </c>
      <c r="H38" s="123">
        <v>4932.2299999999996</v>
      </c>
      <c r="I38" s="123">
        <v>5625.31</v>
      </c>
      <c r="J38" s="123">
        <v>4859.8500000000004</v>
      </c>
      <c r="K38" s="123">
        <v>2399.7800000000002</v>
      </c>
      <c r="L38" s="125">
        <v>5494.61</v>
      </c>
      <c r="M38" s="125">
        <v>7273.59</v>
      </c>
      <c r="N38" s="125">
        <f t="shared" si="3"/>
        <v>6384.1</v>
      </c>
      <c r="O38" s="125">
        <f t="shared" si="4"/>
        <v>6703.3050000000003</v>
      </c>
      <c r="P38" s="126">
        <f t="shared" si="2"/>
        <v>58206.714999999997</v>
      </c>
    </row>
    <row r="39" spans="1:16" ht="12.75">
      <c r="A39" s="121" t="s">
        <v>54</v>
      </c>
      <c r="B39" s="127" t="s">
        <v>99</v>
      </c>
      <c r="C39" s="121" t="s">
        <v>53</v>
      </c>
      <c r="D39" s="122">
        <v>202.05</v>
      </c>
      <c r="E39" s="123">
        <v>309.99</v>
      </c>
      <c r="F39" s="124">
        <v>492.6</v>
      </c>
      <c r="G39" s="123">
        <v>719</v>
      </c>
      <c r="H39" s="123">
        <v>521.72</v>
      </c>
      <c r="I39" s="123">
        <v>616.49</v>
      </c>
      <c r="J39" s="123">
        <v>385.89</v>
      </c>
      <c r="K39" s="125">
        <v>355.64</v>
      </c>
      <c r="L39" s="125">
        <v>640.26</v>
      </c>
      <c r="M39" s="125">
        <v>555.84</v>
      </c>
      <c r="N39" s="125">
        <f t="shared" si="3"/>
        <v>598.04999999999995</v>
      </c>
      <c r="O39" s="125">
        <f t="shared" si="4"/>
        <v>627.95249999999999</v>
      </c>
      <c r="P39" s="126">
        <f t="shared" si="2"/>
        <v>6025.4825000000001</v>
      </c>
    </row>
    <row r="40" spans="1:16" ht="12.75">
      <c r="A40" s="121" t="s">
        <v>54</v>
      </c>
      <c r="B40" s="127">
        <v>15564750</v>
      </c>
      <c r="C40" s="121" t="s">
        <v>53</v>
      </c>
      <c r="D40" s="122">
        <v>411.89</v>
      </c>
      <c r="E40" s="123"/>
      <c r="F40" s="124"/>
      <c r="G40" s="123"/>
      <c r="H40" s="123"/>
      <c r="I40" s="123"/>
      <c r="J40" s="123"/>
      <c r="K40" s="123"/>
      <c r="L40" s="125"/>
      <c r="M40" s="125"/>
      <c r="N40" s="125"/>
      <c r="O40" s="125"/>
      <c r="P40" s="126">
        <f t="shared" si="2"/>
        <v>411.89</v>
      </c>
    </row>
    <row r="41" spans="1:16" ht="12.75">
      <c r="A41" s="121" t="s">
        <v>55</v>
      </c>
      <c r="B41" s="127">
        <v>81265771</v>
      </c>
      <c r="C41" s="121" t="s">
        <v>55</v>
      </c>
      <c r="D41" s="122">
        <v>9699.34</v>
      </c>
      <c r="E41" s="123">
        <v>9717.06</v>
      </c>
      <c r="F41" s="124">
        <v>10914.77</v>
      </c>
      <c r="G41" s="123">
        <v>12984.3</v>
      </c>
      <c r="H41" s="123">
        <v>12411.75</v>
      </c>
      <c r="I41" s="123">
        <v>13756.8</v>
      </c>
      <c r="J41" s="123">
        <v>11709.24</v>
      </c>
      <c r="K41" s="125">
        <v>9025.7199999999993</v>
      </c>
      <c r="L41" s="125">
        <v>13578.35</v>
      </c>
      <c r="M41" s="125">
        <v>14064.24</v>
      </c>
      <c r="N41" s="125">
        <f t="shared" ref="N41:N42" si="5">AVERAGE(L41:M41)</f>
        <v>13821.295</v>
      </c>
      <c r="O41" s="125">
        <f t="shared" ref="O41:O42" si="6">N41*5%+N41</f>
        <v>14512.35975</v>
      </c>
      <c r="P41" s="126">
        <f t="shared" si="2"/>
        <v>146195.22475000002</v>
      </c>
    </row>
    <row r="42" spans="1:16" ht="12.75">
      <c r="A42" s="121" t="s">
        <v>56</v>
      </c>
      <c r="B42" s="127">
        <v>7283008</v>
      </c>
      <c r="C42" s="121" t="s">
        <v>56</v>
      </c>
      <c r="D42" s="122">
        <v>5571.79</v>
      </c>
      <c r="E42" s="123">
        <v>3047.24</v>
      </c>
      <c r="F42" s="124">
        <v>6779.98</v>
      </c>
      <c r="G42" s="123">
        <v>8322.6299999999992</v>
      </c>
      <c r="H42" s="123">
        <v>9241.58</v>
      </c>
      <c r="I42" s="123">
        <v>9822.94</v>
      </c>
      <c r="J42" s="123">
        <v>7373.95</v>
      </c>
      <c r="K42" s="125">
        <v>3150.53</v>
      </c>
      <c r="L42" s="125">
        <v>9178.6200000000008</v>
      </c>
      <c r="M42" s="125">
        <v>11561.96</v>
      </c>
      <c r="N42" s="125">
        <f t="shared" si="5"/>
        <v>10370.290000000001</v>
      </c>
      <c r="O42" s="125">
        <f t="shared" si="6"/>
        <v>10888.8045</v>
      </c>
      <c r="P42" s="126">
        <f t="shared" si="2"/>
        <v>95310.314500000008</v>
      </c>
    </row>
    <row r="43" spans="1:16" ht="12.75">
      <c r="A43" s="121" t="s">
        <v>100</v>
      </c>
      <c r="B43" s="127">
        <v>17760149</v>
      </c>
      <c r="C43" s="121" t="s">
        <v>56</v>
      </c>
      <c r="D43" s="122">
        <v>797.48</v>
      </c>
      <c r="E43" s="123">
        <f>54.49+186.42</f>
        <v>240.91</v>
      </c>
      <c r="F43" s="123"/>
      <c r="G43" s="124"/>
      <c r="H43" s="123"/>
      <c r="I43" s="123"/>
      <c r="J43" s="123"/>
      <c r="K43" s="123"/>
      <c r="L43" s="125"/>
      <c r="M43" s="125"/>
      <c r="N43" s="125"/>
      <c r="O43" s="125"/>
      <c r="P43" s="126">
        <f t="shared" si="2"/>
        <v>1038.3900000000001</v>
      </c>
    </row>
    <row r="44" spans="1:16" ht="12.75">
      <c r="A44" s="121" t="s">
        <v>57</v>
      </c>
      <c r="B44" s="127">
        <v>16387037</v>
      </c>
      <c r="C44" s="121" t="s">
        <v>57</v>
      </c>
      <c r="D44" s="122">
        <v>4634.16</v>
      </c>
      <c r="E44" s="123">
        <v>4346.87</v>
      </c>
      <c r="F44" s="124">
        <v>8002.12</v>
      </c>
      <c r="G44" s="123">
        <v>6941.78</v>
      </c>
      <c r="H44" s="123">
        <v>6850.59</v>
      </c>
      <c r="I44" s="123">
        <v>8592.0499999999993</v>
      </c>
      <c r="J44" s="123">
        <v>7500.51</v>
      </c>
      <c r="K44" s="125">
        <v>4384.82</v>
      </c>
      <c r="L44" s="125">
        <v>7665.48</v>
      </c>
      <c r="M44" s="125">
        <v>8316.58</v>
      </c>
      <c r="N44" s="125">
        <f t="shared" ref="N44:N46" si="7">AVERAGE(L44:M44)</f>
        <v>7991.03</v>
      </c>
      <c r="O44" s="125">
        <f t="shared" ref="O44:O46" si="8">N44*5%+N44</f>
        <v>8390.5815000000002</v>
      </c>
      <c r="P44" s="126">
        <f t="shared" si="2"/>
        <v>83616.571499999991</v>
      </c>
    </row>
    <row r="45" spans="1:16" ht="12.75">
      <c r="A45" s="121" t="s">
        <v>59</v>
      </c>
      <c r="B45" s="127">
        <v>14968075</v>
      </c>
      <c r="C45" s="121" t="s">
        <v>59</v>
      </c>
      <c r="D45" s="122">
        <v>2847.46</v>
      </c>
      <c r="E45" s="123">
        <v>3571.42</v>
      </c>
      <c r="F45" s="124">
        <v>3452.25</v>
      </c>
      <c r="G45" s="123">
        <v>5091.43</v>
      </c>
      <c r="H45" s="123">
        <v>4979.0600000000004</v>
      </c>
      <c r="I45" s="123">
        <v>5859.45</v>
      </c>
      <c r="J45" s="123">
        <v>4174.3100000000004</v>
      </c>
      <c r="K45" s="123">
        <v>3204.16</v>
      </c>
      <c r="L45" s="125">
        <v>5065.8100000000004</v>
      </c>
      <c r="M45" s="125">
        <v>6155.95</v>
      </c>
      <c r="N45" s="125">
        <f t="shared" si="7"/>
        <v>5610.88</v>
      </c>
      <c r="O45" s="125">
        <f t="shared" si="8"/>
        <v>5891.424</v>
      </c>
      <c r="P45" s="126">
        <f t="shared" si="2"/>
        <v>55903.603999999999</v>
      </c>
    </row>
    <row r="46" spans="1:16" ht="12.75">
      <c r="A46" s="121" t="s">
        <v>101</v>
      </c>
      <c r="B46" s="127">
        <v>6396992</v>
      </c>
      <c r="C46" s="121" t="s">
        <v>59</v>
      </c>
      <c r="D46" s="122">
        <v>330.08</v>
      </c>
      <c r="E46" s="123">
        <v>577.28</v>
      </c>
      <c r="F46" s="124">
        <v>501.34</v>
      </c>
      <c r="G46" s="123">
        <v>627.77</v>
      </c>
      <c r="H46" s="123">
        <v>706.23</v>
      </c>
      <c r="I46" s="123">
        <v>466.98</v>
      </c>
      <c r="J46" s="123">
        <v>200.08</v>
      </c>
      <c r="K46" s="123">
        <v>594.12</v>
      </c>
      <c r="L46" s="128">
        <v>800.51</v>
      </c>
      <c r="M46" s="128">
        <v>824.87</v>
      </c>
      <c r="N46" s="125">
        <f t="shared" si="7"/>
        <v>812.69</v>
      </c>
      <c r="O46" s="125">
        <f t="shared" si="8"/>
        <v>853.32450000000006</v>
      </c>
      <c r="P46" s="126">
        <f t="shared" si="2"/>
        <v>7295.2744999999986</v>
      </c>
    </row>
    <row r="47" spans="1:16" ht="12.75">
      <c r="A47" s="121" t="s">
        <v>102</v>
      </c>
      <c r="B47" s="127"/>
      <c r="C47" s="121"/>
      <c r="D47" s="129"/>
      <c r="E47" s="130"/>
      <c r="F47" s="131"/>
      <c r="G47" s="130"/>
      <c r="H47" s="130"/>
      <c r="I47" s="130"/>
      <c r="J47" s="130"/>
      <c r="K47" s="123"/>
      <c r="L47" s="126"/>
      <c r="M47" s="126"/>
      <c r="N47" s="126"/>
      <c r="O47" s="126"/>
      <c r="P47" s="126">
        <f t="shared" si="2"/>
        <v>0</v>
      </c>
    </row>
    <row r="48" spans="1:16" ht="12.75">
      <c r="A48" s="434" t="s">
        <v>8</v>
      </c>
      <c r="B48" s="426"/>
      <c r="C48" s="411"/>
      <c r="D48" s="132">
        <f t="shared" ref="D48:P48" si="9">SUM(D8:D47)</f>
        <v>269915.84000000003</v>
      </c>
      <c r="E48" s="133">
        <f t="shared" si="9"/>
        <v>301360.16999999993</v>
      </c>
      <c r="F48" s="133">
        <f t="shared" si="9"/>
        <v>343599.57999999996</v>
      </c>
      <c r="G48" s="133">
        <f t="shared" si="9"/>
        <v>353149.87000000011</v>
      </c>
      <c r="H48" s="133">
        <f t="shared" si="9"/>
        <v>381130.41000000009</v>
      </c>
      <c r="I48" s="133">
        <f t="shared" si="9"/>
        <v>442008.02999999997</v>
      </c>
      <c r="J48" s="133">
        <f t="shared" si="9"/>
        <v>388338.36999999994</v>
      </c>
      <c r="K48" s="134">
        <f t="shared" si="9"/>
        <v>261899.38000000006</v>
      </c>
      <c r="L48" s="134">
        <f t="shared" si="9"/>
        <v>436485.21</v>
      </c>
      <c r="M48" s="134">
        <f t="shared" si="9"/>
        <v>479677.95000000019</v>
      </c>
      <c r="N48" s="134">
        <f t="shared" si="9"/>
        <v>458081.5799999999</v>
      </c>
      <c r="O48" s="134">
        <f t="shared" si="9"/>
        <v>480985.65899999999</v>
      </c>
      <c r="P48" s="134">
        <f t="shared" si="9"/>
        <v>4596632.0490000006</v>
      </c>
    </row>
    <row r="49" spans="1:16" ht="12.75">
      <c r="A49" s="80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</row>
    <row r="50" spans="1:16" ht="12.75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</row>
    <row r="51" spans="1:16" ht="12.75">
      <c r="A51" s="80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</row>
    <row r="52" spans="1:16" ht="12.75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</row>
    <row r="53" spans="1:16" ht="12.75" hidden="1">
      <c r="A53" s="428" t="s">
        <v>0</v>
      </c>
      <c r="B53" s="417"/>
      <c r="C53" s="77"/>
      <c r="D53" s="77"/>
      <c r="E53" s="77"/>
      <c r="F53" s="77"/>
      <c r="G53" s="80"/>
      <c r="H53" s="80"/>
      <c r="I53" s="80"/>
      <c r="J53" s="80"/>
      <c r="K53" s="80"/>
      <c r="L53" s="80"/>
      <c r="M53" s="80"/>
      <c r="N53" s="80"/>
      <c r="O53" s="80"/>
      <c r="P53" s="80"/>
    </row>
    <row r="54" spans="1:16" ht="12.75" hidden="1">
      <c r="A54" s="428" t="s">
        <v>1</v>
      </c>
      <c r="B54" s="417"/>
      <c r="C54" s="77"/>
      <c r="D54" s="77"/>
      <c r="E54" s="77"/>
      <c r="F54" s="77"/>
      <c r="G54" s="80"/>
      <c r="H54" s="80"/>
      <c r="I54" s="80"/>
      <c r="J54" s="80"/>
      <c r="K54" s="80"/>
      <c r="L54" s="80"/>
      <c r="M54" s="80"/>
      <c r="N54" s="80"/>
      <c r="O54" s="80"/>
      <c r="P54" s="80"/>
    </row>
    <row r="55" spans="1:16" ht="12.75" hidden="1">
      <c r="A55" s="428" t="s">
        <v>2</v>
      </c>
      <c r="B55" s="417"/>
      <c r="C55" s="77"/>
      <c r="D55" s="77"/>
      <c r="E55" s="77"/>
      <c r="F55" s="77"/>
      <c r="G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 ht="12.75" hidden="1">
      <c r="A56" s="428" t="s">
        <v>67</v>
      </c>
      <c r="B56" s="417"/>
      <c r="C56" s="77"/>
      <c r="D56" s="77"/>
      <c r="E56" s="77"/>
      <c r="F56" s="77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 ht="12.75" hidden="1">
      <c r="A57" s="80"/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  <row r="58" spans="1:16" ht="12.75" hidden="1">
      <c r="A58" s="135"/>
      <c r="B58" s="135"/>
      <c r="C58" s="135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</row>
    <row r="59" spans="1:16" ht="12.75" hidden="1">
      <c r="A59" s="136" t="s">
        <v>74</v>
      </c>
      <c r="B59" s="136" t="s">
        <v>75</v>
      </c>
      <c r="D59" s="80"/>
      <c r="E59" s="137"/>
      <c r="G59" s="80"/>
      <c r="H59" s="80"/>
      <c r="I59" s="80"/>
      <c r="J59" s="80"/>
      <c r="K59" s="80"/>
      <c r="N59" s="80"/>
      <c r="O59" s="80"/>
      <c r="P59" s="80"/>
    </row>
    <row r="60" spans="1:16" ht="12.75" hidden="1">
      <c r="A60" s="138" t="str">
        <f ca="1">IFERROR(__xludf.DUMMYFUNCTION("UNIQUE(C8:C46)"),"ALTAMIRA")</f>
        <v>ALTAMIRA</v>
      </c>
      <c r="B60" s="123">
        <f t="shared" ref="B60:B76" ca="1" si="10">SUMIFS($M$8:$M$46,$C$8:$C$46,A60)</f>
        <v>13759</v>
      </c>
      <c r="D60" s="80"/>
      <c r="E60" s="139"/>
      <c r="G60" s="80"/>
      <c r="H60" s="80"/>
      <c r="I60" s="80"/>
      <c r="J60" s="80"/>
      <c r="K60" s="80"/>
      <c r="N60" s="80"/>
      <c r="O60" s="80"/>
      <c r="P60" s="80"/>
    </row>
    <row r="61" spans="1:16" ht="12.75" hidden="1">
      <c r="A61" s="138" t="str">
        <f ca="1">IFERROR(__xludf.DUMMYFUNCTION("""COMPUTED_VALUE"""),"BARCARENA")</f>
        <v>BARCARENA</v>
      </c>
      <c r="B61" s="123">
        <f t="shared" ca="1" si="10"/>
        <v>5672.59</v>
      </c>
      <c r="D61" s="80"/>
      <c r="E61" s="139"/>
      <c r="G61" s="80"/>
      <c r="H61" s="80"/>
      <c r="I61" s="80"/>
      <c r="J61" s="80"/>
      <c r="K61" s="80"/>
      <c r="N61" s="80"/>
      <c r="O61" s="80"/>
      <c r="P61" s="80"/>
    </row>
    <row r="62" spans="1:16" ht="12.75" hidden="1">
      <c r="A62" s="138" t="str">
        <f ca="1">IFERROR(__xludf.DUMMYFUNCTION("""COMPUTED_VALUE"""),"BRAGANÇA")</f>
        <v>BRAGANÇA</v>
      </c>
      <c r="B62" s="123">
        <f t="shared" ca="1" si="10"/>
        <v>20971.82</v>
      </c>
      <c r="D62" s="80"/>
      <c r="E62" s="139"/>
      <c r="G62" s="80"/>
      <c r="H62" s="80"/>
      <c r="I62" s="80"/>
      <c r="J62" s="80"/>
      <c r="K62" s="80"/>
      <c r="N62" s="80"/>
      <c r="O62" s="80"/>
      <c r="P62" s="80"/>
    </row>
    <row r="63" spans="1:16" ht="12.75" hidden="1">
      <c r="A63" s="138" t="str">
        <f ca="1">IFERROR(__xludf.DUMMYFUNCTION("""COMPUTED_VALUE"""),"BELÉM")</f>
        <v>BELÉM</v>
      </c>
      <c r="B63" s="123">
        <f t="shared" ca="1" si="10"/>
        <v>280712.84000000003</v>
      </c>
      <c r="D63" s="80"/>
      <c r="E63" s="140"/>
      <c r="G63" s="80"/>
      <c r="H63" s="80"/>
      <c r="I63" s="80"/>
      <c r="J63" s="80"/>
      <c r="K63" s="80"/>
      <c r="L63" s="80"/>
      <c r="M63" s="80"/>
      <c r="N63" s="80"/>
      <c r="O63" s="80"/>
      <c r="P63" s="80"/>
    </row>
    <row r="64" spans="1:16" ht="12.75" hidden="1">
      <c r="A64" s="138" t="str">
        <f ca="1">IFERROR(__xludf.DUMMYFUNCTION("""COMPUTED_VALUE"""),"CAMETÁ")</f>
        <v>CAMETÁ</v>
      </c>
      <c r="B64" s="123">
        <f t="shared" ca="1" si="10"/>
        <v>7702.81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</row>
    <row r="65" spans="1:16" ht="12.75" hidden="1">
      <c r="A65" s="138" t="str">
        <f ca="1">IFERROR(__xludf.DUMMYFUNCTION("""COMPUTED_VALUE"""),"CASTANHAL")</f>
        <v>CASTANHAL</v>
      </c>
      <c r="B65" s="123">
        <f t="shared" ca="1" si="10"/>
        <v>10875.15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</row>
    <row r="66" spans="1:16" ht="12.75" hidden="1">
      <c r="A66" s="138" t="str">
        <f ca="1">IFERROR(__xludf.DUMMYFUNCTION("""COMPUTED_VALUE"""),"CONCEIÇÃO DO ARAGUAIA")</f>
        <v>CONCEIÇÃO DO ARAGUAIA</v>
      </c>
      <c r="B66" s="123">
        <f t="shared" ca="1" si="10"/>
        <v>25072.61</v>
      </c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1:16" ht="12.75" hidden="1">
      <c r="A67" s="138" t="str">
        <f ca="1">IFERROR(__xludf.DUMMYFUNCTION("""COMPUTED_VALUE"""),"IGARAPÉ AÇU")</f>
        <v>IGARAPÉ AÇU</v>
      </c>
      <c r="B67" s="123">
        <f t="shared" ca="1" si="10"/>
        <v>4660.08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1:16" ht="12.75" hidden="1">
      <c r="A68" s="138" t="str">
        <f ca="1">IFERROR(__xludf.DUMMYFUNCTION("""COMPUTED_VALUE"""),"MARABÁ")</f>
        <v>MARABÁ</v>
      </c>
      <c r="B68" s="123">
        <f t="shared" ca="1" si="10"/>
        <v>39345.279999999999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</row>
    <row r="69" spans="1:16" ht="12.75" hidden="1">
      <c r="A69" s="138" t="str">
        <f ca="1">IFERROR(__xludf.DUMMYFUNCTION("""COMPUTED_VALUE"""),"MOJU")</f>
        <v>MOJU</v>
      </c>
      <c r="B69" s="123">
        <f t="shared" ca="1" si="10"/>
        <v>1170.71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</row>
    <row r="70" spans="1:16" ht="12.75" hidden="1">
      <c r="A70" s="138" t="str">
        <f ca="1">IFERROR(__xludf.DUMMYFUNCTION("""COMPUTED_VALUE"""),"PARAGOMINAS")</f>
        <v>PARAGOMINAS</v>
      </c>
      <c r="B70" s="123">
        <f t="shared" ca="1" si="10"/>
        <v>8679.26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</row>
    <row r="71" spans="1:16" ht="12.75" hidden="1">
      <c r="A71" s="138" t="str">
        <f ca="1">IFERROR(__xludf.DUMMYFUNCTION("""COMPUTED_VALUE"""),"REDENÇÃO")</f>
        <v>REDENÇÃO</v>
      </c>
      <c r="B71" s="123">
        <f t="shared" ca="1" si="10"/>
        <v>12302.77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</row>
    <row r="72" spans="1:16" ht="12.75" hidden="1">
      <c r="A72" s="138" t="str">
        <f ca="1">IFERROR(__xludf.DUMMYFUNCTION("""COMPUTED_VALUE"""),"SALVATERRA")</f>
        <v>SALVATERRA</v>
      </c>
      <c r="B72" s="123">
        <f t="shared" ca="1" si="10"/>
        <v>7829.43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</row>
    <row r="73" spans="1:16" ht="12.75" hidden="1">
      <c r="A73" s="138" t="str">
        <f ca="1">IFERROR(__xludf.DUMMYFUNCTION("""COMPUTED_VALUE"""),"SANTARÉM")</f>
        <v>SANTARÉM</v>
      </c>
      <c r="B73" s="123">
        <f t="shared" ca="1" si="10"/>
        <v>14064.24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</row>
    <row r="74" spans="1:16" ht="12.75" hidden="1">
      <c r="A74" s="138" t="str">
        <f ca="1">IFERROR(__xludf.DUMMYFUNCTION("""COMPUTED_VALUE"""),"SÃO MIGUEL DO GUAMÁ")</f>
        <v>SÃO MIGUEL DO GUAMÁ</v>
      </c>
      <c r="B74" s="123">
        <f t="shared" ca="1" si="10"/>
        <v>11561.96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</row>
    <row r="75" spans="1:16" ht="12.75" hidden="1">
      <c r="A75" s="138" t="str">
        <f ca="1">IFERROR(__xludf.DUMMYFUNCTION("""COMPUTED_VALUE"""),"TUCURUÍ")</f>
        <v>TUCURUÍ</v>
      </c>
      <c r="B75" s="123">
        <f t="shared" ca="1" si="10"/>
        <v>8316.58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</row>
    <row r="76" spans="1:16" ht="12.75" hidden="1">
      <c r="A76" s="138" t="str">
        <f ca="1">IFERROR(__xludf.DUMMYFUNCTION("""COMPUTED_VALUE"""),"VIGIA")</f>
        <v>VIGIA</v>
      </c>
      <c r="B76" s="123">
        <f t="shared" ca="1" si="10"/>
        <v>6980.82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</row>
    <row r="77" spans="1:16" ht="12.75" hidden="1">
      <c r="A77" s="141" t="s">
        <v>103</v>
      </c>
      <c r="B77" s="142">
        <f ca="1">SUM(B60:B76)</f>
        <v>479677.95000000013</v>
      </c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</row>
    <row r="78" spans="1:16" ht="12.75" hidden="1">
      <c r="A78" s="80"/>
      <c r="B78" s="143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</row>
    <row r="79" spans="1:16" ht="12.75" hidden="1">
      <c r="A79" s="141" t="s">
        <v>104</v>
      </c>
      <c r="B79" s="142">
        <f ca="1">B63</f>
        <v>280712.84000000003</v>
      </c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</row>
    <row r="80" spans="1:16" ht="12.75" hidden="1">
      <c r="A80" s="80"/>
      <c r="B80" s="143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</row>
    <row r="81" spans="1:16" ht="12.75" hidden="1">
      <c r="A81" s="141" t="s">
        <v>105</v>
      </c>
      <c r="B81" s="142">
        <f ca="1">B77-B79</f>
        <v>198965.1100000001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</row>
    <row r="82" spans="1:16" ht="12.75" hidden="1">
      <c r="A82" s="80"/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</row>
    <row r="83" spans="1:16" ht="12.75" hidden="1">
      <c r="A83" s="80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</row>
    <row r="84" spans="1:16" ht="12.75" hidden="1">
      <c r="A84" s="136" t="s">
        <v>4</v>
      </c>
      <c r="B84" s="136" t="s">
        <v>76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</row>
    <row r="85" spans="1:16" ht="12.75" hidden="1">
      <c r="A85" s="123" t="s">
        <v>77</v>
      </c>
      <c r="B85" s="123">
        <f>M13+M14+M15+M16+M17+M21+M22+M23</f>
        <v>162423.5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</row>
    <row r="86" spans="1:16" ht="12.75" hidden="1">
      <c r="A86" s="123" t="s">
        <v>39</v>
      </c>
      <c r="B86" s="123">
        <f>M24</f>
        <v>9531.24</v>
      </c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</row>
    <row r="87" spans="1:16" ht="12.75" hidden="1">
      <c r="A87" s="123" t="s">
        <v>78</v>
      </c>
      <c r="B87" s="123">
        <f>M12+M18+M19+M20+M25+M26+M27</f>
        <v>108758.1</v>
      </c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</row>
    <row r="88" spans="1:16" ht="12.75" hidden="1">
      <c r="A88" s="144" t="s">
        <v>8</v>
      </c>
      <c r="B88" s="144">
        <f>SUM(B85:P87)</f>
        <v>280712.83999999997</v>
      </c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</row>
    <row r="89" spans="1:16" ht="12.75" hidden="1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</row>
    <row r="90" spans="1:16" ht="12.75">
      <c r="A90" s="80"/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</row>
    <row r="91" spans="1:16" ht="12.75">
      <c r="A91" s="80"/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</row>
    <row r="92" spans="1:16" ht="12.7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</row>
    <row r="93" spans="1:16" ht="12.75">
      <c r="A93" s="80"/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</row>
    <row r="94" spans="1:16" ht="12.75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</row>
    <row r="95" spans="1:16" ht="12.75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</row>
    <row r="96" spans="1:16" ht="12.75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</row>
    <row r="97" spans="1:16" ht="12.75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</row>
    <row r="98" spans="1:16" ht="12.7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ht="12.75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</row>
    <row r="100" spans="1:16" ht="12.75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</row>
    <row r="101" spans="1:16" ht="12.75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</row>
  </sheetData>
  <autoFilter ref="A6:P48" xr:uid="{00000000-0009-0000-0000-00000E000000}"/>
  <mergeCells count="11">
    <mergeCell ref="A53:B53"/>
    <mergeCell ref="A54:B54"/>
    <mergeCell ref="A55:B55"/>
    <mergeCell ref="A56:B56"/>
    <mergeCell ref="A1:P1"/>
    <mergeCell ref="A2:P2"/>
    <mergeCell ref="A3:P3"/>
    <mergeCell ref="A4:P4"/>
    <mergeCell ref="A5:O5"/>
    <mergeCell ref="D6:P6"/>
    <mergeCell ref="A48:C48"/>
  </mergeCells>
  <dataValidations count="4">
    <dataValidation type="custom" allowBlank="1" showErrorMessage="1" sqref="A3" xr:uid="{00000000-0002-0000-0E00-000000000000}">
      <formula1>NOT(ISERROR(SEARCH(("DIRETORIA DE ADMINISTRAÇÃO DE SERVIÇOS"),(A3))))</formula1>
    </dataValidation>
    <dataValidation type="custom" allowBlank="1" showErrorMessage="1" sqref="A1" xr:uid="{00000000-0002-0000-0E00-000001000000}">
      <formula1>NOT(ISERROR(SEARCH(("UNIVERSIDADE DO ESTADO DO PARÁ"),(A1))))</formula1>
    </dataValidation>
    <dataValidation type="custom" allowBlank="1" showErrorMessage="1" sqref="A4" xr:uid="{00000000-0002-0000-0E00-000002000000}">
      <formula1>NOT(ISERROR(SEARCH(("GASTOS - ENERGIA ELÉTRICA - CAPITAL E INTERIOR"),(A4))))</formula1>
    </dataValidation>
    <dataValidation type="custom" allowBlank="1" showErrorMessage="1" sqref="A2" xr:uid="{00000000-0002-0000-0E00-000003000000}">
      <formula1>NOT(ISERROR(SEARCH(("PRÓ-REITORIA DE GESTÃO E PLANEJAMENTO"),(A2))))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  <pageSetUpPr fitToPage="1"/>
  </sheetPr>
  <dimension ref="A1:E112"/>
  <sheetViews>
    <sheetView showGridLines="0" workbookViewId="0"/>
  </sheetViews>
  <sheetFormatPr defaultColWidth="17.28515625" defaultRowHeight="15" customHeight="1"/>
  <cols>
    <col min="1" max="2" width="45.42578125" customWidth="1"/>
    <col min="3" max="5" width="17.85546875" customWidth="1"/>
  </cols>
  <sheetData>
    <row r="1" spans="1:5" ht="12.75">
      <c r="A1" s="418" t="s">
        <v>0</v>
      </c>
      <c r="B1" s="417"/>
      <c r="C1" s="417"/>
      <c r="D1" s="417"/>
      <c r="E1" s="417"/>
    </row>
    <row r="2" spans="1:5" ht="12.75">
      <c r="A2" s="418" t="s">
        <v>1</v>
      </c>
      <c r="B2" s="417"/>
      <c r="C2" s="417"/>
      <c r="D2" s="417"/>
      <c r="E2" s="417"/>
    </row>
    <row r="3" spans="1:5" ht="12.75">
      <c r="A3" s="418" t="s">
        <v>2</v>
      </c>
      <c r="B3" s="417"/>
      <c r="C3" s="417"/>
      <c r="D3" s="417"/>
      <c r="E3" s="417"/>
    </row>
    <row r="4" spans="1:5" ht="12.75">
      <c r="A4" s="432" t="s">
        <v>106</v>
      </c>
      <c r="B4" s="426"/>
      <c r="C4" s="426"/>
      <c r="D4" s="426"/>
      <c r="E4" s="411"/>
    </row>
    <row r="5" spans="1:5" ht="12.75">
      <c r="A5" s="418"/>
      <c r="B5" s="417"/>
      <c r="C5" s="417"/>
      <c r="D5" s="417"/>
      <c r="E5" s="80"/>
    </row>
    <row r="6" spans="1:5" ht="12.75">
      <c r="A6" s="435" t="s">
        <v>107</v>
      </c>
      <c r="B6" s="426"/>
      <c r="C6" s="426"/>
      <c r="D6" s="426"/>
      <c r="E6" s="411"/>
    </row>
    <row r="7" spans="1:5" ht="12.75">
      <c r="A7" s="145" t="s">
        <v>4</v>
      </c>
      <c r="B7" s="145" t="s">
        <v>5</v>
      </c>
      <c r="C7" s="117" t="s">
        <v>19</v>
      </c>
      <c r="D7" s="117" t="s">
        <v>20</v>
      </c>
      <c r="E7" s="117" t="s">
        <v>8</v>
      </c>
    </row>
    <row r="8" spans="1:5" ht="12.75">
      <c r="A8" s="146" t="s">
        <v>26</v>
      </c>
      <c r="B8" s="147">
        <v>11835</v>
      </c>
      <c r="C8" s="148">
        <v>94778.507249999995</v>
      </c>
      <c r="D8" s="148">
        <f t="shared" ref="D8:D14" si="0">C8*5%+C8</f>
        <v>99517.432612499993</v>
      </c>
      <c r="E8" s="126">
        <f t="shared" ref="E8:E15" si="1">SUM(C8:D8)</f>
        <v>194295.9398625</v>
      </c>
    </row>
    <row r="9" spans="1:5" ht="12.75">
      <c r="A9" s="149" t="s">
        <v>33</v>
      </c>
      <c r="B9" s="150">
        <v>1159682</v>
      </c>
      <c r="C9" s="151">
        <v>3955.47075</v>
      </c>
      <c r="D9" s="148">
        <f t="shared" si="0"/>
        <v>4153.2442874999997</v>
      </c>
      <c r="E9" s="126">
        <f t="shared" si="1"/>
        <v>8108.7150375000001</v>
      </c>
    </row>
    <row r="10" spans="1:5" ht="12.75">
      <c r="A10" s="149" t="s">
        <v>34</v>
      </c>
      <c r="B10" s="150">
        <v>1833332</v>
      </c>
      <c r="C10" s="151">
        <v>722.1585</v>
      </c>
      <c r="D10" s="148">
        <f t="shared" si="0"/>
        <v>758.26642500000003</v>
      </c>
      <c r="E10" s="126">
        <f t="shared" si="1"/>
        <v>1480.424925</v>
      </c>
    </row>
    <row r="11" spans="1:5" ht="12.75">
      <c r="A11" s="149" t="s">
        <v>35</v>
      </c>
      <c r="B11" s="150">
        <v>2000061842</v>
      </c>
      <c r="C11" s="151">
        <v>988.89525000000003</v>
      </c>
      <c r="D11" s="148">
        <f t="shared" si="0"/>
        <v>1038.3400125000001</v>
      </c>
      <c r="E11" s="126">
        <f t="shared" si="1"/>
        <v>2027.2352625000001</v>
      </c>
    </row>
    <row r="12" spans="1:5" ht="12.75">
      <c r="A12" s="149" t="s">
        <v>40</v>
      </c>
      <c r="B12" s="150">
        <v>11904270</v>
      </c>
      <c r="C12" s="151">
        <v>4595.2042500000007</v>
      </c>
      <c r="D12" s="148">
        <f t="shared" si="0"/>
        <v>4824.964462500001</v>
      </c>
      <c r="E12" s="126">
        <f t="shared" si="1"/>
        <v>9420.1687125000026</v>
      </c>
    </row>
    <row r="13" spans="1:5" ht="12.75">
      <c r="A13" s="149" t="s">
        <v>41</v>
      </c>
      <c r="B13" s="150">
        <v>97268185</v>
      </c>
      <c r="C13" s="151">
        <v>3740.9137500000002</v>
      </c>
      <c r="D13" s="148">
        <f t="shared" si="0"/>
        <v>3927.9594375000001</v>
      </c>
      <c r="E13" s="126">
        <f t="shared" si="1"/>
        <v>7668.8731875000003</v>
      </c>
    </row>
    <row r="14" spans="1:5" ht="12.75">
      <c r="A14" s="149" t="s">
        <v>42</v>
      </c>
      <c r="B14" s="150">
        <v>7286058</v>
      </c>
      <c r="C14" s="151">
        <v>993.37874999999997</v>
      </c>
      <c r="D14" s="148">
        <f t="shared" si="0"/>
        <v>1043.0476874999999</v>
      </c>
      <c r="E14" s="126">
        <f t="shared" si="1"/>
        <v>2036.4264374999998</v>
      </c>
    </row>
    <row r="15" spans="1:5" ht="12.75">
      <c r="A15" s="435" t="s">
        <v>108</v>
      </c>
      <c r="B15" s="411"/>
      <c r="C15" s="125">
        <f t="shared" ref="C15:D15" si="2">SUM(C8:C14)</f>
        <v>109774.5285</v>
      </c>
      <c r="D15" s="125">
        <f t="shared" si="2"/>
        <v>115263.254925</v>
      </c>
      <c r="E15" s="126">
        <f t="shared" si="1"/>
        <v>225037.783425</v>
      </c>
    </row>
    <row r="16" spans="1:5" ht="12.75">
      <c r="A16" s="139"/>
      <c r="B16" s="139"/>
      <c r="C16" s="152"/>
      <c r="D16" s="152"/>
      <c r="E16" s="153"/>
    </row>
    <row r="17" spans="1:5" ht="12.75">
      <c r="A17" s="435" t="s">
        <v>109</v>
      </c>
      <c r="B17" s="426"/>
      <c r="C17" s="426"/>
      <c r="D17" s="426"/>
      <c r="E17" s="411"/>
    </row>
    <row r="18" spans="1:5" ht="12.75">
      <c r="A18" s="145" t="s">
        <v>4</v>
      </c>
      <c r="B18" s="145" t="s">
        <v>5</v>
      </c>
      <c r="C18" s="117" t="s">
        <v>19</v>
      </c>
      <c r="D18" s="117" t="s">
        <v>20</v>
      </c>
      <c r="E18" s="117" t="s">
        <v>8</v>
      </c>
    </row>
    <row r="19" spans="1:5" ht="12.75">
      <c r="A19" s="121" t="s">
        <v>39</v>
      </c>
      <c r="B19" s="127">
        <v>10365813</v>
      </c>
      <c r="C19" s="154">
        <v>9512.8109999999997</v>
      </c>
      <c r="D19" s="154">
        <f>C19*5%+C19</f>
        <v>9988.4515499999998</v>
      </c>
      <c r="E19" s="126">
        <f t="shared" ref="E19:E20" si="3">SUM(C19:D19)</f>
        <v>19501.262549999999</v>
      </c>
    </row>
    <row r="20" spans="1:5" ht="12.75">
      <c r="A20" s="435" t="s">
        <v>110</v>
      </c>
      <c r="B20" s="411"/>
      <c r="C20" s="125">
        <f t="shared" ref="C20:D20" si="4">C19</f>
        <v>9512.8109999999997</v>
      </c>
      <c r="D20" s="125">
        <f t="shared" si="4"/>
        <v>9988.4515499999998</v>
      </c>
      <c r="E20" s="126">
        <f t="shared" si="3"/>
        <v>19501.262549999999</v>
      </c>
    </row>
    <row r="21" spans="1:5" ht="12.75">
      <c r="A21" s="139"/>
      <c r="B21" s="139"/>
      <c r="C21" s="152"/>
      <c r="D21" s="152"/>
      <c r="E21" s="153"/>
    </row>
    <row r="22" spans="1:5" ht="12.75">
      <c r="A22" s="435" t="s">
        <v>111</v>
      </c>
      <c r="B22" s="426"/>
      <c r="C22" s="426"/>
      <c r="D22" s="426"/>
      <c r="E22" s="411"/>
    </row>
    <row r="23" spans="1:5" ht="12.75">
      <c r="A23" s="145" t="s">
        <v>4</v>
      </c>
      <c r="B23" s="145" t="s">
        <v>5</v>
      </c>
      <c r="C23" s="117" t="s">
        <v>19</v>
      </c>
      <c r="D23" s="117" t="s">
        <v>20</v>
      </c>
      <c r="E23" s="117" t="s">
        <v>8</v>
      </c>
    </row>
    <row r="24" spans="1:5" ht="12.75">
      <c r="A24" s="146" t="s">
        <v>28</v>
      </c>
      <c r="B24" s="147">
        <v>10804</v>
      </c>
      <c r="C24" s="148">
        <v>42613.688249999999</v>
      </c>
      <c r="D24" s="148">
        <f t="shared" ref="D24:D31" si="5">C24*5%+C24</f>
        <v>44744.372662499998</v>
      </c>
      <c r="E24" s="126">
        <f t="shared" ref="E24:E32" si="6">SUM(C24:D24)</f>
        <v>87358.06091249999</v>
      </c>
    </row>
    <row r="25" spans="1:5" ht="12.75">
      <c r="A25" s="149" t="s">
        <v>29</v>
      </c>
      <c r="B25" s="150">
        <v>99816910</v>
      </c>
      <c r="C25" s="151">
        <v>3341.163</v>
      </c>
      <c r="D25" s="148">
        <f t="shared" si="5"/>
        <v>3508.2211499999999</v>
      </c>
      <c r="E25" s="126">
        <f t="shared" si="6"/>
        <v>6849.3841499999999</v>
      </c>
    </row>
    <row r="26" spans="1:5" ht="12.75">
      <c r="A26" s="149" t="s">
        <v>36</v>
      </c>
      <c r="B26" s="150">
        <v>15756306</v>
      </c>
      <c r="C26" s="151">
        <v>18851.516249999997</v>
      </c>
      <c r="D26" s="148">
        <f t="shared" si="5"/>
        <v>19794.092062499996</v>
      </c>
      <c r="E26" s="126">
        <f t="shared" si="6"/>
        <v>38645.608312499993</v>
      </c>
    </row>
    <row r="27" spans="1:5" ht="12.75">
      <c r="A27" s="149" t="s">
        <v>37</v>
      </c>
      <c r="B27" s="150">
        <v>10812</v>
      </c>
      <c r="C27" s="151">
        <v>12601.08675</v>
      </c>
      <c r="D27" s="148">
        <f t="shared" si="5"/>
        <v>13231.1410875</v>
      </c>
      <c r="E27" s="126">
        <f t="shared" si="6"/>
        <v>25832.227837500002</v>
      </c>
    </row>
    <row r="28" spans="1:5" ht="12.75">
      <c r="A28" s="149" t="s">
        <v>38</v>
      </c>
      <c r="B28" s="146">
        <v>47635</v>
      </c>
      <c r="C28" s="151">
        <v>10765.5555</v>
      </c>
      <c r="D28" s="148">
        <f t="shared" si="5"/>
        <v>11303.833275000001</v>
      </c>
      <c r="E28" s="126">
        <f t="shared" si="6"/>
        <v>22069.388774999999</v>
      </c>
    </row>
    <row r="29" spans="1:5" ht="12.75">
      <c r="A29" s="121" t="s">
        <v>30</v>
      </c>
      <c r="B29" s="121">
        <v>10588</v>
      </c>
      <c r="C29" s="155">
        <v>33589.80975</v>
      </c>
      <c r="D29" s="148">
        <f t="shared" si="5"/>
        <v>35269.3002375</v>
      </c>
      <c r="E29" s="126">
        <f t="shared" si="6"/>
        <v>68859.109987500007</v>
      </c>
    </row>
    <row r="30" spans="1:5" ht="12.75">
      <c r="A30" s="121" t="s">
        <v>31</v>
      </c>
      <c r="B30" s="121">
        <v>10499</v>
      </c>
      <c r="C30" s="155">
        <v>14271.332249999999</v>
      </c>
      <c r="D30" s="148">
        <f t="shared" si="5"/>
        <v>14984.8988625</v>
      </c>
      <c r="E30" s="126">
        <f t="shared" si="6"/>
        <v>29256.231112499998</v>
      </c>
    </row>
    <row r="31" spans="1:5" ht="12.75">
      <c r="A31" s="121" t="s">
        <v>32</v>
      </c>
      <c r="B31" s="121">
        <v>1378252</v>
      </c>
      <c r="C31" s="155">
        <v>28183.643250000001</v>
      </c>
      <c r="D31" s="148">
        <f t="shared" si="5"/>
        <v>29592.825412500002</v>
      </c>
      <c r="E31" s="126">
        <f t="shared" si="6"/>
        <v>57776.468662500003</v>
      </c>
    </row>
    <row r="32" spans="1:5" ht="12.75">
      <c r="A32" s="435" t="s">
        <v>112</v>
      </c>
      <c r="B32" s="411"/>
      <c r="C32" s="125">
        <f t="shared" ref="C32:D32" si="7">SUM(C24:C31)</f>
        <v>164217.79499999998</v>
      </c>
      <c r="D32" s="125">
        <f t="shared" si="7"/>
        <v>172428.68475000001</v>
      </c>
      <c r="E32" s="126">
        <f t="shared" si="6"/>
        <v>336646.47975</v>
      </c>
    </row>
    <row r="33" spans="1:5" ht="12.75">
      <c r="A33" s="139"/>
      <c r="B33" s="139"/>
      <c r="C33" s="152"/>
      <c r="D33" s="152"/>
      <c r="E33" s="153"/>
    </row>
    <row r="34" spans="1:5" ht="12.75">
      <c r="A34" s="435" t="s">
        <v>113</v>
      </c>
      <c r="B34" s="426"/>
      <c r="C34" s="426"/>
      <c r="D34" s="426"/>
      <c r="E34" s="411"/>
    </row>
    <row r="35" spans="1:5" ht="12.75">
      <c r="A35" s="145" t="s">
        <v>4</v>
      </c>
      <c r="B35" s="145" t="s">
        <v>5</v>
      </c>
      <c r="C35" s="117" t="s">
        <v>19</v>
      </c>
      <c r="D35" s="117" t="s">
        <v>20</v>
      </c>
      <c r="E35" s="117" t="s">
        <v>8</v>
      </c>
    </row>
    <row r="36" spans="1:5" ht="12.75">
      <c r="A36" s="119" t="s">
        <v>21</v>
      </c>
      <c r="B36" s="121">
        <v>80401051</v>
      </c>
      <c r="C36" s="156">
        <v>13298.85375</v>
      </c>
      <c r="D36" s="156">
        <f t="shared" ref="D36:D55" si="8">C36*5%+C36</f>
        <v>13963.796437500001</v>
      </c>
      <c r="E36" s="126">
        <f t="shared" ref="E36:E56" si="9">SUM(C36:D36)</f>
        <v>27262.650187500003</v>
      </c>
    </row>
    <row r="37" spans="1:5" ht="12.75">
      <c r="A37" s="121" t="s">
        <v>22</v>
      </c>
      <c r="B37" s="121">
        <v>21567680</v>
      </c>
      <c r="C37" s="155">
        <v>4433.0107500000004</v>
      </c>
      <c r="D37" s="156">
        <f t="shared" si="8"/>
        <v>4654.6612875000001</v>
      </c>
      <c r="E37" s="126">
        <f t="shared" si="9"/>
        <v>9087.6720375000004</v>
      </c>
    </row>
    <row r="38" spans="1:5" ht="12.75">
      <c r="A38" s="121" t="s">
        <v>23</v>
      </c>
      <c r="B38" s="121">
        <v>10254280</v>
      </c>
      <c r="C38" s="155">
        <v>915.97799999999984</v>
      </c>
      <c r="D38" s="156">
        <f t="shared" si="8"/>
        <v>961.77689999999984</v>
      </c>
      <c r="E38" s="126">
        <f t="shared" si="9"/>
        <v>1877.7548999999997</v>
      </c>
    </row>
    <row r="39" spans="1:5" ht="12.75">
      <c r="A39" s="121" t="s">
        <v>24</v>
      </c>
      <c r="B39" s="121">
        <v>105918879</v>
      </c>
      <c r="C39" s="155">
        <v>19006.076250000002</v>
      </c>
      <c r="D39" s="156">
        <f t="shared" si="8"/>
        <v>19956.3800625</v>
      </c>
      <c r="E39" s="126">
        <f t="shared" si="9"/>
        <v>38962.456312499999</v>
      </c>
    </row>
    <row r="40" spans="1:5" ht="12.75">
      <c r="A40" s="146" t="s">
        <v>43</v>
      </c>
      <c r="B40" s="146">
        <v>20307854</v>
      </c>
      <c r="C40" s="155">
        <v>8360.3047499999993</v>
      </c>
      <c r="D40" s="156">
        <f t="shared" si="8"/>
        <v>8778.3199874999991</v>
      </c>
      <c r="E40" s="126">
        <f t="shared" si="9"/>
        <v>17138.624737499998</v>
      </c>
    </row>
    <row r="41" spans="1:5" ht="12.75">
      <c r="A41" s="149" t="s">
        <v>44</v>
      </c>
      <c r="B41" s="146">
        <v>10878160</v>
      </c>
      <c r="C41" s="155">
        <v>10953.7155</v>
      </c>
      <c r="D41" s="156">
        <f t="shared" si="8"/>
        <v>11501.401275</v>
      </c>
      <c r="E41" s="126">
        <f t="shared" si="9"/>
        <v>22455.116775000002</v>
      </c>
    </row>
    <row r="42" spans="1:5" ht="12.75">
      <c r="A42" s="149" t="s">
        <v>45</v>
      </c>
      <c r="B42" s="150">
        <v>5003430</v>
      </c>
      <c r="C42" s="155">
        <v>23951.807250000002</v>
      </c>
      <c r="D42" s="156">
        <f t="shared" si="8"/>
        <v>25149.397612500001</v>
      </c>
      <c r="E42" s="126">
        <f t="shared" si="9"/>
        <v>49101.204862500002</v>
      </c>
    </row>
    <row r="43" spans="1:5" ht="12.75">
      <c r="A43" s="149" t="s">
        <v>46</v>
      </c>
      <c r="B43" s="150">
        <v>5559839</v>
      </c>
      <c r="C43" s="155">
        <v>1415.0955000000001</v>
      </c>
      <c r="D43" s="156">
        <f t="shared" si="8"/>
        <v>1485.8502750000002</v>
      </c>
      <c r="E43" s="126">
        <f t="shared" si="9"/>
        <v>2900.9457750000001</v>
      </c>
    </row>
    <row r="44" spans="1:5" ht="12.75">
      <c r="A44" s="149" t="s">
        <v>47</v>
      </c>
      <c r="B44" s="150">
        <v>95561659</v>
      </c>
      <c r="C44" s="155">
        <v>4598.0550000000003</v>
      </c>
      <c r="D44" s="156">
        <f t="shared" si="8"/>
        <v>4827.9577500000005</v>
      </c>
      <c r="E44" s="126">
        <f t="shared" si="9"/>
        <v>9426.0127500000017</v>
      </c>
    </row>
    <row r="45" spans="1:5" ht="12.75">
      <c r="A45" s="149" t="s">
        <v>48</v>
      </c>
      <c r="B45" s="150">
        <v>50344487</v>
      </c>
      <c r="C45" s="155">
        <v>38898.247499999998</v>
      </c>
      <c r="D45" s="156">
        <f t="shared" si="8"/>
        <v>40843.159874999998</v>
      </c>
      <c r="E45" s="126">
        <f t="shared" si="9"/>
        <v>79741.407374999995</v>
      </c>
    </row>
    <row r="46" spans="1:5" ht="12.75">
      <c r="A46" s="149" t="s">
        <v>49</v>
      </c>
      <c r="B46" s="150">
        <v>109052124</v>
      </c>
      <c r="C46" s="155">
        <v>1255.8262500000001</v>
      </c>
      <c r="D46" s="156">
        <f t="shared" si="8"/>
        <v>1318.6175625000001</v>
      </c>
      <c r="E46" s="126">
        <f t="shared" si="9"/>
        <v>2574.4438125000001</v>
      </c>
    </row>
    <row r="47" spans="1:5" ht="12.75">
      <c r="A47" s="149" t="s">
        <v>51</v>
      </c>
      <c r="B47" s="150">
        <v>10099617</v>
      </c>
      <c r="C47" s="155">
        <v>9750.9982500000006</v>
      </c>
      <c r="D47" s="156">
        <f t="shared" si="8"/>
        <v>10238.548162500001</v>
      </c>
      <c r="E47" s="126">
        <f t="shared" si="9"/>
        <v>19989.5464125</v>
      </c>
    </row>
    <row r="48" spans="1:5" ht="12.75">
      <c r="A48" s="149" t="s">
        <v>52</v>
      </c>
      <c r="B48" s="150">
        <v>50663612</v>
      </c>
      <c r="C48" s="155">
        <v>12774.804</v>
      </c>
      <c r="D48" s="156">
        <f t="shared" si="8"/>
        <v>13413.5442</v>
      </c>
      <c r="E48" s="126">
        <f t="shared" si="9"/>
        <v>26188.3482</v>
      </c>
    </row>
    <row r="49" spans="1:5" ht="12.75">
      <c r="A49" s="149" t="s">
        <v>53</v>
      </c>
      <c r="B49" s="150">
        <v>95706274</v>
      </c>
      <c r="C49" s="155">
        <v>6703.3050000000003</v>
      </c>
      <c r="D49" s="156">
        <f t="shared" si="8"/>
        <v>7038.4702500000003</v>
      </c>
      <c r="E49" s="126">
        <f t="shared" si="9"/>
        <v>13741.775250000001</v>
      </c>
    </row>
    <row r="50" spans="1:5" ht="12.75">
      <c r="A50" s="149" t="s">
        <v>54</v>
      </c>
      <c r="B50" s="157">
        <v>4324870</v>
      </c>
      <c r="C50" s="155">
        <v>627.95249999999999</v>
      </c>
      <c r="D50" s="156">
        <f t="shared" si="8"/>
        <v>659.35012499999993</v>
      </c>
      <c r="E50" s="126">
        <f t="shared" si="9"/>
        <v>1287.3026249999998</v>
      </c>
    </row>
    <row r="51" spans="1:5" ht="12.75">
      <c r="A51" s="149" t="s">
        <v>55</v>
      </c>
      <c r="B51" s="150">
        <v>81265771</v>
      </c>
      <c r="C51" s="151">
        <v>14512.35975</v>
      </c>
      <c r="D51" s="156">
        <f t="shared" si="8"/>
        <v>15237.977737499999</v>
      </c>
      <c r="E51" s="126">
        <f t="shared" si="9"/>
        <v>29750.337487500001</v>
      </c>
    </row>
    <row r="52" spans="1:5" ht="12.75">
      <c r="A52" s="149" t="s">
        <v>56</v>
      </c>
      <c r="B52" s="150">
        <v>7283008</v>
      </c>
      <c r="C52" s="151">
        <v>10888.8045</v>
      </c>
      <c r="D52" s="156">
        <f t="shared" si="8"/>
        <v>11433.244725</v>
      </c>
      <c r="E52" s="126">
        <f t="shared" si="9"/>
        <v>22322.049225000002</v>
      </c>
    </row>
    <row r="53" spans="1:5" ht="12.75">
      <c r="A53" s="149" t="s">
        <v>57</v>
      </c>
      <c r="B53" s="150">
        <v>16387037</v>
      </c>
      <c r="C53" s="151">
        <v>8390.5815000000002</v>
      </c>
      <c r="D53" s="156">
        <f t="shared" si="8"/>
        <v>8810.1105750000006</v>
      </c>
      <c r="E53" s="126">
        <f t="shared" si="9"/>
        <v>17200.692074999999</v>
      </c>
    </row>
    <row r="54" spans="1:5" ht="12.75">
      <c r="A54" s="149" t="s">
        <v>59</v>
      </c>
      <c r="B54" s="150">
        <v>14968075</v>
      </c>
      <c r="C54" s="151">
        <v>5891.424</v>
      </c>
      <c r="D54" s="156">
        <f t="shared" si="8"/>
        <v>6185.9952000000003</v>
      </c>
      <c r="E54" s="126">
        <f t="shared" si="9"/>
        <v>12077.4192</v>
      </c>
    </row>
    <row r="55" spans="1:5" ht="12.75">
      <c r="A55" s="149" t="s">
        <v>101</v>
      </c>
      <c r="B55" s="150">
        <v>6396992</v>
      </c>
      <c r="C55" s="151">
        <v>853.32450000000006</v>
      </c>
      <c r="D55" s="156">
        <f t="shared" si="8"/>
        <v>895.99072500000011</v>
      </c>
      <c r="E55" s="126">
        <f t="shared" si="9"/>
        <v>1749.3152250000003</v>
      </c>
    </row>
    <row r="56" spans="1:5" ht="12.75">
      <c r="A56" s="435" t="s">
        <v>114</v>
      </c>
      <c r="B56" s="411"/>
      <c r="C56" s="125">
        <f t="shared" ref="C56:D56" si="10">SUM(C36:C55)</f>
        <v>197480.52449999997</v>
      </c>
      <c r="D56" s="125">
        <f t="shared" si="10"/>
        <v>207354.55072500004</v>
      </c>
      <c r="E56" s="126">
        <f t="shared" si="9"/>
        <v>404835.07522500004</v>
      </c>
    </row>
    <row r="57" spans="1:5" ht="12.75">
      <c r="A57" s="139"/>
      <c r="B57" s="139"/>
      <c r="C57" s="152"/>
      <c r="D57" s="152"/>
      <c r="E57" s="153"/>
    </row>
    <row r="58" spans="1:5" ht="12.75">
      <c r="A58" s="434" t="s">
        <v>115</v>
      </c>
      <c r="B58" s="411"/>
      <c r="C58" s="134">
        <f t="shared" ref="C58:E58" si="11">SUM(C15+C20+C32+C56)</f>
        <v>480985.65899999999</v>
      </c>
      <c r="D58" s="134">
        <f t="shared" si="11"/>
        <v>505034.94195000007</v>
      </c>
      <c r="E58" s="134">
        <f t="shared" si="11"/>
        <v>986020.60095000011</v>
      </c>
    </row>
    <row r="59" spans="1:5" ht="12.75">
      <c r="A59" s="434" t="s">
        <v>116</v>
      </c>
      <c r="B59" s="411"/>
      <c r="C59" s="436">
        <f>E58</f>
        <v>986020.60095000011</v>
      </c>
      <c r="D59" s="426"/>
      <c r="E59" s="411"/>
    </row>
    <row r="60" spans="1:5" ht="12.75">
      <c r="A60" s="80"/>
      <c r="B60" s="80"/>
      <c r="C60" s="80"/>
      <c r="D60" s="80"/>
      <c r="E60" s="80"/>
    </row>
    <row r="61" spans="1:5" ht="12.75">
      <c r="A61" s="80"/>
      <c r="B61" s="80"/>
      <c r="C61" s="80"/>
      <c r="D61" s="80"/>
      <c r="E61" s="80"/>
    </row>
    <row r="62" spans="1:5" ht="12.75">
      <c r="A62" s="80"/>
      <c r="B62" s="80"/>
      <c r="C62" s="80"/>
      <c r="D62" s="80"/>
      <c r="E62" s="80"/>
    </row>
    <row r="63" spans="1:5" ht="12.75">
      <c r="A63" s="80"/>
      <c r="B63" s="80"/>
      <c r="C63" s="80"/>
      <c r="D63" s="80"/>
      <c r="E63" s="80"/>
    </row>
    <row r="64" spans="1:5" ht="12.75" hidden="1">
      <c r="A64" s="428" t="s">
        <v>0</v>
      </c>
      <c r="B64" s="417"/>
      <c r="C64" s="80"/>
      <c r="D64" s="80"/>
      <c r="E64" s="80"/>
    </row>
    <row r="65" spans="1:5" ht="12.75" hidden="1">
      <c r="A65" s="428" t="s">
        <v>1</v>
      </c>
      <c r="B65" s="417"/>
      <c r="C65" s="80"/>
      <c r="D65" s="80"/>
      <c r="E65" s="80"/>
    </row>
    <row r="66" spans="1:5" ht="12.75" hidden="1">
      <c r="A66" s="428" t="s">
        <v>2</v>
      </c>
      <c r="B66" s="417"/>
      <c r="C66" s="80"/>
      <c r="D66" s="80"/>
      <c r="E66" s="80"/>
    </row>
    <row r="67" spans="1:5" ht="12.75" hidden="1">
      <c r="A67" s="428" t="s">
        <v>67</v>
      </c>
      <c r="B67" s="417"/>
      <c r="C67" s="80"/>
      <c r="D67" s="80"/>
      <c r="E67" s="80"/>
    </row>
    <row r="68" spans="1:5" ht="12.75" hidden="1">
      <c r="A68" s="80"/>
      <c r="B68" s="80"/>
      <c r="C68" s="80"/>
      <c r="D68" s="80"/>
      <c r="E68" s="80"/>
    </row>
    <row r="69" spans="1:5" ht="12.75" hidden="1">
      <c r="A69" s="135"/>
      <c r="B69" s="135"/>
      <c r="C69" s="80"/>
      <c r="D69" s="80"/>
      <c r="E69" s="80"/>
    </row>
    <row r="70" spans="1:5" ht="12.75" hidden="1">
      <c r="A70" s="136" t="s">
        <v>74</v>
      </c>
      <c r="B70" s="136" t="s">
        <v>75</v>
      </c>
      <c r="C70" s="80"/>
      <c r="D70" s="80"/>
      <c r="E70" s="80"/>
    </row>
    <row r="71" spans="1:5" ht="12.75" hidden="1">
      <c r="A71" s="138" t="str">
        <f ca="1">IFERROR(__xludf.DUMMYFUNCTION("UNIQUE(#REF!)"),"#REF!")</f>
        <v>#REF!</v>
      </c>
      <c r="B71" s="123" t="e">
        <f t="shared" ref="B71:B87" ca="1" si="12">SUMIFS(#REF!,#REF!,A71)</f>
        <v>#REF!</v>
      </c>
      <c r="C71" s="80"/>
      <c r="D71" s="80"/>
      <c r="E71" s="80"/>
    </row>
    <row r="72" spans="1:5" ht="12.75" hidden="1">
      <c r="A72" s="138"/>
      <c r="B72" s="123" t="e">
        <f t="shared" si="12"/>
        <v>#REF!</v>
      </c>
      <c r="C72" s="80"/>
      <c r="D72" s="80"/>
      <c r="E72" s="80"/>
    </row>
    <row r="73" spans="1:5" ht="12.75" hidden="1">
      <c r="A73" s="138"/>
      <c r="B73" s="123" t="e">
        <f t="shared" si="12"/>
        <v>#REF!</v>
      </c>
      <c r="C73" s="80"/>
      <c r="D73" s="80"/>
      <c r="E73" s="80"/>
    </row>
    <row r="74" spans="1:5" ht="12.75" hidden="1">
      <c r="A74" s="138"/>
      <c r="B74" s="123" t="e">
        <f t="shared" si="12"/>
        <v>#REF!</v>
      </c>
      <c r="C74" s="80"/>
      <c r="D74" s="80"/>
      <c r="E74" s="80"/>
    </row>
    <row r="75" spans="1:5" ht="12.75" hidden="1">
      <c r="A75" s="138"/>
      <c r="B75" s="123" t="e">
        <f t="shared" si="12"/>
        <v>#REF!</v>
      </c>
      <c r="C75" s="80"/>
      <c r="D75" s="80"/>
      <c r="E75" s="80"/>
    </row>
    <row r="76" spans="1:5" ht="12.75" hidden="1">
      <c r="A76" s="138"/>
      <c r="B76" s="123" t="e">
        <f t="shared" si="12"/>
        <v>#REF!</v>
      </c>
      <c r="C76" s="80"/>
      <c r="D76" s="80"/>
      <c r="E76" s="80"/>
    </row>
    <row r="77" spans="1:5" ht="12.75" hidden="1">
      <c r="A77" s="138"/>
      <c r="B77" s="123" t="e">
        <f t="shared" si="12"/>
        <v>#REF!</v>
      </c>
      <c r="C77" s="80"/>
      <c r="D77" s="80"/>
      <c r="E77" s="80"/>
    </row>
    <row r="78" spans="1:5" ht="12.75" hidden="1">
      <c r="A78" s="138"/>
      <c r="B78" s="123" t="e">
        <f t="shared" si="12"/>
        <v>#REF!</v>
      </c>
      <c r="C78" s="80"/>
      <c r="D78" s="80"/>
      <c r="E78" s="80"/>
    </row>
    <row r="79" spans="1:5" ht="12.75" hidden="1">
      <c r="A79" s="138"/>
      <c r="B79" s="123" t="e">
        <f t="shared" si="12"/>
        <v>#REF!</v>
      </c>
      <c r="C79" s="80"/>
      <c r="D79" s="80"/>
      <c r="E79" s="80"/>
    </row>
    <row r="80" spans="1:5" ht="12.75" hidden="1">
      <c r="A80" s="138"/>
      <c r="B80" s="123" t="e">
        <f t="shared" si="12"/>
        <v>#REF!</v>
      </c>
      <c r="C80" s="80"/>
      <c r="D80" s="80"/>
      <c r="E80" s="80"/>
    </row>
    <row r="81" spans="1:5" ht="12.75" hidden="1">
      <c r="A81" s="138"/>
      <c r="B81" s="123" t="e">
        <f t="shared" si="12"/>
        <v>#REF!</v>
      </c>
      <c r="C81" s="80"/>
      <c r="D81" s="80"/>
      <c r="E81" s="80"/>
    </row>
    <row r="82" spans="1:5" ht="12.75" hidden="1">
      <c r="A82" s="138"/>
      <c r="B82" s="123" t="e">
        <f t="shared" si="12"/>
        <v>#REF!</v>
      </c>
      <c r="C82" s="80"/>
      <c r="D82" s="80"/>
      <c r="E82" s="80"/>
    </row>
    <row r="83" spans="1:5" ht="12.75" hidden="1">
      <c r="A83" s="138"/>
      <c r="B83" s="123" t="e">
        <f t="shared" si="12"/>
        <v>#REF!</v>
      </c>
      <c r="C83" s="80"/>
      <c r="D83" s="80"/>
      <c r="E83" s="80"/>
    </row>
    <row r="84" spans="1:5" ht="12.75" hidden="1">
      <c r="A84" s="138"/>
      <c r="B84" s="123" t="e">
        <f t="shared" si="12"/>
        <v>#REF!</v>
      </c>
      <c r="C84" s="80"/>
      <c r="D84" s="80"/>
      <c r="E84" s="80"/>
    </row>
    <row r="85" spans="1:5" ht="12.75" hidden="1">
      <c r="A85" s="138"/>
      <c r="B85" s="123" t="e">
        <f t="shared" si="12"/>
        <v>#REF!</v>
      </c>
      <c r="C85" s="80"/>
      <c r="D85" s="80"/>
      <c r="E85" s="80"/>
    </row>
    <row r="86" spans="1:5" ht="12.75" hidden="1">
      <c r="A86" s="138"/>
      <c r="B86" s="123" t="e">
        <f t="shared" si="12"/>
        <v>#REF!</v>
      </c>
      <c r="C86" s="80"/>
      <c r="D86" s="80"/>
      <c r="E86" s="80"/>
    </row>
    <row r="87" spans="1:5" ht="12.75" hidden="1">
      <c r="A87" s="138"/>
      <c r="B87" s="123" t="e">
        <f t="shared" si="12"/>
        <v>#REF!</v>
      </c>
      <c r="C87" s="80"/>
      <c r="D87" s="80"/>
      <c r="E87" s="80"/>
    </row>
    <row r="88" spans="1:5" ht="12.75" hidden="1">
      <c r="A88" s="141" t="s">
        <v>103</v>
      </c>
      <c r="B88" s="158" t="e">
        <f ca="1">SUM(B71:B87)</f>
        <v>#REF!</v>
      </c>
      <c r="C88" s="80"/>
      <c r="D88" s="80"/>
      <c r="E88" s="80"/>
    </row>
    <row r="89" spans="1:5" ht="12.75" hidden="1">
      <c r="A89" s="80"/>
      <c r="B89" s="143"/>
      <c r="C89" s="80"/>
      <c r="D89" s="80"/>
      <c r="E89" s="80"/>
    </row>
    <row r="90" spans="1:5" ht="12.75" hidden="1">
      <c r="A90" s="141" t="s">
        <v>104</v>
      </c>
      <c r="B90" s="142" t="e">
        <f>B74</f>
        <v>#REF!</v>
      </c>
      <c r="C90" s="80"/>
      <c r="D90" s="80"/>
      <c r="E90" s="80"/>
    </row>
    <row r="91" spans="1:5" ht="12.75" hidden="1">
      <c r="A91" s="80"/>
      <c r="B91" s="143"/>
      <c r="C91" s="80"/>
      <c r="D91" s="80"/>
      <c r="E91" s="80"/>
    </row>
    <row r="92" spans="1:5" ht="12.75" hidden="1">
      <c r="A92" s="141" t="s">
        <v>105</v>
      </c>
      <c r="B92" s="158" t="e">
        <f ca="1">B88-B90</f>
        <v>#REF!</v>
      </c>
      <c r="C92" s="80"/>
      <c r="D92" s="80"/>
      <c r="E92" s="80"/>
    </row>
    <row r="93" spans="1:5" ht="12.75" hidden="1">
      <c r="A93" s="80"/>
      <c r="B93" s="80"/>
      <c r="C93" s="80"/>
      <c r="D93" s="80"/>
      <c r="E93" s="80"/>
    </row>
    <row r="94" spans="1:5" ht="12.75" hidden="1">
      <c r="A94" s="80"/>
      <c r="B94" s="80"/>
      <c r="C94" s="80"/>
      <c r="D94" s="80"/>
      <c r="E94" s="80"/>
    </row>
    <row r="95" spans="1:5" ht="12.75" hidden="1">
      <c r="A95" s="136" t="s">
        <v>4</v>
      </c>
      <c r="B95" s="136" t="s">
        <v>76</v>
      </c>
      <c r="C95" s="80"/>
      <c r="D95" s="80"/>
      <c r="E95" s="80"/>
    </row>
    <row r="96" spans="1:5" ht="12.75" hidden="1">
      <c r="A96" s="123" t="s">
        <v>77</v>
      </c>
      <c r="B96" s="123" t="e">
        <f>#REF!+#REF!+#REF!+#REF!+#REF!+#REF!+#REF!+#REF!</f>
        <v>#REF!</v>
      </c>
      <c r="C96" s="80"/>
      <c r="D96" s="80"/>
      <c r="E96" s="80"/>
    </row>
    <row r="97" spans="1:5" ht="12.75" hidden="1">
      <c r="A97" s="123" t="s">
        <v>39</v>
      </c>
      <c r="B97" s="123" t="e">
        <f>#REF!</f>
        <v>#REF!</v>
      </c>
      <c r="C97" s="80"/>
      <c r="D97" s="80"/>
      <c r="E97" s="80"/>
    </row>
    <row r="98" spans="1:5" ht="12.75" hidden="1">
      <c r="A98" s="123" t="s">
        <v>78</v>
      </c>
      <c r="B98" s="123" t="e">
        <f>#REF!+#REF!+#REF!+#REF!+#REF!+#REF!+#REF!</f>
        <v>#REF!</v>
      </c>
      <c r="C98" s="80"/>
      <c r="D98" s="80"/>
      <c r="E98" s="80"/>
    </row>
    <row r="99" spans="1:5" ht="12.75" hidden="1">
      <c r="A99" s="144" t="s">
        <v>8</v>
      </c>
      <c r="B99" s="144" t="e">
        <f>SUM(B96:E98)</f>
        <v>#REF!</v>
      </c>
      <c r="C99" s="80"/>
      <c r="D99" s="80"/>
      <c r="E99" s="80"/>
    </row>
    <row r="100" spans="1:5" ht="12.75" hidden="1">
      <c r="A100" s="80"/>
      <c r="B100" s="80"/>
      <c r="C100" s="80"/>
      <c r="D100" s="80"/>
      <c r="E100" s="80"/>
    </row>
    <row r="101" spans="1:5" ht="12.75">
      <c r="A101" s="80"/>
      <c r="B101" s="80"/>
      <c r="C101" s="80"/>
      <c r="D101" s="80"/>
      <c r="E101" s="80"/>
    </row>
    <row r="102" spans="1:5" ht="12.75">
      <c r="A102" s="80"/>
      <c r="B102" s="80"/>
      <c r="C102" s="80"/>
      <c r="D102" s="80"/>
      <c r="E102" s="80"/>
    </row>
    <row r="103" spans="1:5" ht="12.75">
      <c r="A103" s="80"/>
      <c r="B103" s="80"/>
      <c r="C103" s="80"/>
      <c r="D103" s="80"/>
      <c r="E103" s="80"/>
    </row>
    <row r="104" spans="1:5" ht="12.75">
      <c r="A104" s="80"/>
      <c r="B104" s="80"/>
      <c r="C104" s="80"/>
      <c r="D104" s="80"/>
      <c r="E104" s="80"/>
    </row>
    <row r="105" spans="1:5" ht="12.75">
      <c r="A105" s="80"/>
      <c r="B105" s="80"/>
      <c r="C105" s="80"/>
      <c r="D105" s="80"/>
      <c r="E105" s="80"/>
    </row>
    <row r="106" spans="1:5" ht="12.75">
      <c r="A106" s="80"/>
      <c r="B106" s="80"/>
      <c r="C106" s="80"/>
      <c r="D106" s="80"/>
      <c r="E106" s="80"/>
    </row>
    <row r="107" spans="1:5" ht="12.75">
      <c r="A107" s="80"/>
      <c r="B107" s="80"/>
      <c r="C107" s="80"/>
      <c r="D107" s="80"/>
      <c r="E107" s="80"/>
    </row>
    <row r="108" spans="1:5" ht="12.75">
      <c r="A108" s="80"/>
      <c r="B108" s="80"/>
      <c r="C108" s="80"/>
      <c r="D108" s="80"/>
      <c r="E108" s="80"/>
    </row>
    <row r="109" spans="1:5" ht="12.75">
      <c r="A109" s="80"/>
      <c r="B109" s="80"/>
      <c r="C109" s="80"/>
      <c r="D109" s="80"/>
      <c r="E109" s="80"/>
    </row>
    <row r="110" spans="1:5" ht="12.75">
      <c r="A110" s="80"/>
      <c r="B110" s="80"/>
      <c r="C110" s="80"/>
      <c r="D110" s="80"/>
      <c r="E110" s="80"/>
    </row>
    <row r="111" spans="1:5" ht="12.75">
      <c r="A111" s="80"/>
      <c r="B111" s="80"/>
      <c r="C111" s="80"/>
      <c r="D111" s="80"/>
      <c r="E111" s="80"/>
    </row>
    <row r="112" spans="1:5" ht="12.75">
      <c r="A112" s="80"/>
      <c r="B112" s="80"/>
      <c r="C112" s="80"/>
      <c r="D112" s="80"/>
      <c r="E112" s="80"/>
    </row>
  </sheetData>
  <mergeCells count="20">
    <mergeCell ref="A65:B65"/>
    <mergeCell ref="A66:B66"/>
    <mergeCell ref="A67:B67"/>
    <mergeCell ref="A15:B15"/>
    <mergeCell ref="A20:B20"/>
    <mergeCell ref="A32:B32"/>
    <mergeCell ref="A56:B56"/>
    <mergeCell ref="A58:B58"/>
    <mergeCell ref="A59:B59"/>
    <mergeCell ref="A64:B64"/>
    <mergeCell ref="A22:E22"/>
    <mergeCell ref="A34:E34"/>
    <mergeCell ref="C59:E59"/>
    <mergeCell ref="A1:E1"/>
    <mergeCell ref="A2:E2"/>
    <mergeCell ref="A3:E3"/>
    <mergeCell ref="A4:E4"/>
    <mergeCell ref="A5:D5"/>
    <mergeCell ref="A6:E6"/>
    <mergeCell ref="A17:E17"/>
  </mergeCells>
  <dataValidations count="3">
    <dataValidation type="custom" allowBlank="1" showErrorMessage="1" sqref="A3" xr:uid="{00000000-0002-0000-0F00-000000000000}">
      <formula1>NOT(ISERROR(SEARCH(("DIRETORIA DE ADMINISTRAÇÃO DE SERVIÇOS"),(A3))))</formula1>
    </dataValidation>
    <dataValidation type="custom" allowBlank="1" showErrorMessage="1" sqref="A1" xr:uid="{00000000-0002-0000-0F00-000001000000}">
      <formula1>NOT(ISERROR(SEARCH(("UNIVERSIDADE DO ESTADO DO PARÁ"),(A1))))</formula1>
    </dataValidation>
    <dataValidation type="custom" allowBlank="1" showErrorMessage="1" sqref="A2" xr:uid="{00000000-0002-0000-0F00-000002000000}">
      <formula1>NOT(ISERROR(SEARCH(("PRÓ-REITORIA DE GESTÃO E PLANEJAMENTO"),(A2))))</formula1>
    </dataValidation>
  </dataValidations>
  <printOptions horizontalCentered="1" gridLines="1"/>
  <pageMargins left="0.7" right="0.7" top="0.75" bottom="0.75" header="0" footer="0"/>
  <pageSetup paperSize="9" fitToHeight="0" pageOrder="overThenDown" orientation="portrait" cellComments="atEnd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AB1001"/>
  <sheetViews>
    <sheetView showGridLines="0" workbookViewId="0"/>
  </sheetViews>
  <sheetFormatPr defaultColWidth="17.28515625" defaultRowHeight="15" customHeight="1"/>
  <cols>
    <col min="1" max="1" width="14.42578125" customWidth="1"/>
    <col min="2" max="2" width="26.42578125" customWidth="1"/>
    <col min="3" max="3" width="13.85546875" hidden="1" customWidth="1"/>
    <col min="4" max="4" width="13.5703125" customWidth="1"/>
    <col min="6" max="6" width="14.42578125" customWidth="1"/>
    <col min="12" max="12" width="20.85546875" customWidth="1"/>
  </cols>
  <sheetData>
    <row r="1" spans="1:28" ht="15" customHeight="1">
      <c r="A1" s="439" t="s">
        <v>117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</row>
    <row r="2" spans="1:28" ht="15" customHeight="1">
      <c r="A2" s="439" t="s">
        <v>118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</row>
    <row r="3" spans="1:28" ht="15" customHeight="1">
      <c r="A3" s="439" t="s">
        <v>119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</row>
    <row r="4" spans="1:28" ht="15" customHeight="1">
      <c r="A4" s="440" t="s">
        <v>120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</row>
    <row r="5" spans="1:28" ht="15" customHeight="1">
      <c r="A5" s="439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</row>
    <row r="6" spans="1:28">
      <c r="A6" s="441" t="s">
        <v>7</v>
      </c>
      <c r="B6" s="442"/>
      <c r="C6" s="442"/>
      <c r="D6" s="442"/>
      <c r="E6" s="442"/>
      <c r="F6" s="442"/>
      <c r="G6" s="442"/>
      <c r="H6" s="442"/>
      <c r="I6" s="442"/>
      <c r="J6" s="442"/>
      <c r="K6" s="438"/>
      <c r="L6" s="443" t="s">
        <v>121</v>
      </c>
    </row>
    <row r="7" spans="1:28">
      <c r="A7" s="162"/>
      <c r="B7" s="162"/>
      <c r="C7" s="163"/>
      <c r="D7" s="437" t="s">
        <v>122</v>
      </c>
      <c r="E7" s="438"/>
      <c r="F7" s="437" t="s">
        <v>123</v>
      </c>
      <c r="G7" s="438"/>
      <c r="H7" s="437" t="s">
        <v>124</v>
      </c>
      <c r="I7" s="438"/>
      <c r="J7" s="437" t="s">
        <v>125</v>
      </c>
      <c r="K7" s="438"/>
      <c r="L7" s="444"/>
    </row>
    <row r="8" spans="1:28">
      <c r="A8" s="162" t="s">
        <v>126</v>
      </c>
      <c r="B8" s="162" t="s">
        <v>127</v>
      </c>
      <c r="C8" s="163" t="s">
        <v>4</v>
      </c>
      <c r="D8" s="164" t="s">
        <v>128</v>
      </c>
      <c r="E8" s="163" t="s">
        <v>129</v>
      </c>
      <c r="F8" s="164" t="s">
        <v>128</v>
      </c>
      <c r="G8" s="163" t="s">
        <v>129</v>
      </c>
      <c r="H8" s="164" t="s">
        <v>128</v>
      </c>
      <c r="I8" s="163" t="s">
        <v>129</v>
      </c>
      <c r="J8" s="164" t="s">
        <v>128</v>
      </c>
      <c r="K8" s="163" t="s">
        <v>129</v>
      </c>
      <c r="L8" s="438"/>
    </row>
    <row r="9" spans="1:28" ht="15" customHeight="1">
      <c r="A9" s="165">
        <v>11835</v>
      </c>
      <c r="B9" s="166" t="s">
        <v>130</v>
      </c>
      <c r="C9" s="166" t="s">
        <v>65</v>
      </c>
      <c r="D9" s="167">
        <f>10223+109839+528+5386+109+1232</f>
        <v>127317</v>
      </c>
      <c r="E9" s="168">
        <v>59843.59</v>
      </c>
      <c r="F9" s="169">
        <f>11826+118381+1101+6065+487</f>
        <v>137860</v>
      </c>
      <c r="G9" s="168">
        <v>62265.57</v>
      </c>
      <c r="H9" s="169">
        <f>9319+95167+419+7186+1568</f>
        <v>113659</v>
      </c>
      <c r="I9" s="168">
        <v>48903.82</v>
      </c>
      <c r="J9" s="167">
        <f>12209+125125+1521+6059+519</f>
        <v>145433</v>
      </c>
      <c r="K9" s="168">
        <v>65044.44</v>
      </c>
      <c r="L9" s="170">
        <f t="shared" ref="L9:L29" si="0">AVERAGE(E9,G9,I9,K9)</f>
        <v>59014.355000000003</v>
      </c>
    </row>
    <row r="10" spans="1:28" ht="15" customHeight="1">
      <c r="A10" s="165">
        <v>10804</v>
      </c>
      <c r="B10" s="165" t="s">
        <v>131</v>
      </c>
      <c r="C10" s="166" t="s">
        <v>65</v>
      </c>
      <c r="D10" s="169">
        <f>5010+61192+296+4800+46+862</f>
        <v>72206</v>
      </c>
      <c r="E10" s="168">
        <v>32111.68</v>
      </c>
      <c r="F10" s="169">
        <f>5828+69427+1006+5669+268</f>
        <v>82198</v>
      </c>
      <c r="G10" s="168">
        <v>34775.769999999997</v>
      </c>
      <c r="H10" s="169">
        <f>5025+57349+284+5716+977</f>
        <v>69351</v>
      </c>
      <c r="I10" s="168">
        <v>29178.89</v>
      </c>
      <c r="J10" s="169">
        <f>6528+74477+946+5213+272</f>
        <v>87436</v>
      </c>
      <c r="K10" s="168">
        <v>37071.69</v>
      </c>
      <c r="L10" s="170">
        <f t="shared" si="0"/>
        <v>33284.5075</v>
      </c>
    </row>
    <row r="11" spans="1:28" ht="15" customHeight="1">
      <c r="A11" s="165">
        <v>10588</v>
      </c>
      <c r="B11" s="165" t="s">
        <v>132</v>
      </c>
      <c r="C11" s="166" t="s">
        <v>65</v>
      </c>
      <c r="D11" s="169"/>
      <c r="E11" s="171"/>
      <c r="F11" s="169">
        <f>9371+56581+1871+6441+9+219</f>
        <v>74492</v>
      </c>
      <c r="G11" s="168">
        <v>37702.33</v>
      </c>
      <c r="H11" s="169">
        <f>217+8+6445+47441+1734+7844</f>
        <v>63689</v>
      </c>
      <c r="I11" s="168">
        <v>31166.31</v>
      </c>
      <c r="J11" s="169">
        <f>56571+9184+26+7459+2410+202</f>
        <v>75852</v>
      </c>
      <c r="K11" s="168">
        <v>37342.239999999998</v>
      </c>
      <c r="L11" s="170">
        <f t="shared" si="0"/>
        <v>35403.626666666671</v>
      </c>
    </row>
    <row r="12" spans="1:28" ht="15" customHeight="1">
      <c r="A12" s="165">
        <v>10499</v>
      </c>
      <c r="B12" s="165" t="s">
        <v>133</v>
      </c>
      <c r="C12" s="166" t="s">
        <v>65</v>
      </c>
      <c r="D12" s="169"/>
      <c r="E12" s="171"/>
      <c r="F12" s="169">
        <f>1413+20871+143+768+109</f>
        <v>23304</v>
      </c>
      <c r="G12" s="168">
        <v>10000.280000000001</v>
      </c>
      <c r="H12" s="169">
        <f>1077+16472+103+797+142</f>
        <v>18591</v>
      </c>
      <c r="I12" s="168">
        <v>7831.48</v>
      </c>
      <c r="J12" s="169">
        <f>1361+22844+163+796+115</f>
        <v>25279</v>
      </c>
      <c r="K12" s="168">
        <v>10503.32</v>
      </c>
      <c r="L12" s="170">
        <f t="shared" si="0"/>
        <v>9445.0266666666666</v>
      </c>
    </row>
    <row r="13" spans="1:28" ht="15" customHeight="1">
      <c r="A13" s="165">
        <v>1378252</v>
      </c>
      <c r="B13" s="165" t="s">
        <v>134</v>
      </c>
      <c r="C13" s="166" t="s">
        <v>65</v>
      </c>
      <c r="D13" s="169">
        <f>2411+27319+139+126+9+3</f>
        <v>30007</v>
      </c>
      <c r="E13" s="168">
        <v>13893.39</v>
      </c>
      <c r="F13" s="169">
        <f>3157+33404+3+63+149</f>
        <v>36776</v>
      </c>
      <c r="G13" s="168">
        <v>16943.12</v>
      </c>
      <c r="H13" s="169">
        <f>2360+26110+157+161+9</f>
        <v>28797</v>
      </c>
      <c r="I13" s="168">
        <v>13223.47</v>
      </c>
      <c r="J13" s="169">
        <f>3211+35350+4+119+15+163</f>
        <v>38862</v>
      </c>
      <c r="K13" s="168">
        <v>18115.169999999998</v>
      </c>
      <c r="L13" s="170">
        <f t="shared" si="0"/>
        <v>15543.787499999999</v>
      </c>
    </row>
    <row r="14" spans="1:28" ht="15" customHeight="1">
      <c r="A14" s="165">
        <v>1159682</v>
      </c>
      <c r="B14" s="165" t="s">
        <v>33</v>
      </c>
      <c r="C14" s="166" t="s">
        <v>65</v>
      </c>
      <c r="D14" s="167" t="s">
        <v>135</v>
      </c>
      <c r="E14" s="168">
        <v>1273.95</v>
      </c>
      <c r="F14" s="167" t="s">
        <v>136</v>
      </c>
      <c r="G14" s="168">
        <v>1331.28</v>
      </c>
      <c r="H14" s="169">
        <f>2585</f>
        <v>2585</v>
      </c>
      <c r="I14" s="168">
        <v>1296.3499999999999</v>
      </c>
      <c r="J14" s="169">
        <f>2652</f>
        <v>2652</v>
      </c>
      <c r="K14" s="168">
        <v>1375.29</v>
      </c>
      <c r="L14" s="170">
        <f t="shared" si="0"/>
        <v>1319.2175</v>
      </c>
    </row>
    <row r="15" spans="1:28" ht="15" customHeight="1">
      <c r="A15" s="165">
        <v>15756306</v>
      </c>
      <c r="B15" s="165" t="s">
        <v>137</v>
      </c>
      <c r="C15" s="166" t="s">
        <v>65</v>
      </c>
      <c r="D15" s="169">
        <f>29053+151+51</f>
        <v>29255</v>
      </c>
      <c r="E15" s="168">
        <v>22456.87</v>
      </c>
      <c r="F15" s="169">
        <f>32245+145</f>
        <v>32390</v>
      </c>
      <c r="G15" s="168">
        <v>17429.53</v>
      </c>
      <c r="H15" s="169">
        <f>162+27330</f>
        <v>27492</v>
      </c>
      <c r="I15" s="168">
        <v>16411.39</v>
      </c>
      <c r="J15" s="169">
        <f>156+35323</f>
        <v>35479</v>
      </c>
      <c r="K15" s="168">
        <v>18977.28</v>
      </c>
      <c r="L15" s="170">
        <f t="shared" si="0"/>
        <v>18818.767499999998</v>
      </c>
    </row>
    <row r="16" spans="1:28" ht="15" customHeight="1">
      <c r="A16" s="165">
        <v>10812</v>
      </c>
      <c r="B16" s="166" t="s">
        <v>138</v>
      </c>
      <c r="C16" s="166" t="s">
        <v>65</v>
      </c>
      <c r="D16" s="169">
        <f>25+61+16774+901+75</f>
        <v>17836</v>
      </c>
      <c r="E16" s="168">
        <v>7141.21</v>
      </c>
      <c r="F16" s="169">
        <f>825+18289+9+28+83+11</f>
        <v>19245</v>
      </c>
      <c r="G16" s="168">
        <v>8010.64</v>
      </c>
      <c r="H16" s="169">
        <f>814+15660+83+17+22</f>
        <v>16596</v>
      </c>
      <c r="I16" s="168">
        <v>6986.01</v>
      </c>
      <c r="J16" s="169">
        <f>763+17580+14+44+11+83</f>
        <v>18495</v>
      </c>
      <c r="K16" s="168">
        <v>7627.62</v>
      </c>
      <c r="L16" s="170">
        <f t="shared" si="0"/>
        <v>7441.37</v>
      </c>
    </row>
    <row r="17" spans="1:22" ht="15" customHeight="1">
      <c r="A17" s="165">
        <v>47635</v>
      </c>
      <c r="B17" s="165" t="s">
        <v>38</v>
      </c>
      <c r="C17" s="166" t="s">
        <v>65</v>
      </c>
      <c r="D17" s="167" t="s">
        <v>139</v>
      </c>
      <c r="E17" s="168">
        <v>2249.5500000000002</v>
      </c>
      <c r="F17" s="167" t="s">
        <v>140</v>
      </c>
      <c r="G17" s="168">
        <v>2607.46</v>
      </c>
      <c r="H17" s="167" t="s">
        <v>141</v>
      </c>
      <c r="I17" s="168">
        <v>2087.4</v>
      </c>
      <c r="J17" s="169">
        <f>4850</f>
        <v>4850</v>
      </c>
      <c r="K17" s="168">
        <v>2512.34</v>
      </c>
      <c r="L17" s="170">
        <f t="shared" si="0"/>
        <v>2364.1875</v>
      </c>
    </row>
    <row r="18" spans="1:22" ht="15" customHeight="1">
      <c r="A18" s="165">
        <v>10365813</v>
      </c>
      <c r="B18" s="165" t="s">
        <v>39</v>
      </c>
      <c r="C18" s="166" t="s">
        <v>65</v>
      </c>
      <c r="D18" s="169">
        <f>1477+17614+15+3343+101+505</f>
        <v>23055</v>
      </c>
      <c r="E18" s="168">
        <v>9668.7199999999993</v>
      </c>
      <c r="F18" s="169">
        <f>1543+17910+438+2415+14+5+114</f>
        <v>22439</v>
      </c>
      <c r="G18" s="168">
        <v>10589.8</v>
      </c>
      <c r="H18" s="169">
        <f>1405+14001+100+2385+453</f>
        <v>18344</v>
      </c>
      <c r="I18" s="168">
        <v>8152.06</v>
      </c>
      <c r="J18" s="169">
        <f>978+10345+450+2135+100</f>
        <v>14008</v>
      </c>
      <c r="K18" s="168">
        <v>6747.94</v>
      </c>
      <c r="L18" s="170">
        <f t="shared" si="0"/>
        <v>8789.6299999999992</v>
      </c>
    </row>
    <row r="19" spans="1:22" ht="15" customHeight="1">
      <c r="A19" s="165">
        <v>15564750</v>
      </c>
      <c r="B19" s="166" t="s">
        <v>142</v>
      </c>
      <c r="C19" s="166" t="s">
        <v>66</v>
      </c>
      <c r="D19" s="167" t="s">
        <v>143</v>
      </c>
      <c r="E19" s="168">
        <v>25.58</v>
      </c>
      <c r="F19" s="167" t="s">
        <v>144</v>
      </c>
      <c r="G19" s="168">
        <v>720.79</v>
      </c>
      <c r="H19" s="167" t="s">
        <v>145</v>
      </c>
      <c r="I19" s="168">
        <v>398.68</v>
      </c>
      <c r="J19" s="167" t="s">
        <v>146</v>
      </c>
      <c r="K19" s="168">
        <v>462.6</v>
      </c>
      <c r="L19" s="170">
        <f t="shared" si="0"/>
        <v>401.91250000000002</v>
      </c>
      <c r="M19" s="172"/>
      <c r="N19" s="172"/>
      <c r="O19" s="172"/>
      <c r="P19" s="172"/>
      <c r="Q19" s="172"/>
      <c r="R19" s="172"/>
      <c r="S19" s="172"/>
      <c r="T19" s="172"/>
      <c r="U19" s="172"/>
      <c r="V19" s="172"/>
    </row>
    <row r="20" spans="1:22" ht="15" customHeight="1">
      <c r="A20" s="165">
        <v>95706274</v>
      </c>
      <c r="B20" s="166" t="s">
        <v>147</v>
      </c>
      <c r="C20" s="166" t="s">
        <v>66</v>
      </c>
      <c r="D20" s="167" t="s">
        <v>148</v>
      </c>
      <c r="E20" s="168">
        <v>2976.33</v>
      </c>
      <c r="F20" s="167" t="s">
        <v>149</v>
      </c>
      <c r="G20" s="168">
        <v>33666.74</v>
      </c>
      <c r="H20" s="167" t="s">
        <v>150</v>
      </c>
      <c r="I20" s="168">
        <v>3159.39</v>
      </c>
      <c r="J20" s="167" t="s">
        <v>151</v>
      </c>
      <c r="K20" s="168">
        <v>3335.61</v>
      </c>
      <c r="L20" s="170">
        <f t="shared" si="0"/>
        <v>10784.5175</v>
      </c>
      <c r="M20" s="172"/>
      <c r="N20" s="172"/>
      <c r="O20" s="172"/>
      <c r="P20" s="172"/>
      <c r="Q20" s="172"/>
      <c r="R20" s="172"/>
      <c r="S20" s="172"/>
      <c r="T20" s="172"/>
      <c r="U20" s="172"/>
      <c r="V20" s="172"/>
    </row>
    <row r="21" spans="1:22" ht="15" customHeight="1">
      <c r="A21" s="165">
        <v>95706274</v>
      </c>
      <c r="B21" s="166" t="s">
        <v>152</v>
      </c>
      <c r="C21" s="166" t="s">
        <v>66</v>
      </c>
      <c r="D21" s="169"/>
      <c r="E21" s="171"/>
      <c r="F21" s="169"/>
      <c r="G21" s="171"/>
      <c r="H21" s="169"/>
      <c r="I21" s="171"/>
      <c r="J21" s="169"/>
      <c r="K21" s="171"/>
      <c r="L21" s="170" t="e">
        <f t="shared" si="0"/>
        <v>#DIV/0!</v>
      </c>
      <c r="M21" s="172"/>
      <c r="N21" s="172"/>
      <c r="O21" s="172"/>
      <c r="P21" s="172"/>
      <c r="Q21" s="172"/>
      <c r="R21" s="172"/>
      <c r="S21" s="172"/>
      <c r="T21" s="172"/>
      <c r="U21" s="172"/>
      <c r="V21" s="172"/>
    </row>
    <row r="22" spans="1:22" ht="14.25">
      <c r="A22" s="165">
        <v>21567680</v>
      </c>
      <c r="B22" s="166" t="s">
        <v>153</v>
      </c>
      <c r="C22" s="166" t="s">
        <v>66</v>
      </c>
      <c r="D22" s="169">
        <f>4869+50+15</f>
        <v>4934</v>
      </c>
      <c r="E22" s="168">
        <v>4150.67</v>
      </c>
      <c r="F22" s="169">
        <f>4063+14+50</f>
        <v>4127</v>
      </c>
      <c r="G22" s="168">
        <v>4099.68</v>
      </c>
      <c r="H22" s="169">
        <f>3247+50+29</f>
        <v>3326</v>
      </c>
      <c r="I22" s="168">
        <v>3699.58</v>
      </c>
      <c r="J22" s="169">
        <f>4043+29+50</f>
        <v>4122</v>
      </c>
      <c r="K22" s="168">
        <v>4057.19</v>
      </c>
      <c r="L22" s="170">
        <f t="shared" si="0"/>
        <v>4001.78</v>
      </c>
      <c r="M22" s="172"/>
      <c r="N22" s="172"/>
      <c r="O22" s="172"/>
      <c r="P22" s="172"/>
      <c r="Q22" s="172"/>
      <c r="R22" s="172"/>
      <c r="S22" s="172"/>
      <c r="T22" s="172"/>
      <c r="U22" s="172"/>
      <c r="V22" s="172"/>
    </row>
    <row r="23" spans="1:22" ht="14.25">
      <c r="A23" s="165">
        <v>104319696</v>
      </c>
      <c r="B23" s="166" t="s">
        <v>154</v>
      </c>
      <c r="C23" s="166" t="s">
        <v>66</v>
      </c>
      <c r="D23" s="167" t="s">
        <v>143</v>
      </c>
      <c r="E23" s="168">
        <v>24.53</v>
      </c>
      <c r="F23" s="167" t="s">
        <v>143</v>
      </c>
      <c r="G23" s="168">
        <v>26.27</v>
      </c>
      <c r="H23" s="167" t="s">
        <v>143</v>
      </c>
      <c r="I23" s="168">
        <v>25.06</v>
      </c>
      <c r="J23" s="167" t="s">
        <v>143</v>
      </c>
      <c r="K23" s="168">
        <v>25.94</v>
      </c>
      <c r="L23" s="170">
        <f t="shared" si="0"/>
        <v>25.45</v>
      </c>
      <c r="M23" s="172"/>
      <c r="N23" s="172"/>
      <c r="O23" s="172"/>
      <c r="P23" s="172"/>
      <c r="Q23" s="172"/>
      <c r="R23" s="172"/>
      <c r="S23" s="172"/>
      <c r="T23" s="172"/>
      <c r="U23" s="172"/>
      <c r="V23" s="172"/>
    </row>
    <row r="24" spans="1:22" ht="14.25">
      <c r="A24" s="165">
        <v>20307854</v>
      </c>
      <c r="B24" s="166" t="s">
        <v>155</v>
      </c>
      <c r="C24" s="166" t="s">
        <v>66</v>
      </c>
      <c r="D24" s="167" t="s">
        <v>156</v>
      </c>
      <c r="E24" s="168">
        <v>4145.75</v>
      </c>
      <c r="F24" s="167" t="s">
        <v>157</v>
      </c>
      <c r="G24" s="168">
        <v>5405.57</v>
      </c>
      <c r="H24" s="167" t="s">
        <v>158</v>
      </c>
      <c r="I24" s="168">
        <v>4728.0600000000004</v>
      </c>
      <c r="J24" s="169">
        <f>9375</f>
        <v>9375</v>
      </c>
      <c r="K24" s="168">
        <v>4849.28</v>
      </c>
      <c r="L24" s="170">
        <f t="shared" si="0"/>
        <v>4782.165</v>
      </c>
      <c r="M24" s="172"/>
      <c r="N24" s="172"/>
      <c r="O24" s="172"/>
      <c r="P24" s="172"/>
      <c r="Q24" s="172"/>
      <c r="R24" s="172"/>
      <c r="S24" s="172"/>
      <c r="T24" s="172"/>
      <c r="U24" s="172"/>
      <c r="V24" s="172"/>
    </row>
    <row r="25" spans="1:22" ht="14.25">
      <c r="A25" s="165">
        <v>5559839</v>
      </c>
      <c r="B25" s="166" t="s">
        <v>159</v>
      </c>
      <c r="C25" s="166" t="s">
        <v>66</v>
      </c>
      <c r="D25" s="167" t="s">
        <v>160</v>
      </c>
      <c r="E25" s="168">
        <v>581.03</v>
      </c>
      <c r="F25" s="167" t="s">
        <v>161</v>
      </c>
      <c r="G25" s="168">
        <v>1055.6600000000001</v>
      </c>
      <c r="H25" s="167" t="s">
        <v>162</v>
      </c>
      <c r="I25" s="168">
        <v>1018.53</v>
      </c>
      <c r="J25" s="169">
        <f>1696</f>
        <v>1696</v>
      </c>
      <c r="K25" s="168">
        <v>871.37</v>
      </c>
      <c r="L25" s="170">
        <f t="shared" si="0"/>
        <v>881.64750000000004</v>
      </c>
      <c r="M25" s="172"/>
      <c r="N25" s="172"/>
      <c r="O25" s="172"/>
      <c r="P25" s="172"/>
      <c r="Q25" s="172"/>
      <c r="R25" s="172"/>
      <c r="S25" s="172"/>
      <c r="T25" s="172"/>
      <c r="U25" s="172"/>
      <c r="V25" s="172"/>
    </row>
    <row r="26" spans="1:22" ht="14.25">
      <c r="A26" s="165">
        <v>6396992</v>
      </c>
      <c r="B26" s="166" t="s">
        <v>163</v>
      </c>
      <c r="C26" s="166" t="s">
        <v>66</v>
      </c>
      <c r="D26" s="167" t="s">
        <v>164</v>
      </c>
      <c r="E26" s="168">
        <v>273.33999999999997</v>
      </c>
      <c r="F26" s="167" t="s">
        <v>165</v>
      </c>
      <c r="G26" s="168">
        <v>316.54000000000002</v>
      </c>
      <c r="H26" s="167" t="s">
        <v>166</v>
      </c>
      <c r="I26" s="168">
        <v>285.83999999999997</v>
      </c>
      <c r="J26" s="167" t="s">
        <v>167</v>
      </c>
      <c r="K26" s="168">
        <v>334.21</v>
      </c>
      <c r="L26" s="170">
        <f t="shared" si="0"/>
        <v>302.48250000000002</v>
      </c>
    </row>
    <row r="27" spans="1:22" ht="14.25">
      <c r="A27" s="165">
        <v>14968075</v>
      </c>
      <c r="B27" s="166" t="s">
        <v>168</v>
      </c>
      <c r="C27" s="166" t="s">
        <v>66</v>
      </c>
      <c r="D27" s="167" t="s">
        <v>169</v>
      </c>
      <c r="E27" s="168">
        <v>3323.76</v>
      </c>
      <c r="F27" s="167" t="s">
        <v>170</v>
      </c>
      <c r="G27" s="168">
        <v>3578</v>
      </c>
      <c r="H27" s="167" t="s">
        <v>171</v>
      </c>
      <c r="I27" s="168">
        <v>3266.71</v>
      </c>
      <c r="J27" s="167" t="s">
        <v>172</v>
      </c>
      <c r="K27" s="168">
        <v>3610.68</v>
      </c>
      <c r="L27" s="170">
        <f t="shared" si="0"/>
        <v>3444.7875000000004</v>
      </c>
    </row>
    <row r="28" spans="1:22" ht="14.25">
      <c r="A28" s="165">
        <v>11904270</v>
      </c>
      <c r="B28" s="165" t="s">
        <v>173</v>
      </c>
      <c r="C28" s="166" t="s">
        <v>66</v>
      </c>
      <c r="D28" s="167" t="s">
        <v>174</v>
      </c>
      <c r="E28" s="168">
        <v>1967.36</v>
      </c>
      <c r="F28" s="167" t="s">
        <v>175</v>
      </c>
      <c r="G28" s="168">
        <v>2033.2</v>
      </c>
      <c r="H28" s="167" t="s">
        <v>176</v>
      </c>
      <c r="I28" s="168">
        <v>1833.45</v>
      </c>
      <c r="J28" s="167" t="s">
        <v>177</v>
      </c>
      <c r="K28" s="168">
        <v>2212.44</v>
      </c>
      <c r="L28" s="170">
        <f t="shared" si="0"/>
        <v>2011.6125000000002</v>
      </c>
    </row>
    <row r="29" spans="1:22" ht="14.25">
      <c r="A29" s="165">
        <v>7286058</v>
      </c>
      <c r="B29" s="165" t="s">
        <v>42</v>
      </c>
      <c r="C29" s="166" t="s">
        <v>65</v>
      </c>
      <c r="D29" s="169"/>
      <c r="E29" s="171"/>
      <c r="F29" s="167" t="s">
        <v>178</v>
      </c>
      <c r="G29" s="168">
        <v>531.92999999999995</v>
      </c>
      <c r="H29" s="169"/>
      <c r="I29" s="171"/>
      <c r="J29" s="169" t="s">
        <v>179</v>
      </c>
      <c r="K29" s="171">
        <v>636.01</v>
      </c>
      <c r="L29" s="170">
        <f t="shared" si="0"/>
        <v>583.97</v>
      </c>
    </row>
    <row r="30" spans="1:22" ht="14.25">
      <c r="A30" s="165"/>
      <c r="B30" s="165"/>
      <c r="C30" s="166"/>
      <c r="D30" s="169"/>
      <c r="E30" s="171"/>
      <c r="F30" s="169"/>
      <c r="G30" s="171"/>
      <c r="H30" s="169"/>
      <c r="I30" s="171"/>
      <c r="J30" s="169"/>
      <c r="K30" s="171"/>
      <c r="L30" s="170"/>
    </row>
    <row r="31" spans="1:22" ht="14.25">
      <c r="A31" s="165"/>
      <c r="B31" s="165"/>
      <c r="C31" s="166"/>
      <c r="D31" s="169"/>
      <c r="E31" s="171"/>
      <c r="F31" s="169"/>
      <c r="G31" s="171"/>
      <c r="H31" s="169"/>
      <c r="I31" s="171"/>
      <c r="J31" s="169"/>
      <c r="K31" s="171"/>
      <c r="L31" s="170"/>
    </row>
    <row r="32" spans="1:22" ht="14.25">
      <c r="A32" s="165"/>
      <c r="B32" s="165"/>
      <c r="C32" s="166"/>
      <c r="D32" s="169"/>
      <c r="E32" s="171"/>
      <c r="F32" s="169"/>
      <c r="G32" s="171"/>
      <c r="H32" s="169"/>
      <c r="I32" s="171"/>
      <c r="J32" s="169"/>
      <c r="K32" s="171"/>
      <c r="L32" s="170"/>
    </row>
    <row r="33" spans="1:12" ht="14.25">
      <c r="A33" s="165"/>
      <c r="B33" s="165"/>
      <c r="C33" s="166"/>
      <c r="D33" s="169"/>
      <c r="E33" s="171"/>
      <c r="F33" s="169"/>
      <c r="G33" s="171"/>
      <c r="H33" s="169"/>
      <c r="I33" s="171"/>
      <c r="J33" s="169"/>
      <c r="K33" s="171"/>
      <c r="L33" s="170"/>
    </row>
    <row r="34" spans="1:12">
      <c r="A34" s="173"/>
      <c r="B34" s="173"/>
      <c r="C34" s="174"/>
      <c r="D34" s="175"/>
      <c r="E34" s="176">
        <f>SUM(E9:E29)</f>
        <v>166107.30999999994</v>
      </c>
      <c r="F34" s="175"/>
      <c r="G34" s="176">
        <f>SUM(G9:G29)</f>
        <v>253090.15999999997</v>
      </c>
      <c r="H34" s="175"/>
      <c r="I34" s="176">
        <f>SUM(I9:I29)</f>
        <v>183652.47999999995</v>
      </c>
      <c r="J34" s="175"/>
      <c r="K34" s="176">
        <f>SUM(K9:K29)</f>
        <v>225712.65999999997</v>
      </c>
      <c r="L34" s="177">
        <f>AVERAGE(E34,G34,I34,K34)</f>
        <v>207140.65249999997</v>
      </c>
    </row>
    <row r="35" spans="1:12" ht="14.25">
      <c r="A35" s="178"/>
      <c r="B35" s="178"/>
      <c r="C35" s="179"/>
      <c r="D35" s="180"/>
      <c r="E35" s="181"/>
      <c r="F35" s="180"/>
      <c r="G35" s="181"/>
      <c r="H35" s="180"/>
      <c r="I35" s="181"/>
      <c r="J35" s="180"/>
      <c r="K35" s="181"/>
      <c r="L35" s="170"/>
    </row>
    <row r="36" spans="1:12" ht="14.25">
      <c r="A36" s="182">
        <v>99816910</v>
      </c>
      <c r="B36" s="182" t="s">
        <v>131</v>
      </c>
      <c r="C36" s="183" t="s">
        <v>65</v>
      </c>
      <c r="D36" s="184">
        <f>424+130+464</f>
        <v>1018</v>
      </c>
      <c r="E36" s="185">
        <v>7738.87</v>
      </c>
      <c r="F36" s="186" t="s">
        <v>180</v>
      </c>
      <c r="G36" s="185">
        <v>176.13</v>
      </c>
      <c r="H36" s="184">
        <f>422+130+465</f>
        <v>1017</v>
      </c>
      <c r="I36" s="185">
        <v>4582.97</v>
      </c>
      <c r="J36" s="184">
        <f>262+229+130</f>
        <v>621</v>
      </c>
      <c r="K36" s="185">
        <v>7768.73</v>
      </c>
      <c r="L36" s="170">
        <f t="shared" ref="L36:L52" si="1">AVERAGE(E36,G36,I36,K36)</f>
        <v>5066.6750000000002</v>
      </c>
    </row>
    <row r="37" spans="1:12" ht="14.25">
      <c r="A37" s="165">
        <v>1738011</v>
      </c>
      <c r="B37" s="165" t="s">
        <v>35</v>
      </c>
      <c r="C37" s="166" t="s">
        <v>65</v>
      </c>
      <c r="D37" s="167" t="s">
        <v>181</v>
      </c>
      <c r="E37" s="168">
        <v>48.09</v>
      </c>
      <c r="F37" s="167" t="s">
        <v>182</v>
      </c>
      <c r="G37" s="168">
        <v>59.52</v>
      </c>
      <c r="H37" s="167" t="s">
        <v>183</v>
      </c>
      <c r="I37" s="168">
        <v>69.19</v>
      </c>
      <c r="J37" s="167" t="s">
        <v>184</v>
      </c>
      <c r="K37" s="168">
        <v>114.7</v>
      </c>
      <c r="L37" s="170">
        <f t="shared" si="1"/>
        <v>72.875</v>
      </c>
    </row>
    <row r="38" spans="1:12" ht="14.25">
      <c r="A38" s="165">
        <v>1585177</v>
      </c>
      <c r="B38" s="187" t="s">
        <v>185</v>
      </c>
      <c r="C38" s="166" t="s">
        <v>66</v>
      </c>
      <c r="D38" s="167" t="s">
        <v>186</v>
      </c>
      <c r="E38" s="168">
        <v>900.01</v>
      </c>
      <c r="F38" s="167" t="s">
        <v>187</v>
      </c>
      <c r="G38" s="168">
        <v>1236.3699999999999</v>
      </c>
      <c r="H38" s="167" t="s">
        <v>188</v>
      </c>
      <c r="I38" s="168">
        <v>714.62</v>
      </c>
      <c r="J38" s="167" t="s">
        <v>189</v>
      </c>
      <c r="K38" s="168">
        <v>952.35</v>
      </c>
      <c r="L38" s="170">
        <f t="shared" si="1"/>
        <v>950.83749999999998</v>
      </c>
    </row>
    <row r="39" spans="1:12" ht="14.25">
      <c r="A39" s="165">
        <v>1380036</v>
      </c>
      <c r="B39" s="187" t="s">
        <v>190</v>
      </c>
      <c r="C39" s="166" t="s">
        <v>66</v>
      </c>
      <c r="D39" s="169"/>
      <c r="E39" s="171"/>
      <c r="F39" s="169"/>
      <c r="G39" s="171"/>
      <c r="H39" s="169"/>
      <c r="I39" s="171"/>
      <c r="J39" s="169"/>
      <c r="K39" s="171"/>
      <c r="L39" s="170" t="e">
        <f t="shared" si="1"/>
        <v>#DIV/0!</v>
      </c>
    </row>
    <row r="40" spans="1:12" ht="14.25">
      <c r="A40" s="165">
        <v>97268185</v>
      </c>
      <c r="B40" s="165" t="s">
        <v>41</v>
      </c>
      <c r="C40" s="166" t="s">
        <v>65</v>
      </c>
      <c r="D40" s="167" t="s">
        <v>191</v>
      </c>
      <c r="E40" s="168">
        <v>1966.87</v>
      </c>
      <c r="F40" s="167" t="s">
        <v>192</v>
      </c>
      <c r="G40" s="168">
        <v>2578.4499999999998</v>
      </c>
      <c r="H40" s="167" t="s">
        <v>193</v>
      </c>
      <c r="I40" s="168">
        <v>1731.15</v>
      </c>
      <c r="J40" s="167" t="s">
        <v>194</v>
      </c>
      <c r="K40" s="168">
        <v>2331.15</v>
      </c>
      <c r="L40" s="170">
        <f t="shared" si="1"/>
        <v>2151.9049999999997</v>
      </c>
    </row>
    <row r="41" spans="1:12" ht="14.25">
      <c r="A41" s="165">
        <v>81265771</v>
      </c>
      <c r="B41" s="166" t="s">
        <v>195</v>
      </c>
      <c r="C41" s="166" t="s">
        <v>66</v>
      </c>
      <c r="D41" s="169">
        <f>17824+104+14+2056</f>
        <v>19998</v>
      </c>
      <c r="E41" s="168">
        <v>12759.46</v>
      </c>
      <c r="F41" s="169">
        <f>16891+2129+30</f>
        <v>19050</v>
      </c>
      <c r="G41" s="168">
        <v>10479.93</v>
      </c>
      <c r="H41" s="169">
        <f>15229+90+2627</f>
        <v>17946</v>
      </c>
      <c r="I41" s="168">
        <v>9678.27</v>
      </c>
      <c r="J41" s="169">
        <f>16638+2395+6+96</f>
        <v>19135</v>
      </c>
      <c r="K41" s="168">
        <v>11547.44</v>
      </c>
      <c r="L41" s="170">
        <f t="shared" si="1"/>
        <v>11116.275000000001</v>
      </c>
    </row>
    <row r="42" spans="1:12" ht="14.25">
      <c r="A42" s="165">
        <v>103340853</v>
      </c>
      <c r="B42" s="166" t="s">
        <v>196</v>
      </c>
      <c r="C42" s="166" t="s">
        <v>66</v>
      </c>
      <c r="D42" s="169"/>
      <c r="E42" s="171"/>
      <c r="F42" s="169"/>
      <c r="G42" s="171"/>
      <c r="H42" s="169"/>
      <c r="I42" s="171"/>
      <c r="J42" s="169"/>
      <c r="K42" s="171"/>
      <c r="L42" s="170" t="e">
        <f t="shared" si="1"/>
        <v>#DIV/0!</v>
      </c>
    </row>
    <row r="43" spans="1:12" ht="14.25">
      <c r="A43" s="165">
        <v>80401051</v>
      </c>
      <c r="B43" s="166" t="s">
        <v>197</v>
      </c>
      <c r="C43" s="166" t="s">
        <v>66</v>
      </c>
      <c r="D43" s="167" t="s">
        <v>198</v>
      </c>
      <c r="E43" s="168">
        <v>4240.47</v>
      </c>
      <c r="F43" s="167" t="s">
        <v>199</v>
      </c>
      <c r="G43" s="168">
        <v>4676.88</v>
      </c>
      <c r="H43" s="167" t="s">
        <v>200</v>
      </c>
      <c r="I43" s="168">
        <v>4873.99</v>
      </c>
      <c r="J43" s="167">
        <f>9453</f>
        <v>9453</v>
      </c>
      <c r="K43" s="168">
        <v>5022.3900000000003</v>
      </c>
      <c r="L43" s="170">
        <f t="shared" si="1"/>
        <v>4703.4324999999999</v>
      </c>
    </row>
    <row r="44" spans="1:12" ht="14.25">
      <c r="A44" s="165">
        <v>11195024</v>
      </c>
      <c r="B44" s="166" t="s">
        <v>201</v>
      </c>
      <c r="C44" s="166" t="s">
        <v>66</v>
      </c>
      <c r="D44" s="167" t="s">
        <v>202</v>
      </c>
      <c r="E44" s="168">
        <v>687.59</v>
      </c>
      <c r="F44" s="167" t="s">
        <v>203</v>
      </c>
      <c r="G44" s="168">
        <v>1201.1099999999999</v>
      </c>
      <c r="H44" s="167" t="s">
        <v>204</v>
      </c>
      <c r="I44" s="168">
        <v>826.53</v>
      </c>
      <c r="J44" s="167" t="s">
        <v>205</v>
      </c>
      <c r="K44" s="168">
        <v>1051.04</v>
      </c>
      <c r="L44" s="170">
        <f t="shared" si="1"/>
        <v>941.56749999999988</v>
      </c>
    </row>
    <row r="45" spans="1:12" ht="14.25">
      <c r="A45" s="165">
        <v>50344487</v>
      </c>
      <c r="B45" s="166" t="s">
        <v>206</v>
      </c>
      <c r="C45" s="166" t="s">
        <v>66</v>
      </c>
      <c r="D45" s="167" t="s">
        <v>207</v>
      </c>
      <c r="E45" s="168">
        <v>7421.93</v>
      </c>
      <c r="F45" s="167" t="s">
        <v>208</v>
      </c>
      <c r="G45" s="168">
        <v>8515.6</v>
      </c>
      <c r="H45" s="167" t="s">
        <v>209</v>
      </c>
      <c r="I45" s="168">
        <v>7854.85</v>
      </c>
      <c r="J45" s="167" t="s">
        <v>210</v>
      </c>
      <c r="K45" s="168">
        <v>8356.9599999999991</v>
      </c>
      <c r="L45" s="170">
        <f t="shared" si="1"/>
        <v>8037.335</v>
      </c>
    </row>
    <row r="46" spans="1:12" ht="14.25">
      <c r="A46" s="165">
        <v>16387037</v>
      </c>
      <c r="B46" s="166" t="s">
        <v>211</v>
      </c>
      <c r="C46" s="166" t="s">
        <v>66</v>
      </c>
      <c r="D46" s="169">
        <f>12609+76+46+34</f>
        <v>12765</v>
      </c>
      <c r="E46" s="168">
        <v>12867.74</v>
      </c>
      <c r="F46" s="169">
        <f>12661+8+68</f>
        <v>12737</v>
      </c>
      <c r="G46" s="168">
        <v>7583.39</v>
      </c>
      <c r="H46" s="169">
        <f>10795+76+49</f>
        <v>10920</v>
      </c>
      <c r="I46" s="168">
        <v>7183.03</v>
      </c>
      <c r="J46" s="169">
        <f>14136+44+80</f>
        <v>14260</v>
      </c>
      <c r="K46" s="168">
        <v>8738.36</v>
      </c>
      <c r="L46" s="170">
        <f t="shared" si="1"/>
        <v>9093.130000000001</v>
      </c>
    </row>
    <row r="47" spans="1:12" ht="14.25">
      <c r="A47" s="165">
        <v>50033430</v>
      </c>
      <c r="B47" s="166" t="s">
        <v>212</v>
      </c>
      <c r="C47" s="166" t="s">
        <v>66</v>
      </c>
      <c r="D47" s="169">
        <f>17697+90+2758</f>
        <v>20545</v>
      </c>
      <c r="E47" s="171">
        <f>10398.95</f>
        <v>10398.950000000001</v>
      </c>
      <c r="F47" s="169">
        <f>18627+2398+93</f>
        <v>21118</v>
      </c>
      <c r="G47" s="171">
        <f>11150.79</f>
        <v>11150.79</v>
      </c>
      <c r="H47" s="169">
        <f>15178+90+3130</f>
        <v>18398</v>
      </c>
      <c r="I47" s="168">
        <v>9770.49</v>
      </c>
      <c r="J47" s="169">
        <f>16315+3031+90</f>
        <v>19436</v>
      </c>
      <c r="K47" s="168">
        <v>10422.959999999999</v>
      </c>
      <c r="L47" s="170">
        <f t="shared" si="1"/>
        <v>10435.797500000001</v>
      </c>
    </row>
    <row r="48" spans="1:12" ht="14.25">
      <c r="A48" s="165">
        <v>10099617</v>
      </c>
      <c r="B48" s="166" t="s">
        <v>213</v>
      </c>
      <c r="C48" s="166" t="s">
        <v>66</v>
      </c>
      <c r="D48" s="169">
        <f>12159</f>
        <v>12159</v>
      </c>
      <c r="E48" s="168">
        <v>5966.88</v>
      </c>
      <c r="F48" s="167" t="s">
        <v>214</v>
      </c>
      <c r="G48" s="171">
        <f>7319.72</f>
        <v>7319.72</v>
      </c>
      <c r="H48" s="167" t="s">
        <v>215</v>
      </c>
      <c r="I48" s="168">
        <v>6962.2</v>
      </c>
      <c r="J48" s="169">
        <f>13156</f>
        <v>13156</v>
      </c>
      <c r="K48" s="168">
        <v>7015.24</v>
      </c>
      <c r="L48" s="170">
        <f t="shared" si="1"/>
        <v>6816.01</v>
      </c>
    </row>
    <row r="49" spans="1:12" ht="14.25">
      <c r="A49" s="165">
        <v>10878160</v>
      </c>
      <c r="B49" s="166" t="s">
        <v>216</v>
      </c>
      <c r="C49" s="166" t="s">
        <v>66</v>
      </c>
      <c r="D49" s="169">
        <f>12559+81+51+1719</f>
        <v>14410</v>
      </c>
      <c r="E49" s="168">
        <v>14117.98</v>
      </c>
      <c r="F49" s="169">
        <f>13713+1775+72</f>
        <v>15560</v>
      </c>
      <c r="G49" s="171">
        <f>8617.35</f>
        <v>8617.35</v>
      </c>
      <c r="H49" s="169">
        <f>11184+100+1716</f>
        <v>13000</v>
      </c>
      <c r="I49" s="168">
        <v>9008.65</v>
      </c>
      <c r="J49" s="169">
        <f>13917+1346+72</f>
        <v>15335</v>
      </c>
      <c r="K49" s="168">
        <v>8799.07</v>
      </c>
      <c r="L49" s="170">
        <f t="shared" si="1"/>
        <v>10135.762500000001</v>
      </c>
    </row>
    <row r="50" spans="1:12" ht="14.25">
      <c r="A50" s="165">
        <v>95561659</v>
      </c>
      <c r="B50" s="166" t="s">
        <v>217</v>
      </c>
      <c r="C50" s="166" t="s">
        <v>66</v>
      </c>
      <c r="D50" s="169">
        <f>4143+76+14</f>
        <v>4233</v>
      </c>
      <c r="E50" s="168">
        <v>5447.98</v>
      </c>
      <c r="F50" s="169">
        <f>4824+17+76</f>
        <v>4917</v>
      </c>
      <c r="G50" s="168">
        <v>5848.91</v>
      </c>
      <c r="H50" s="169">
        <f>4293+76+17</f>
        <v>4386</v>
      </c>
      <c r="I50" s="168">
        <v>5448.03</v>
      </c>
      <c r="J50" s="169">
        <f>5523+25+76</f>
        <v>5624</v>
      </c>
      <c r="K50" s="168">
        <v>5970.27</v>
      </c>
      <c r="L50" s="170">
        <f t="shared" si="1"/>
        <v>5678.7974999999997</v>
      </c>
    </row>
    <row r="51" spans="1:12" ht="14.25">
      <c r="A51" s="165">
        <v>17760149</v>
      </c>
      <c r="B51" s="166" t="s">
        <v>218</v>
      </c>
      <c r="C51" s="166" t="s">
        <v>66</v>
      </c>
      <c r="D51" s="167" t="s">
        <v>219</v>
      </c>
      <c r="E51" s="168">
        <v>493.19</v>
      </c>
      <c r="F51" s="167" t="s">
        <v>160</v>
      </c>
      <c r="G51" s="168">
        <v>617.28</v>
      </c>
      <c r="H51" s="167" t="s">
        <v>220</v>
      </c>
      <c r="I51" s="168">
        <v>497.47</v>
      </c>
      <c r="J51" s="167" t="s">
        <v>221</v>
      </c>
      <c r="K51" s="168">
        <v>663.55</v>
      </c>
      <c r="L51" s="170">
        <f t="shared" si="1"/>
        <v>567.87249999999995</v>
      </c>
    </row>
    <row r="52" spans="1:12" ht="14.25">
      <c r="A52" s="165">
        <v>7283008</v>
      </c>
      <c r="B52" s="166" t="s">
        <v>222</v>
      </c>
      <c r="C52" s="166" t="s">
        <v>66</v>
      </c>
      <c r="D52" s="167" t="s">
        <v>223</v>
      </c>
      <c r="E52" s="168">
        <v>4636.49</v>
      </c>
      <c r="F52" s="167" t="s">
        <v>224</v>
      </c>
      <c r="G52" s="168">
        <v>4808.66</v>
      </c>
      <c r="H52" s="167" t="s">
        <v>225</v>
      </c>
      <c r="I52" s="168">
        <v>4373</v>
      </c>
      <c r="J52" s="167" t="s">
        <v>226</v>
      </c>
      <c r="K52" s="168">
        <v>5204.21</v>
      </c>
      <c r="L52" s="170">
        <f t="shared" si="1"/>
        <v>4755.59</v>
      </c>
    </row>
    <row r="53" spans="1:12" ht="14.25">
      <c r="A53" s="165"/>
      <c r="B53" s="165"/>
      <c r="C53" s="165"/>
      <c r="D53" s="169"/>
      <c r="E53" s="171"/>
      <c r="F53" s="169"/>
      <c r="G53" s="171"/>
      <c r="H53" s="169"/>
      <c r="I53" s="171"/>
      <c r="J53" s="169"/>
      <c r="K53" s="171"/>
      <c r="L53" s="170"/>
    </row>
    <row r="54" spans="1:12" ht="14.25">
      <c r="A54" s="165"/>
      <c r="B54" s="165"/>
      <c r="C54" s="165"/>
      <c r="D54" s="169"/>
      <c r="E54" s="171"/>
      <c r="F54" s="169"/>
      <c r="G54" s="171"/>
      <c r="H54" s="169"/>
      <c r="I54" s="171"/>
      <c r="J54" s="169"/>
      <c r="K54" s="171"/>
      <c r="L54" s="170"/>
    </row>
    <row r="55" spans="1:12" ht="14.25">
      <c r="A55" s="165"/>
      <c r="B55" s="165"/>
      <c r="C55" s="165"/>
      <c r="D55" s="169"/>
      <c r="E55" s="171"/>
      <c r="F55" s="169"/>
      <c r="G55" s="171"/>
      <c r="H55" s="169"/>
      <c r="I55" s="171"/>
      <c r="J55" s="169"/>
      <c r="K55" s="171"/>
      <c r="L55" s="170"/>
    </row>
    <row r="56" spans="1:12" ht="14.25">
      <c r="A56" s="165"/>
      <c r="B56" s="165"/>
      <c r="C56" s="165"/>
      <c r="D56" s="169"/>
      <c r="E56" s="171"/>
      <c r="F56" s="169"/>
      <c r="G56" s="171"/>
      <c r="H56" s="169"/>
      <c r="I56" s="171"/>
      <c r="J56" s="169"/>
      <c r="K56" s="171"/>
      <c r="L56" s="170"/>
    </row>
    <row r="57" spans="1:12" ht="14.25">
      <c r="A57" s="165"/>
      <c r="B57" s="165"/>
      <c r="C57" s="165"/>
      <c r="D57" s="169"/>
      <c r="E57" s="171"/>
      <c r="F57" s="169"/>
      <c r="G57" s="171"/>
      <c r="H57" s="169"/>
      <c r="I57" s="171"/>
      <c r="J57" s="169"/>
      <c r="K57" s="171"/>
      <c r="L57" s="170"/>
    </row>
    <row r="58" spans="1:12">
      <c r="A58" s="188"/>
      <c r="B58" s="189"/>
      <c r="C58" s="188" t="s">
        <v>8</v>
      </c>
      <c r="D58" s="190"/>
      <c r="E58" s="191">
        <f>SUM(E36:E52)</f>
        <v>89692.5</v>
      </c>
      <c r="F58" s="189"/>
      <c r="G58" s="191">
        <f>SUM(G36:G52)</f>
        <v>74870.09</v>
      </c>
      <c r="H58" s="189"/>
      <c r="I58" s="191">
        <f>SUM(I36:I52)</f>
        <v>73574.44</v>
      </c>
      <c r="J58" s="189"/>
      <c r="K58" s="191">
        <f>SUM(K36:K52)</f>
        <v>83958.42</v>
      </c>
      <c r="L58" s="189"/>
    </row>
    <row r="59" spans="1:12" ht="12.75">
      <c r="A59" s="192" t="s">
        <v>227</v>
      </c>
      <c r="B59" s="193"/>
      <c r="C59" s="193"/>
      <c r="D59" s="194"/>
      <c r="E59" s="193"/>
      <c r="F59" s="194"/>
      <c r="G59" s="193"/>
      <c r="H59" s="194"/>
      <c r="I59" s="193"/>
      <c r="J59" s="194"/>
      <c r="K59" s="193"/>
      <c r="L59" s="193"/>
    </row>
    <row r="60" spans="1:12" ht="12.75">
      <c r="A60" s="192" t="s">
        <v>228</v>
      </c>
      <c r="B60" s="193"/>
      <c r="C60" s="193"/>
      <c r="D60" s="194"/>
      <c r="E60" s="195">
        <f>SUM(E34+E58)</f>
        <v>255799.80999999994</v>
      </c>
      <c r="F60" s="193"/>
      <c r="G60" s="195">
        <f>SUM(G34+G58)</f>
        <v>327960.25</v>
      </c>
      <c r="H60" s="193"/>
      <c r="I60" s="195">
        <f>SUM(I34+I58)</f>
        <v>257226.91999999995</v>
      </c>
      <c r="J60" s="193"/>
      <c r="K60" s="195">
        <f>SUM(K34+K58)</f>
        <v>309671.07999999996</v>
      </c>
      <c r="L60" s="193"/>
    </row>
    <row r="61" spans="1:12" ht="12.75">
      <c r="D61" s="196"/>
      <c r="F61" s="196"/>
      <c r="H61" s="196"/>
      <c r="J61" s="196"/>
    </row>
    <row r="62" spans="1:12" ht="12.75">
      <c r="D62" s="196"/>
      <c r="F62" s="196"/>
      <c r="H62" s="196"/>
      <c r="J62" s="196"/>
    </row>
    <row r="63" spans="1:12" ht="12.75">
      <c r="D63" s="196"/>
      <c r="F63" s="196"/>
      <c r="H63" s="196"/>
      <c r="J63" s="196"/>
    </row>
    <row r="64" spans="1:12" ht="12.75">
      <c r="D64" s="196"/>
      <c r="F64" s="196"/>
      <c r="H64" s="196"/>
      <c r="J64" s="196"/>
    </row>
    <row r="65" spans="4:10" ht="12.75">
      <c r="D65" s="196"/>
      <c r="F65" s="196"/>
      <c r="H65" s="196"/>
      <c r="J65" s="196"/>
    </row>
    <row r="66" spans="4:10" ht="12.75">
      <c r="D66" s="196"/>
      <c r="F66" s="196"/>
      <c r="H66" s="196"/>
      <c r="J66" s="196"/>
    </row>
    <row r="67" spans="4:10" ht="12.75">
      <c r="D67" s="196"/>
      <c r="F67" s="196"/>
      <c r="H67" s="196"/>
      <c r="J67" s="196"/>
    </row>
    <row r="68" spans="4:10" ht="12.75">
      <c r="D68" s="196"/>
      <c r="F68" s="196"/>
      <c r="H68" s="196"/>
      <c r="J68" s="196"/>
    </row>
    <row r="69" spans="4:10" ht="12.75">
      <c r="D69" s="196"/>
      <c r="F69" s="196"/>
      <c r="H69" s="196"/>
      <c r="J69" s="196"/>
    </row>
    <row r="70" spans="4:10" ht="12.75">
      <c r="D70" s="196"/>
      <c r="F70" s="196"/>
      <c r="H70" s="196"/>
      <c r="J70" s="196"/>
    </row>
    <row r="71" spans="4:10" ht="12.75">
      <c r="D71" s="196"/>
      <c r="F71" s="196"/>
      <c r="H71" s="196"/>
      <c r="J71" s="196"/>
    </row>
    <row r="72" spans="4:10" ht="12.75">
      <c r="D72" s="196"/>
      <c r="F72" s="196"/>
      <c r="H72" s="196"/>
      <c r="J72" s="196"/>
    </row>
    <row r="73" spans="4:10" ht="12.75">
      <c r="D73" s="196"/>
      <c r="F73" s="196"/>
      <c r="H73" s="196"/>
      <c r="J73" s="196"/>
    </row>
    <row r="74" spans="4:10" ht="12.75">
      <c r="D74" s="196"/>
      <c r="F74" s="196"/>
      <c r="H74" s="196"/>
      <c r="J74" s="196"/>
    </row>
    <row r="75" spans="4:10" ht="12.75">
      <c r="D75" s="196"/>
      <c r="F75" s="196"/>
      <c r="H75" s="196"/>
      <c r="J75" s="196"/>
    </row>
    <row r="76" spans="4:10" ht="12.75">
      <c r="D76" s="196"/>
      <c r="F76" s="196"/>
      <c r="H76" s="196"/>
      <c r="J76" s="196"/>
    </row>
    <row r="77" spans="4:10" ht="12.75">
      <c r="D77" s="196"/>
      <c r="F77" s="196"/>
      <c r="H77" s="196"/>
      <c r="J77" s="196"/>
    </row>
    <row r="78" spans="4:10" ht="12.75">
      <c r="D78" s="196"/>
      <c r="F78" s="196"/>
      <c r="H78" s="196"/>
      <c r="J78" s="196"/>
    </row>
    <row r="79" spans="4:10" ht="12.75">
      <c r="D79" s="196"/>
      <c r="F79" s="196"/>
      <c r="H79" s="196"/>
      <c r="J79" s="196"/>
    </row>
    <row r="80" spans="4:10" ht="12.75">
      <c r="D80" s="196"/>
      <c r="F80" s="196"/>
      <c r="H80" s="196"/>
      <c r="J80" s="196"/>
    </row>
    <row r="81" spans="4:10" ht="12.75">
      <c r="D81" s="196"/>
      <c r="F81" s="196"/>
      <c r="H81" s="196"/>
      <c r="J81" s="196"/>
    </row>
    <row r="82" spans="4:10" ht="12.75">
      <c r="D82" s="196"/>
      <c r="F82" s="196"/>
      <c r="H82" s="196"/>
      <c r="J82" s="196"/>
    </row>
    <row r="83" spans="4:10" ht="12.75">
      <c r="D83" s="196"/>
      <c r="F83" s="196"/>
      <c r="H83" s="196"/>
      <c r="J83" s="196"/>
    </row>
    <row r="84" spans="4:10" ht="12.75">
      <c r="D84" s="196"/>
      <c r="F84" s="196"/>
      <c r="H84" s="196"/>
      <c r="J84" s="196"/>
    </row>
    <row r="85" spans="4:10" ht="12.75">
      <c r="D85" s="196"/>
      <c r="F85" s="196"/>
      <c r="H85" s="196"/>
      <c r="J85" s="196"/>
    </row>
    <row r="86" spans="4:10" ht="12.75">
      <c r="D86" s="196"/>
      <c r="F86" s="196"/>
      <c r="H86" s="196"/>
      <c r="J86" s="196"/>
    </row>
    <row r="87" spans="4:10" ht="12.75">
      <c r="D87" s="196"/>
      <c r="F87" s="196"/>
      <c r="H87" s="196"/>
      <c r="J87" s="196"/>
    </row>
    <row r="88" spans="4:10" ht="12.75">
      <c r="D88" s="196"/>
      <c r="F88" s="196"/>
      <c r="H88" s="196"/>
      <c r="J88" s="196"/>
    </row>
    <row r="89" spans="4:10" ht="12.75">
      <c r="D89" s="196"/>
      <c r="F89" s="196"/>
      <c r="H89" s="196"/>
      <c r="J89" s="196"/>
    </row>
    <row r="90" spans="4:10" ht="12.75">
      <c r="D90" s="196"/>
      <c r="F90" s="196"/>
      <c r="H90" s="196"/>
      <c r="J90" s="196"/>
    </row>
    <row r="91" spans="4:10" ht="12.75">
      <c r="D91" s="196"/>
      <c r="F91" s="196"/>
      <c r="H91" s="196"/>
      <c r="J91" s="196"/>
    </row>
    <row r="92" spans="4:10" ht="12.75">
      <c r="D92" s="196"/>
      <c r="F92" s="196"/>
      <c r="H92" s="196"/>
      <c r="J92" s="196"/>
    </row>
    <row r="93" spans="4:10" ht="12.75">
      <c r="D93" s="196"/>
      <c r="F93" s="196"/>
      <c r="H93" s="196"/>
      <c r="J93" s="196"/>
    </row>
    <row r="94" spans="4:10" ht="12.75">
      <c r="D94" s="196"/>
      <c r="F94" s="196"/>
      <c r="H94" s="196"/>
      <c r="J94" s="196"/>
    </row>
    <row r="95" spans="4:10" ht="12.75">
      <c r="D95" s="196"/>
      <c r="F95" s="196"/>
      <c r="H95" s="196"/>
      <c r="J95" s="196"/>
    </row>
    <row r="96" spans="4:10" ht="12.75">
      <c r="D96" s="196"/>
      <c r="F96" s="196"/>
      <c r="H96" s="196"/>
      <c r="J96" s="196"/>
    </row>
    <row r="97" spans="4:10" ht="12.75">
      <c r="D97" s="196"/>
      <c r="F97" s="196"/>
      <c r="H97" s="196"/>
      <c r="J97" s="196"/>
    </row>
    <row r="98" spans="4:10" ht="12.75">
      <c r="D98" s="196"/>
      <c r="F98" s="196"/>
      <c r="H98" s="196"/>
      <c r="J98" s="196"/>
    </row>
    <row r="99" spans="4:10" ht="12.75">
      <c r="D99" s="196"/>
      <c r="F99" s="196"/>
      <c r="H99" s="196"/>
      <c r="J99" s="196"/>
    </row>
    <row r="100" spans="4:10" ht="12.75">
      <c r="D100" s="196"/>
      <c r="F100" s="196"/>
      <c r="H100" s="196"/>
      <c r="J100" s="196"/>
    </row>
    <row r="101" spans="4:10" ht="12.75">
      <c r="D101" s="196"/>
      <c r="F101" s="196"/>
      <c r="H101" s="196"/>
      <c r="J101" s="196"/>
    </row>
    <row r="102" spans="4:10" ht="12.75">
      <c r="D102" s="196"/>
      <c r="F102" s="196"/>
      <c r="H102" s="196"/>
      <c r="J102" s="196"/>
    </row>
    <row r="103" spans="4:10" ht="12.75">
      <c r="D103" s="196"/>
      <c r="F103" s="196"/>
      <c r="H103" s="196"/>
      <c r="J103" s="196"/>
    </row>
    <row r="104" spans="4:10" ht="12.75">
      <c r="D104" s="196"/>
      <c r="F104" s="196"/>
      <c r="H104" s="196"/>
      <c r="J104" s="196"/>
    </row>
    <row r="105" spans="4:10" ht="12.75">
      <c r="D105" s="196"/>
      <c r="F105" s="196"/>
      <c r="H105" s="196"/>
      <c r="J105" s="196"/>
    </row>
    <row r="106" spans="4:10" ht="12.75">
      <c r="D106" s="196"/>
      <c r="F106" s="196"/>
      <c r="H106" s="196"/>
      <c r="J106" s="196"/>
    </row>
    <row r="107" spans="4:10" ht="12.75">
      <c r="D107" s="196"/>
      <c r="F107" s="196"/>
      <c r="H107" s="196"/>
      <c r="J107" s="196"/>
    </row>
    <row r="108" spans="4:10" ht="12.75">
      <c r="D108" s="196"/>
      <c r="F108" s="196"/>
      <c r="H108" s="196"/>
      <c r="J108" s="196"/>
    </row>
    <row r="109" spans="4:10" ht="12.75">
      <c r="D109" s="196"/>
      <c r="F109" s="196"/>
      <c r="H109" s="196"/>
      <c r="J109" s="196"/>
    </row>
    <row r="110" spans="4:10" ht="12.75">
      <c r="D110" s="196"/>
      <c r="F110" s="196"/>
      <c r="H110" s="196"/>
      <c r="J110" s="196"/>
    </row>
    <row r="111" spans="4:10" ht="12.75">
      <c r="D111" s="196"/>
      <c r="F111" s="196"/>
      <c r="H111" s="196"/>
      <c r="J111" s="196"/>
    </row>
    <row r="112" spans="4:10" ht="12.75">
      <c r="D112" s="196"/>
      <c r="F112" s="196"/>
      <c r="H112" s="196"/>
      <c r="J112" s="196"/>
    </row>
    <row r="113" spans="4:10" ht="12.75">
      <c r="D113" s="196"/>
      <c r="F113" s="196"/>
      <c r="H113" s="196"/>
      <c r="J113" s="196"/>
    </row>
    <row r="114" spans="4:10" ht="12.75">
      <c r="D114" s="196"/>
      <c r="F114" s="196"/>
      <c r="H114" s="196"/>
      <c r="J114" s="196"/>
    </row>
    <row r="115" spans="4:10" ht="12.75">
      <c r="D115" s="196"/>
      <c r="F115" s="196"/>
      <c r="H115" s="196"/>
      <c r="J115" s="196"/>
    </row>
    <row r="116" spans="4:10" ht="12.75">
      <c r="D116" s="196"/>
      <c r="F116" s="196"/>
      <c r="H116" s="196"/>
      <c r="J116" s="196"/>
    </row>
    <row r="117" spans="4:10" ht="12.75">
      <c r="D117" s="196"/>
      <c r="F117" s="196"/>
      <c r="H117" s="196"/>
      <c r="J117" s="196"/>
    </row>
    <row r="118" spans="4:10" ht="12.75">
      <c r="D118" s="196"/>
      <c r="F118" s="196"/>
      <c r="H118" s="196"/>
      <c r="J118" s="196"/>
    </row>
    <row r="119" spans="4:10" ht="12.75">
      <c r="D119" s="196"/>
      <c r="F119" s="196"/>
      <c r="H119" s="196"/>
      <c r="J119" s="196"/>
    </row>
    <row r="120" spans="4:10" ht="12.75">
      <c r="D120" s="196"/>
      <c r="F120" s="196"/>
      <c r="H120" s="196"/>
      <c r="J120" s="196"/>
    </row>
    <row r="121" spans="4:10" ht="12.75">
      <c r="D121" s="196"/>
      <c r="F121" s="196"/>
      <c r="H121" s="196"/>
      <c r="J121" s="196"/>
    </row>
    <row r="122" spans="4:10" ht="12.75">
      <c r="D122" s="196"/>
      <c r="F122" s="196"/>
      <c r="H122" s="196"/>
      <c r="J122" s="196"/>
    </row>
    <row r="123" spans="4:10" ht="12.75">
      <c r="D123" s="196"/>
      <c r="F123" s="196"/>
      <c r="H123" s="196"/>
      <c r="J123" s="196"/>
    </row>
    <row r="124" spans="4:10" ht="12.75">
      <c r="D124" s="196"/>
      <c r="F124" s="196"/>
      <c r="H124" s="196"/>
      <c r="J124" s="196"/>
    </row>
    <row r="125" spans="4:10" ht="12.75">
      <c r="D125" s="196"/>
      <c r="F125" s="196"/>
      <c r="H125" s="196"/>
      <c r="J125" s="196"/>
    </row>
    <row r="126" spans="4:10" ht="12.75">
      <c r="D126" s="196"/>
      <c r="F126" s="196"/>
      <c r="H126" s="196"/>
      <c r="J126" s="196"/>
    </row>
    <row r="127" spans="4:10" ht="12.75">
      <c r="D127" s="196"/>
      <c r="F127" s="196"/>
      <c r="H127" s="196"/>
      <c r="J127" s="196"/>
    </row>
    <row r="128" spans="4:10" ht="12.75">
      <c r="D128" s="196"/>
      <c r="F128" s="196"/>
      <c r="H128" s="196"/>
      <c r="J128" s="196"/>
    </row>
    <row r="129" spans="4:10" ht="12.75">
      <c r="D129" s="196"/>
      <c r="F129" s="196"/>
      <c r="H129" s="196"/>
      <c r="J129" s="196"/>
    </row>
    <row r="130" spans="4:10" ht="12.75">
      <c r="D130" s="196"/>
      <c r="F130" s="196"/>
      <c r="H130" s="196"/>
      <c r="J130" s="196"/>
    </row>
    <row r="131" spans="4:10" ht="12.75">
      <c r="D131" s="196"/>
      <c r="F131" s="196"/>
      <c r="H131" s="196"/>
      <c r="J131" s="196"/>
    </row>
    <row r="132" spans="4:10" ht="12.75">
      <c r="D132" s="196"/>
      <c r="F132" s="196"/>
      <c r="H132" s="196"/>
      <c r="J132" s="196"/>
    </row>
    <row r="133" spans="4:10" ht="12.75">
      <c r="D133" s="196"/>
      <c r="F133" s="196"/>
      <c r="H133" s="196"/>
      <c r="J133" s="196"/>
    </row>
    <row r="134" spans="4:10" ht="12.75">
      <c r="D134" s="196"/>
      <c r="F134" s="196"/>
      <c r="H134" s="196"/>
      <c r="J134" s="196"/>
    </row>
    <row r="135" spans="4:10" ht="12.75">
      <c r="D135" s="196"/>
      <c r="F135" s="196"/>
      <c r="H135" s="196"/>
      <c r="J135" s="196"/>
    </row>
    <row r="136" spans="4:10" ht="12.75">
      <c r="D136" s="196"/>
      <c r="F136" s="196"/>
      <c r="H136" s="196"/>
      <c r="J136" s="196"/>
    </row>
    <row r="137" spans="4:10" ht="12.75">
      <c r="D137" s="196"/>
      <c r="F137" s="196"/>
      <c r="H137" s="196"/>
      <c r="J137" s="196"/>
    </row>
    <row r="138" spans="4:10" ht="12.75">
      <c r="D138" s="196"/>
      <c r="F138" s="196"/>
      <c r="H138" s="196"/>
      <c r="J138" s="196"/>
    </row>
    <row r="139" spans="4:10" ht="12.75">
      <c r="D139" s="196"/>
      <c r="F139" s="196"/>
      <c r="H139" s="196"/>
      <c r="J139" s="196"/>
    </row>
    <row r="140" spans="4:10" ht="12.75">
      <c r="D140" s="196"/>
      <c r="F140" s="196"/>
      <c r="H140" s="196"/>
      <c r="J140" s="196"/>
    </row>
    <row r="141" spans="4:10" ht="12.75">
      <c r="D141" s="196"/>
      <c r="F141" s="196"/>
      <c r="H141" s="196"/>
      <c r="J141" s="196"/>
    </row>
    <row r="142" spans="4:10" ht="12.75">
      <c r="D142" s="196"/>
      <c r="F142" s="196"/>
      <c r="H142" s="196"/>
      <c r="J142" s="196"/>
    </row>
    <row r="143" spans="4:10" ht="12.75">
      <c r="D143" s="196"/>
      <c r="F143" s="196"/>
      <c r="H143" s="196"/>
      <c r="J143" s="196"/>
    </row>
    <row r="144" spans="4:10" ht="12.75">
      <c r="D144" s="196"/>
      <c r="F144" s="196"/>
      <c r="H144" s="196"/>
      <c r="J144" s="196"/>
    </row>
    <row r="145" spans="4:10" ht="12.75">
      <c r="D145" s="196"/>
      <c r="F145" s="196"/>
      <c r="H145" s="196"/>
      <c r="J145" s="196"/>
    </row>
    <row r="146" spans="4:10" ht="12.75">
      <c r="D146" s="196"/>
      <c r="F146" s="196"/>
      <c r="H146" s="196"/>
      <c r="J146" s="196"/>
    </row>
    <row r="147" spans="4:10" ht="12.75">
      <c r="D147" s="196"/>
      <c r="F147" s="196"/>
      <c r="H147" s="196"/>
      <c r="J147" s="196"/>
    </row>
    <row r="148" spans="4:10" ht="12.75">
      <c r="D148" s="196"/>
      <c r="F148" s="196"/>
      <c r="H148" s="196"/>
      <c r="J148" s="196"/>
    </row>
    <row r="149" spans="4:10" ht="12.75">
      <c r="D149" s="196"/>
      <c r="F149" s="196"/>
      <c r="H149" s="196"/>
      <c r="J149" s="196"/>
    </row>
    <row r="150" spans="4:10" ht="12.75">
      <c r="D150" s="196"/>
      <c r="F150" s="196"/>
      <c r="H150" s="196"/>
      <c r="J150" s="196"/>
    </row>
    <row r="151" spans="4:10" ht="12.75">
      <c r="D151" s="196"/>
      <c r="F151" s="196"/>
      <c r="H151" s="196"/>
      <c r="J151" s="196"/>
    </row>
    <row r="152" spans="4:10" ht="12.75">
      <c r="D152" s="196"/>
      <c r="F152" s="196"/>
      <c r="H152" s="196"/>
      <c r="J152" s="196"/>
    </row>
    <row r="153" spans="4:10" ht="12.75">
      <c r="D153" s="196"/>
      <c r="F153" s="196"/>
      <c r="H153" s="196"/>
      <c r="J153" s="196"/>
    </row>
    <row r="154" spans="4:10" ht="12.75">
      <c r="D154" s="196"/>
      <c r="F154" s="196"/>
      <c r="H154" s="196"/>
      <c r="J154" s="196"/>
    </row>
    <row r="155" spans="4:10" ht="12.75">
      <c r="D155" s="196"/>
      <c r="F155" s="196"/>
      <c r="H155" s="196"/>
      <c r="J155" s="196"/>
    </row>
    <row r="156" spans="4:10" ht="12.75">
      <c r="D156" s="196"/>
      <c r="F156" s="196"/>
      <c r="H156" s="196"/>
      <c r="J156" s="196"/>
    </row>
    <row r="157" spans="4:10" ht="12.75">
      <c r="D157" s="196"/>
      <c r="F157" s="196"/>
      <c r="H157" s="196"/>
      <c r="J157" s="196"/>
    </row>
    <row r="158" spans="4:10" ht="12.75">
      <c r="D158" s="196"/>
      <c r="F158" s="196"/>
      <c r="H158" s="196"/>
      <c r="J158" s="196"/>
    </row>
    <row r="159" spans="4:10" ht="12.75">
      <c r="D159" s="196"/>
      <c r="F159" s="196"/>
      <c r="H159" s="196"/>
      <c r="J159" s="196"/>
    </row>
    <row r="160" spans="4:10" ht="12.75">
      <c r="D160" s="196"/>
      <c r="F160" s="196"/>
      <c r="H160" s="196"/>
      <c r="J160" s="196"/>
    </row>
    <row r="161" spans="4:10" ht="12.75">
      <c r="D161" s="196"/>
      <c r="F161" s="196"/>
      <c r="H161" s="196"/>
      <c r="J161" s="196"/>
    </row>
    <row r="162" spans="4:10" ht="12.75">
      <c r="D162" s="196"/>
      <c r="F162" s="196"/>
      <c r="H162" s="196"/>
      <c r="J162" s="196"/>
    </row>
    <row r="163" spans="4:10" ht="12.75">
      <c r="D163" s="196"/>
      <c r="F163" s="196"/>
      <c r="H163" s="196"/>
      <c r="J163" s="196"/>
    </row>
    <row r="164" spans="4:10" ht="12.75">
      <c r="D164" s="196"/>
      <c r="F164" s="196"/>
      <c r="H164" s="196"/>
      <c r="J164" s="196"/>
    </row>
    <row r="165" spans="4:10" ht="12.75">
      <c r="D165" s="196"/>
      <c r="F165" s="196"/>
      <c r="H165" s="196"/>
      <c r="J165" s="196"/>
    </row>
    <row r="166" spans="4:10" ht="12.75">
      <c r="D166" s="196"/>
      <c r="F166" s="196"/>
      <c r="H166" s="196"/>
      <c r="J166" s="196"/>
    </row>
    <row r="167" spans="4:10" ht="12.75">
      <c r="D167" s="196"/>
      <c r="F167" s="196"/>
      <c r="H167" s="196"/>
      <c r="J167" s="196"/>
    </row>
    <row r="168" spans="4:10" ht="12.75">
      <c r="D168" s="196"/>
      <c r="F168" s="196"/>
      <c r="H168" s="196"/>
      <c r="J168" s="196"/>
    </row>
    <row r="169" spans="4:10" ht="12.75">
      <c r="D169" s="196"/>
      <c r="F169" s="196"/>
      <c r="H169" s="196"/>
      <c r="J169" s="196"/>
    </row>
    <row r="170" spans="4:10" ht="12.75">
      <c r="D170" s="196"/>
      <c r="F170" s="196"/>
      <c r="H170" s="196"/>
      <c r="J170" s="196"/>
    </row>
    <row r="171" spans="4:10" ht="12.75">
      <c r="D171" s="196"/>
      <c r="F171" s="196"/>
      <c r="H171" s="196"/>
      <c r="J171" s="196"/>
    </row>
    <row r="172" spans="4:10" ht="12.75">
      <c r="D172" s="196"/>
      <c r="F172" s="196"/>
      <c r="H172" s="196"/>
      <c r="J172" s="196"/>
    </row>
    <row r="173" spans="4:10" ht="12.75">
      <c r="D173" s="196"/>
      <c r="F173" s="196"/>
      <c r="H173" s="196"/>
      <c r="J173" s="196"/>
    </row>
    <row r="174" spans="4:10" ht="12.75">
      <c r="D174" s="196"/>
      <c r="F174" s="196"/>
      <c r="H174" s="196"/>
      <c r="J174" s="196"/>
    </row>
    <row r="175" spans="4:10" ht="12.75">
      <c r="D175" s="196"/>
      <c r="F175" s="196"/>
      <c r="H175" s="196"/>
      <c r="J175" s="196"/>
    </row>
    <row r="176" spans="4:10" ht="12.75">
      <c r="D176" s="196"/>
      <c r="F176" s="196"/>
      <c r="H176" s="196"/>
      <c r="J176" s="196"/>
    </row>
    <row r="177" spans="4:10" ht="12.75">
      <c r="D177" s="196"/>
      <c r="F177" s="196"/>
      <c r="H177" s="196"/>
      <c r="J177" s="196"/>
    </row>
    <row r="178" spans="4:10" ht="12.75">
      <c r="D178" s="196"/>
      <c r="F178" s="196"/>
      <c r="H178" s="196"/>
      <c r="J178" s="196"/>
    </row>
    <row r="179" spans="4:10" ht="12.75">
      <c r="D179" s="196"/>
      <c r="F179" s="196"/>
      <c r="H179" s="196"/>
      <c r="J179" s="196"/>
    </row>
    <row r="180" spans="4:10" ht="12.75">
      <c r="D180" s="196"/>
      <c r="F180" s="196"/>
      <c r="H180" s="196"/>
      <c r="J180" s="196"/>
    </row>
    <row r="181" spans="4:10" ht="12.75">
      <c r="D181" s="196"/>
      <c r="F181" s="196"/>
      <c r="H181" s="196"/>
      <c r="J181" s="196"/>
    </row>
    <row r="182" spans="4:10" ht="12.75">
      <c r="D182" s="196"/>
      <c r="F182" s="196"/>
      <c r="H182" s="196"/>
      <c r="J182" s="196"/>
    </row>
    <row r="183" spans="4:10" ht="12.75">
      <c r="D183" s="196"/>
      <c r="F183" s="196"/>
      <c r="H183" s="196"/>
      <c r="J183" s="196"/>
    </row>
    <row r="184" spans="4:10" ht="12.75">
      <c r="D184" s="196"/>
      <c r="F184" s="196"/>
      <c r="H184" s="196"/>
      <c r="J184" s="196"/>
    </row>
    <row r="185" spans="4:10" ht="12.75">
      <c r="D185" s="196"/>
      <c r="F185" s="196"/>
      <c r="H185" s="196"/>
      <c r="J185" s="196"/>
    </row>
    <row r="186" spans="4:10" ht="12.75">
      <c r="D186" s="196"/>
      <c r="F186" s="196"/>
      <c r="H186" s="196"/>
      <c r="J186" s="196"/>
    </row>
    <row r="187" spans="4:10" ht="12.75">
      <c r="D187" s="196"/>
      <c r="F187" s="196"/>
      <c r="H187" s="196"/>
      <c r="J187" s="196"/>
    </row>
    <row r="188" spans="4:10" ht="12.75">
      <c r="D188" s="196"/>
      <c r="F188" s="196"/>
      <c r="H188" s="196"/>
      <c r="J188" s="196"/>
    </row>
    <row r="189" spans="4:10" ht="12.75">
      <c r="D189" s="196"/>
      <c r="F189" s="196"/>
      <c r="H189" s="196"/>
      <c r="J189" s="196"/>
    </row>
    <row r="190" spans="4:10" ht="12.75">
      <c r="D190" s="196"/>
      <c r="F190" s="196"/>
      <c r="H190" s="196"/>
      <c r="J190" s="196"/>
    </row>
    <row r="191" spans="4:10" ht="12.75">
      <c r="D191" s="196"/>
      <c r="F191" s="196"/>
      <c r="H191" s="196"/>
      <c r="J191" s="196"/>
    </row>
    <row r="192" spans="4:10" ht="12.75">
      <c r="D192" s="196"/>
      <c r="F192" s="196"/>
      <c r="H192" s="196"/>
      <c r="J192" s="196"/>
    </row>
    <row r="193" spans="4:10" ht="12.75">
      <c r="D193" s="196"/>
      <c r="F193" s="196"/>
      <c r="H193" s="196"/>
      <c r="J193" s="196"/>
    </row>
    <row r="194" spans="4:10" ht="12.75">
      <c r="D194" s="196"/>
      <c r="F194" s="196"/>
      <c r="H194" s="196"/>
      <c r="J194" s="196"/>
    </row>
    <row r="195" spans="4:10" ht="12.75">
      <c r="D195" s="196"/>
      <c r="F195" s="196"/>
      <c r="H195" s="196"/>
      <c r="J195" s="196"/>
    </row>
    <row r="196" spans="4:10" ht="12.75">
      <c r="D196" s="196"/>
      <c r="F196" s="196"/>
      <c r="H196" s="196"/>
      <c r="J196" s="196"/>
    </row>
    <row r="197" spans="4:10" ht="12.75">
      <c r="D197" s="196"/>
      <c r="F197" s="196"/>
      <c r="H197" s="196"/>
      <c r="J197" s="196"/>
    </row>
    <row r="198" spans="4:10" ht="12.75">
      <c r="D198" s="196"/>
      <c r="F198" s="196"/>
      <c r="H198" s="196"/>
      <c r="J198" s="196"/>
    </row>
    <row r="199" spans="4:10" ht="12.75">
      <c r="D199" s="196"/>
      <c r="F199" s="196"/>
      <c r="H199" s="196"/>
      <c r="J199" s="196"/>
    </row>
    <row r="200" spans="4:10" ht="12.75">
      <c r="D200" s="196"/>
      <c r="F200" s="196"/>
      <c r="H200" s="196"/>
      <c r="J200" s="196"/>
    </row>
    <row r="201" spans="4:10" ht="12.75">
      <c r="D201" s="196"/>
      <c r="F201" s="196"/>
      <c r="H201" s="196"/>
      <c r="J201" s="196"/>
    </row>
    <row r="202" spans="4:10" ht="12.75">
      <c r="D202" s="196"/>
      <c r="F202" s="196"/>
      <c r="H202" s="196"/>
      <c r="J202" s="196"/>
    </row>
    <row r="203" spans="4:10" ht="12.75">
      <c r="D203" s="196"/>
      <c r="F203" s="196"/>
      <c r="H203" s="196"/>
      <c r="J203" s="196"/>
    </row>
    <row r="204" spans="4:10" ht="12.75">
      <c r="D204" s="196"/>
      <c r="F204" s="196"/>
      <c r="H204" s="196"/>
      <c r="J204" s="196"/>
    </row>
    <row r="205" spans="4:10" ht="12.75">
      <c r="D205" s="196"/>
      <c r="F205" s="196"/>
      <c r="H205" s="196"/>
      <c r="J205" s="196"/>
    </row>
    <row r="206" spans="4:10" ht="12.75">
      <c r="D206" s="196"/>
      <c r="F206" s="196"/>
      <c r="H206" s="196"/>
      <c r="J206" s="196"/>
    </row>
    <row r="207" spans="4:10" ht="12.75">
      <c r="D207" s="196"/>
      <c r="F207" s="196"/>
      <c r="H207" s="196"/>
      <c r="J207" s="196"/>
    </row>
    <row r="208" spans="4:10" ht="12.75">
      <c r="D208" s="196"/>
      <c r="F208" s="196"/>
      <c r="H208" s="196"/>
      <c r="J208" s="196"/>
    </row>
    <row r="209" spans="4:10" ht="12.75">
      <c r="D209" s="196"/>
      <c r="F209" s="196"/>
      <c r="H209" s="196"/>
      <c r="J209" s="196"/>
    </row>
    <row r="210" spans="4:10" ht="12.75">
      <c r="D210" s="196"/>
      <c r="F210" s="196"/>
      <c r="H210" s="196"/>
      <c r="J210" s="196"/>
    </row>
    <row r="211" spans="4:10" ht="12.75">
      <c r="D211" s="196"/>
      <c r="F211" s="196"/>
      <c r="H211" s="196"/>
      <c r="J211" s="196"/>
    </row>
    <row r="212" spans="4:10" ht="12.75">
      <c r="D212" s="196"/>
      <c r="F212" s="196"/>
      <c r="H212" s="196"/>
      <c r="J212" s="196"/>
    </row>
    <row r="213" spans="4:10" ht="12.75">
      <c r="D213" s="196"/>
      <c r="F213" s="196"/>
      <c r="H213" s="196"/>
      <c r="J213" s="196"/>
    </row>
    <row r="214" spans="4:10" ht="12.75">
      <c r="D214" s="196"/>
      <c r="F214" s="196"/>
      <c r="H214" s="196"/>
      <c r="J214" s="196"/>
    </row>
    <row r="215" spans="4:10" ht="12.75">
      <c r="D215" s="196"/>
      <c r="F215" s="196"/>
      <c r="H215" s="196"/>
      <c r="J215" s="196"/>
    </row>
    <row r="216" spans="4:10" ht="12.75">
      <c r="D216" s="196"/>
      <c r="F216" s="196"/>
      <c r="H216" s="196"/>
      <c r="J216" s="196"/>
    </row>
    <row r="217" spans="4:10" ht="12.75">
      <c r="D217" s="196"/>
      <c r="F217" s="196"/>
      <c r="H217" s="196"/>
      <c r="J217" s="196"/>
    </row>
    <row r="218" spans="4:10" ht="12.75">
      <c r="D218" s="196"/>
      <c r="F218" s="196"/>
      <c r="H218" s="196"/>
      <c r="J218" s="196"/>
    </row>
    <row r="219" spans="4:10" ht="12.75">
      <c r="D219" s="196"/>
      <c r="F219" s="196"/>
      <c r="H219" s="196"/>
      <c r="J219" s="196"/>
    </row>
    <row r="220" spans="4:10" ht="12.75">
      <c r="D220" s="196"/>
      <c r="F220" s="196"/>
      <c r="H220" s="196"/>
      <c r="J220" s="196"/>
    </row>
    <row r="221" spans="4:10" ht="12.75">
      <c r="D221" s="196"/>
      <c r="F221" s="196"/>
      <c r="H221" s="196"/>
      <c r="J221" s="196"/>
    </row>
    <row r="222" spans="4:10" ht="12.75">
      <c r="D222" s="196"/>
      <c r="F222" s="196"/>
      <c r="H222" s="196"/>
      <c r="J222" s="196"/>
    </row>
    <row r="223" spans="4:10" ht="12.75">
      <c r="D223" s="196"/>
      <c r="F223" s="196"/>
      <c r="H223" s="196"/>
      <c r="J223" s="196"/>
    </row>
    <row r="224" spans="4:10" ht="12.75">
      <c r="D224" s="196"/>
      <c r="F224" s="196"/>
      <c r="H224" s="196"/>
      <c r="J224" s="196"/>
    </row>
    <row r="225" spans="4:10" ht="12.75">
      <c r="D225" s="196"/>
      <c r="F225" s="196"/>
      <c r="H225" s="196"/>
      <c r="J225" s="196"/>
    </row>
    <row r="226" spans="4:10" ht="12.75">
      <c r="D226" s="196"/>
      <c r="F226" s="196"/>
      <c r="H226" s="196"/>
      <c r="J226" s="196"/>
    </row>
    <row r="227" spans="4:10" ht="12.75">
      <c r="D227" s="196"/>
      <c r="F227" s="196"/>
      <c r="H227" s="196"/>
      <c r="J227" s="196"/>
    </row>
    <row r="228" spans="4:10" ht="12.75">
      <c r="D228" s="196"/>
      <c r="F228" s="196"/>
      <c r="H228" s="196"/>
      <c r="J228" s="196"/>
    </row>
    <row r="229" spans="4:10" ht="12.75">
      <c r="D229" s="196"/>
      <c r="F229" s="196"/>
      <c r="H229" s="196"/>
      <c r="J229" s="196"/>
    </row>
    <row r="230" spans="4:10" ht="12.75">
      <c r="D230" s="196"/>
      <c r="F230" s="196"/>
      <c r="H230" s="196"/>
      <c r="J230" s="196"/>
    </row>
    <row r="231" spans="4:10" ht="12.75">
      <c r="D231" s="196"/>
      <c r="F231" s="196"/>
      <c r="H231" s="196"/>
      <c r="J231" s="196"/>
    </row>
    <row r="232" spans="4:10" ht="12.75">
      <c r="D232" s="196"/>
      <c r="F232" s="196"/>
      <c r="H232" s="196"/>
      <c r="J232" s="196"/>
    </row>
    <row r="233" spans="4:10" ht="12.75">
      <c r="D233" s="196"/>
      <c r="F233" s="196"/>
      <c r="H233" s="196"/>
      <c r="J233" s="196"/>
    </row>
    <row r="234" spans="4:10" ht="12.75">
      <c r="D234" s="196"/>
      <c r="F234" s="196"/>
      <c r="H234" s="196"/>
      <c r="J234" s="196"/>
    </row>
    <row r="235" spans="4:10" ht="12.75">
      <c r="D235" s="196"/>
      <c r="F235" s="196"/>
      <c r="H235" s="196"/>
      <c r="J235" s="196"/>
    </row>
    <row r="236" spans="4:10" ht="12.75">
      <c r="D236" s="196"/>
      <c r="F236" s="196"/>
      <c r="H236" s="196"/>
      <c r="J236" s="196"/>
    </row>
    <row r="237" spans="4:10" ht="12.75">
      <c r="D237" s="196"/>
      <c r="F237" s="196"/>
      <c r="H237" s="196"/>
      <c r="J237" s="196"/>
    </row>
    <row r="238" spans="4:10" ht="12.75">
      <c r="D238" s="196"/>
      <c r="F238" s="196"/>
      <c r="H238" s="196"/>
      <c r="J238" s="196"/>
    </row>
    <row r="239" spans="4:10" ht="12.75">
      <c r="D239" s="196"/>
      <c r="F239" s="196"/>
      <c r="H239" s="196"/>
      <c r="J239" s="196"/>
    </row>
    <row r="240" spans="4:10" ht="12.75">
      <c r="D240" s="196"/>
      <c r="F240" s="196"/>
      <c r="H240" s="196"/>
      <c r="J240" s="196"/>
    </row>
    <row r="241" spans="4:10" ht="12.75">
      <c r="D241" s="196"/>
      <c r="F241" s="196"/>
      <c r="H241" s="196"/>
      <c r="J241" s="196"/>
    </row>
    <row r="242" spans="4:10" ht="12.75">
      <c r="D242" s="196"/>
      <c r="F242" s="196"/>
      <c r="H242" s="196"/>
      <c r="J242" s="196"/>
    </row>
    <row r="243" spans="4:10" ht="12.75">
      <c r="D243" s="196"/>
      <c r="F243" s="196"/>
      <c r="H243" s="196"/>
      <c r="J243" s="196"/>
    </row>
    <row r="244" spans="4:10" ht="12.75">
      <c r="D244" s="196"/>
      <c r="F244" s="196"/>
      <c r="H244" s="196"/>
      <c r="J244" s="196"/>
    </row>
    <row r="245" spans="4:10" ht="12.75">
      <c r="D245" s="196"/>
      <c r="F245" s="196"/>
      <c r="H245" s="196"/>
      <c r="J245" s="196"/>
    </row>
    <row r="246" spans="4:10" ht="12.75">
      <c r="D246" s="196"/>
      <c r="F246" s="196"/>
      <c r="H246" s="196"/>
      <c r="J246" s="196"/>
    </row>
    <row r="247" spans="4:10" ht="12.75">
      <c r="D247" s="196"/>
      <c r="F247" s="196"/>
      <c r="H247" s="196"/>
      <c r="J247" s="196"/>
    </row>
    <row r="248" spans="4:10" ht="12.75">
      <c r="D248" s="196"/>
      <c r="F248" s="196"/>
      <c r="H248" s="196"/>
      <c r="J248" s="196"/>
    </row>
    <row r="249" spans="4:10" ht="12.75">
      <c r="D249" s="196"/>
      <c r="F249" s="196"/>
      <c r="H249" s="196"/>
      <c r="J249" s="196"/>
    </row>
    <row r="250" spans="4:10" ht="12.75">
      <c r="D250" s="196"/>
      <c r="F250" s="196"/>
      <c r="H250" s="196"/>
      <c r="J250" s="196"/>
    </row>
    <row r="251" spans="4:10" ht="12.75">
      <c r="D251" s="196"/>
      <c r="F251" s="196"/>
      <c r="H251" s="196"/>
      <c r="J251" s="196"/>
    </row>
    <row r="252" spans="4:10" ht="12.75">
      <c r="D252" s="196"/>
      <c r="F252" s="196"/>
      <c r="H252" s="196"/>
      <c r="J252" s="196"/>
    </row>
    <row r="253" spans="4:10" ht="12.75">
      <c r="D253" s="196"/>
      <c r="F253" s="196"/>
      <c r="H253" s="196"/>
      <c r="J253" s="196"/>
    </row>
    <row r="254" spans="4:10" ht="12.75">
      <c r="D254" s="196"/>
      <c r="F254" s="196"/>
      <c r="H254" s="196"/>
      <c r="J254" s="196"/>
    </row>
    <row r="255" spans="4:10" ht="12.75">
      <c r="D255" s="196"/>
      <c r="F255" s="196"/>
      <c r="H255" s="196"/>
      <c r="J255" s="196"/>
    </row>
    <row r="256" spans="4:10" ht="12.75">
      <c r="D256" s="196"/>
      <c r="F256" s="196"/>
      <c r="H256" s="196"/>
      <c r="J256" s="196"/>
    </row>
    <row r="257" spans="4:10" ht="12.75">
      <c r="D257" s="196"/>
      <c r="F257" s="196"/>
      <c r="H257" s="196"/>
      <c r="J257" s="196"/>
    </row>
    <row r="258" spans="4:10" ht="12.75">
      <c r="D258" s="196"/>
      <c r="F258" s="196"/>
      <c r="H258" s="196"/>
      <c r="J258" s="196"/>
    </row>
    <row r="259" spans="4:10" ht="12.75">
      <c r="D259" s="196"/>
      <c r="F259" s="196"/>
      <c r="H259" s="196"/>
      <c r="J259" s="196"/>
    </row>
    <row r="260" spans="4:10" ht="12.75">
      <c r="D260" s="196"/>
      <c r="F260" s="196"/>
      <c r="H260" s="196"/>
      <c r="J260" s="196"/>
    </row>
    <row r="261" spans="4:10" ht="12.75">
      <c r="D261" s="196"/>
      <c r="F261" s="196"/>
      <c r="H261" s="196"/>
      <c r="J261" s="196"/>
    </row>
    <row r="262" spans="4:10" ht="12.75">
      <c r="D262" s="196"/>
      <c r="F262" s="196"/>
      <c r="H262" s="196"/>
      <c r="J262" s="196"/>
    </row>
    <row r="263" spans="4:10" ht="12.75">
      <c r="D263" s="196"/>
      <c r="F263" s="196"/>
      <c r="H263" s="196"/>
      <c r="J263" s="196"/>
    </row>
    <row r="264" spans="4:10" ht="12.75">
      <c r="D264" s="196"/>
      <c r="F264" s="196"/>
      <c r="H264" s="196"/>
      <c r="J264" s="196"/>
    </row>
    <row r="265" spans="4:10" ht="12.75">
      <c r="D265" s="196"/>
      <c r="F265" s="196"/>
      <c r="H265" s="196"/>
      <c r="J265" s="196"/>
    </row>
    <row r="266" spans="4:10" ht="12.75">
      <c r="D266" s="196"/>
      <c r="F266" s="196"/>
      <c r="H266" s="196"/>
      <c r="J266" s="196"/>
    </row>
    <row r="267" spans="4:10" ht="12.75">
      <c r="D267" s="196"/>
      <c r="F267" s="196"/>
      <c r="H267" s="196"/>
      <c r="J267" s="196"/>
    </row>
    <row r="268" spans="4:10" ht="12.75">
      <c r="D268" s="196"/>
      <c r="F268" s="196"/>
      <c r="H268" s="196"/>
      <c r="J268" s="196"/>
    </row>
    <row r="269" spans="4:10" ht="12.75">
      <c r="D269" s="196"/>
      <c r="F269" s="196"/>
      <c r="H269" s="196"/>
      <c r="J269" s="196"/>
    </row>
    <row r="270" spans="4:10" ht="12.75">
      <c r="D270" s="196"/>
      <c r="F270" s="196"/>
      <c r="H270" s="196"/>
      <c r="J270" s="196"/>
    </row>
    <row r="271" spans="4:10" ht="12.75">
      <c r="D271" s="196"/>
      <c r="F271" s="196"/>
      <c r="H271" s="196"/>
      <c r="J271" s="196"/>
    </row>
    <row r="272" spans="4:10" ht="12.75">
      <c r="D272" s="196"/>
      <c r="F272" s="196"/>
      <c r="H272" s="196"/>
      <c r="J272" s="196"/>
    </row>
    <row r="273" spans="4:10" ht="12.75">
      <c r="D273" s="196"/>
      <c r="F273" s="196"/>
      <c r="H273" s="196"/>
      <c r="J273" s="196"/>
    </row>
    <row r="274" spans="4:10" ht="12.75">
      <c r="D274" s="196"/>
      <c r="F274" s="196"/>
      <c r="H274" s="196"/>
      <c r="J274" s="196"/>
    </row>
    <row r="275" spans="4:10" ht="12.75">
      <c r="D275" s="196"/>
      <c r="F275" s="196"/>
      <c r="H275" s="196"/>
      <c r="J275" s="196"/>
    </row>
    <row r="276" spans="4:10" ht="12.75">
      <c r="D276" s="196"/>
      <c r="F276" s="196"/>
      <c r="H276" s="196"/>
      <c r="J276" s="196"/>
    </row>
    <row r="277" spans="4:10" ht="12.75">
      <c r="D277" s="196"/>
      <c r="F277" s="196"/>
      <c r="H277" s="196"/>
      <c r="J277" s="196"/>
    </row>
    <row r="278" spans="4:10" ht="12.75">
      <c r="D278" s="196"/>
      <c r="F278" s="196"/>
      <c r="H278" s="196"/>
      <c r="J278" s="196"/>
    </row>
    <row r="279" spans="4:10" ht="12.75">
      <c r="D279" s="196"/>
      <c r="F279" s="196"/>
      <c r="H279" s="196"/>
      <c r="J279" s="196"/>
    </row>
    <row r="280" spans="4:10" ht="12.75">
      <c r="D280" s="196"/>
      <c r="F280" s="196"/>
      <c r="H280" s="196"/>
      <c r="J280" s="196"/>
    </row>
    <row r="281" spans="4:10" ht="12.75">
      <c r="D281" s="196"/>
      <c r="F281" s="196"/>
      <c r="H281" s="196"/>
      <c r="J281" s="196"/>
    </row>
    <row r="282" spans="4:10" ht="12.75">
      <c r="D282" s="196"/>
      <c r="F282" s="196"/>
      <c r="H282" s="196"/>
      <c r="J282" s="196"/>
    </row>
    <row r="283" spans="4:10" ht="12.75">
      <c r="D283" s="196"/>
      <c r="F283" s="196"/>
      <c r="H283" s="196"/>
      <c r="J283" s="196"/>
    </row>
    <row r="284" spans="4:10" ht="12.75">
      <c r="D284" s="196"/>
      <c r="F284" s="196"/>
      <c r="H284" s="196"/>
      <c r="J284" s="196"/>
    </row>
    <row r="285" spans="4:10" ht="12.75">
      <c r="D285" s="196"/>
      <c r="F285" s="196"/>
      <c r="H285" s="196"/>
      <c r="J285" s="196"/>
    </row>
    <row r="286" spans="4:10" ht="12.75">
      <c r="D286" s="196"/>
      <c r="F286" s="196"/>
      <c r="H286" s="196"/>
      <c r="J286" s="196"/>
    </row>
    <row r="287" spans="4:10" ht="12.75">
      <c r="D287" s="196"/>
      <c r="F287" s="196"/>
      <c r="H287" s="196"/>
      <c r="J287" s="196"/>
    </row>
    <row r="288" spans="4:10" ht="12.75">
      <c r="D288" s="196"/>
      <c r="F288" s="196"/>
      <c r="H288" s="196"/>
      <c r="J288" s="196"/>
    </row>
    <row r="289" spans="4:10" ht="12.75">
      <c r="D289" s="196"/>
      <c r="F289" s="196"/>
      <c r="H289" s="196"/>
      <c r="J289" s="196"/>
    </row>
    <row r="290" spans="4:10" ht="12.75">
      <c r="D290" s="196"/>
      <c r="F290" s="196"/>
      <c r="H290" s="196"/>
      <c r="J290" s="196"/>
    </row>
    <row r="291" spans="4:10" ht="12.75">
      <c r="D291" s="196"/>
      <c r="F291" s="196"/>
      <c r="H291" s="196"/>
      <c r="J291" s="196"/>
    </row>
    <row r="292" spans="4:10" ht="12.75">
      <c r="D292" s="196"/>
      <c r="F292" s="196"/>
      <c r="H292" s="196"/>
      <c r="J292" s="196"/>
    </row>
    <row r="293" spans="4:10" ht="12.75">
      <c r="D293" s="196"/>
      <c r="F293" s="196"/>
      <c r="H293" s="196"/>
      <c r="J293" s="196"/>
    </row>
    <row r="294" spans="4:10" ht="12.75">
      <c r="D294" s="196"/>
      <c r="F294" s="196"/>
      <c r="H294" s="196"/>
      <c r="J294" s="196"/>
    </row>
    <row r="295" spans="4:10" ht="12.75">
      <c r="D295" s="196"/>
      <c r="F295" s="196"/>
      <c r="H295" s="196"/>
      <c r="J295" s="196"/>
    </row>
    <row r="296" spans="4:10" ht="12.75">
      <c r="D296" s="196"/>
      <c r="F296" s="196"/>
      <c r="H296" s="196"/>
      <c r="J296" s="196"/>
    </row>
    <row r="297" spans="4:10" ht="12.75">
      <c r="D297" s="196"/>
      <c r="F297" s="196"/>
      <c r="H297" s="196"/>
      <c r="J297" s="196"/>
    </row>
    <row r="298" spans="4:10" ht="12.75">
      <c r="D298" s="196"/>
      <c r="F298" s="196"/>
      <c r="H298" s="196"/>
      <c r="J298" s="196"/>
    </row>
    <row r="299" spans="4:10" ht="12.75">
      <c r="D299" s="196"/>
      <c r="F299" s="196"/>
      <c r="H299" s="196"/>
      <c r="J299" s="196"/>
    </row>
    <row r="300" spans="4:10" ht="12.75">
      <c r="D300" s="196"/>
      <c r="F300" s="196"/>
      <c r="H300" s="196"/>
      <c r="J300" s="196"/>
    </row>
    <row r="301" spans="4:10" ht="12.75">
      <c r="D301" s="196"/>
      <c r="F301" s="196"/>
      <c r="H301" s="196"/>
      <c r="J301" s="196"/>
    </row>
    <row r="302" spans="4:10" ht="12.75">
      <c r="D302" s="196"/>
      <c r="F302" s="196"/>
      <c r="H302" s="196"/>
      <c r="J302" s="196"/>
    </row>
    <row r="303" spans="4:10" ht="12.75">
      <c r="D303" s="196"/>
      <c r="F303" s="196"/>
      <c r="H303" s="196"/>
      <c r="J303" s="196"/>
    </row>
    <row r="304" spans="4:10" ht="12.75">
      <c r="D304" s="196"/>
      <c r="F304" s="196"/>
      <c r="H304" s="196"/>
      <c r="J304" s="196"/>
    </row>
    <row r="305" spans="4:10" ht="12.75">
      <c r="D305" s="196"/>
      <c r="F305" s="196"/>
      <c r="H305" s="196"/>
      <c r="J305" s="196"/>
    </row>
    <row r="306" spans="4:10" ht="12.75">
      <c r="D306" s="196"/>
      <c r="F306" s="196"/>
      <c r="H306" s="196"/>
      <c r="J306" s="196"/>
    </row>
    <row r="307" spans="4:10" ht="12.75">
      <c r="D307" s="196"/>
      <c r="F307" s="196"/>
      <c r="H307" s="196"/>
      <c r="J307" s="196"/>
    </row>
    <row r="308" spans="4:10" ht="12.75">
      <c r="D308" s="196"/>
      <c r="F308" s="196"/>
      <c r="H308" s="196"/>
      <c r="J308" s="196"/>
    </row>
    <row r="309" spans="4:10" ht="12.75">
      <c r="D309" s="196"/>
      <c r="F309" s="196"/>
      <c r="H309" s="196"/>
      <c r="J309" s="196"/>
    </row>
    <row r="310" spans="4:10" ht="12.75">
      <c r="D310" s="196"/>
      <c r="F310" s="196"/>
      <c r="H310" s="196"/>
      <c r="J310" s="196"/>
    </row>
    <row r="311" spans="4:10" ht="12.75">
      <c r="D311" s="196"/>
      <c r="F311" s="196"/>
      <c r="H311" s="196"/>
      <c r="J311" s="196"/>
    </row>
    <row r="312" spans="4:10" ht="12.75">
      <c r="D312" s="196"/>
      <c r="F312" s="196"/>
      <c r="H312" s="196"/>
      <c r="J312" s="196"/>
    </row>
    <row r="313" spans="4:10" ht="12.75">
      <c r="D313" s="196"/>
      <c r="F313" s="196"/>
      <c r="H313" s="196"/>
      <c r="J313" s="196"/>
    </row>
    <row r="314" spans="4:10" ht="12.75">
      <c r="D314" s="196"/>
      <c r="F314" s="196"/>
      <c r="H314" s="196"/>
      <c r="J314" s="196"/>
    </row>
    <row r="315" spans="4:10" ht="12.75">
      <c r="D315" s="196"/>
      <c r="F315" s="196"/>
      <c r="H315" s="196"/>
      <c r="J315" s="196"/>
    </row>
    <row r="316" spans="4:10" ht="12.75">
      <c r="D316" s="196"/>
      <c r="F316" s="196"/>
      <c r="H316" s="196"/>
      <c r="J316" s="196"/>
    </row>
    <row r="317" spans="4:10" ht="12.75">
      <c r="D317" s="196"/>
      <c r="F317" s="196"/>
      <c r="H317" s="196"/>
      <c r="J317" s="196"/>
    </row>
    <row r="318" spans="4:10" ht="12.75">
      <c r="D318" s="196"/>
      <c r="F318" s="196"/>
      <c r="H318" s="196"/>
      <c r="J318" s="196"/>
    </row>
    <row r="319" spans="4:10" ht="12.75">
      <c r="D319" s="196"/>
      <c r="F319" s="196"/>
      <c r="H319" s="196"/>
      <c r="J319" s="196"/>
    </row>
    <row r="320" spans="4:10" ht="12.75">
      <c r="D320" s="196"/>
      <c r="F320" s="196"/>
      <c r="H320" s="196"/>
      <c r="J320" s="196"/>
    </row>
    <row r="321" spans="4:10" ht="12.75">
      <c r="D321" s="196"/>
      <c r="F321" s="196"/>
      <c r="H321" s="196"/>
      <c r="J321" s="196"/>
    </row>
    <row r="322" spans="4:10" ht="12.75">
      <c r="D322" s="196"/>
      <c r="F322" s="196"/>
      <c r="H322" s="196"/>
      <c r="J322" s="196"/>
    </row>
    <row r="323" spans="4:10" ht="12.75">
      <c r="D323" s="196"/>
      <c r="F323" s="196"/>
      <c r="H323" s="196"/>
      <c r="J323" s="196"/>
    </row>
    <row r="324" spans="4:10" ht="12.75">
      <c r="D324" s="196"/>
      <c r="F324" s="196"/>
      <c r="H324" s="196"/>
      <c r="J324" s="196"/>
    </row>
    <row r="325" spans="4:10" ht="12.75">
      <c r="D325" s="196"/>
      <c r="F325" s="196"/>
      <c r="H325" s="196"/>
      <c r="J325" s="196"/>
    </row>
    <row r="326" spans="4:10" ht="12.75">
      <c r="D326" s="196"/>
      <c r="F326" s="196"/>
      <c r="H326" s="196"/>
      <c r="J326" s="196"/>
    </row>
    <row r="327" spans="4:10" ht="12.75">
      <c r="D327" s="196"/>
      <c r="F327" s="196"/>
      <c r="H327" s="196"/>
      <c r="J327" s="196"/>
    </row>
    <row r="328" spans="4:10" ht="12.75">
      <c r="D328" s="196"/>
      <c r="F328" s="196"/>
      <c r="H328" s="196"/>
      <c r="J328" s="196"/>
    </row>
    <row r="329" spans="4:10" ht="12.75">
      <c r="D329" s="196"/>
      <c r="F329" s="196"/>
      <c r="H329" s="196"/>
      <c r="J329" s="196"/>
    </row>
    <row r="330" spans="4:10" ht="12.75">
      <c r="D330" s="196"/>
      <c r="F330" s="196"/>
      <c r="H330" s="196"/>
      <c r="J330" s="196"/>
    </row>
    <row r="331" spans="4:10" ht="12.75">
      <c r="D331" s="196"/>
      <c r="F331" s="196"/>
      <c r="H331" s="196"/>
      <c r="J331" s="196"/>
    </row>
    <row r="332" spans="4:10" ht="12.75">
      <c r="D332" s="196"/>
      <c r="F332" s="196"/>
      <c r="H332" s="196"/>
      <c r="J332" s="196"/>
    </row>
    <row r="333" spans="4:10" ht="12.75">
      <c r="D333" s="196"/>
      <c r="F333" s="196"/>
      <c r="H333" s="196"/>
      <c r="J333" s="196"/>
    </row>
    <row r="334" spans="4:10" ht="12.75">
      <c r="D334" s="196"/>
      <c r="F334" s="196"/>
      <c r="H334" s="196"/>
      <c r="J334" s="196"/>
    </row>
    <row r="335" spans="4:10" ht="12.75">
      <c r="D335" s="196"/>
      <c r="F335" s="196"/>
      <c r="H335" s="196"/>
      <c r="J335" s="196"/>
    </row>
    <row r="336" spans="4:10" ht="12.75">
      <c r="D336" s="196"/>
      <c r="F336" s="196"/>
      <c r="H336" s="196"/>
      <c r="J336" s="196"/>
    </row>
    <row r="337" spans="4:10" ht="12.75">
      <c r="D337" s="196"/>
      <c r="F337" s="196"/>
      <c r="H337" s="196"/>
      <c r="J337" s="196"/>
    </row>
    <row r="338" spans="4:10" ht="12.75">
      <c r="D338" s="196"/>
      <c r="F338" s="196"/>
      <c r="H338" s="196"/>
      <c r="J338" s="196"/>
    </row>
    <row r="339" spans="4:10" ht="12.75">
      <c r="D339" s="196"/>
      <c r="F339" s="196"/>
      <c r="H339" s="196"/>
      <c r="J339" s="196"/>
    </row>
    <row r="340" spans="4:10" ht="12.75">
      <c r="D340" s="196"/>
      <c r="F340" s="196"/>
      <c r="H340" s="196"/>
      <c r="J340" s="196"/>
    </row>
    <row r="341" spans="4:10" ht="12.75">
      <c r="D341" s="196"/>
      <c r="F341" s="196"/>
      <c r="H341" s="196"/>
      <c r="J341" s="196"/>
    </row>
    <row r="342" spans="4:10" ht="12.75">
      <c r="D342" s="196"/>
      <c r="F342" s="196"/>
      <c r="H342" s="196"/>
      <c r="J342" s="196"/>
    </row>
    <row r="343" spans="4:10" ht="12.75">
      <c r="D343" s="196"/>
      <c r="F343" s="196"/>
      <c r="H343" s="196"/>
      <c r="J343" s="196"/>
    </row>
    <row r="344" spans="4:10" ht="12.75">
      <c r="D344" s="196"/>
      <c r="F344" s="196"/>
      <c r="H344" s="196"/>
      <c r="J344" s="196"/>
    </row>
    <row r="345" spans="4:10" ht="12.75">
      <c r="D345" s="196"/>
      <c r="F345" s="196"/>
      <c r="H345" s="196"/>
      <c r="J345" s="196"/>
    </row>
    <row r="346" spans="4:10" ht="12.75">
      <c r="D346" s="196"/>
      <c r="F346" s="196"/>
      <c r="H346" s="196"/>
      <c r="J346" s="196"/>
    </row>
    <row r="347" spans="4:10" ht="12.75">
      <c r="D347" s="196"/>
      <c r="F347" s="196"/>
      <c r="H347" s="196"/>
      <c r="J347" s="196"/>
    </row>
    <row r="348" spans="4:10" ht="12.75">
      <c r="D348" s="196"/>
      <c r="F348" s="196"/>
      <c r="H348" s="196"/>
      <c r="J348" s="196"/>
    </row>
    <row r="349" spans="4:10" ht="12.75">
      <c r="D349" s="196"/>
      <c r="F349" s="196"/>
      <c r="H349" s="196"/>
      <c r="J349" s="196"/>
    </row>
    <row r="350" spans="4:10" ht="12.75">
      <c r="D350" s="196"/>
      <c r="F350" s="196"/>
      <c r="H350" s="196"/>
      <c r="J350" s="196"/>
    </row>
    <row r="351" spans="4:10" ht="12.75">
      <c r="D351" s="196"/>
      <c r="F351" s="196"/>
      <c r="H351" s="196"/>
      <c r="J351" s="196"/>
    </row>
    <row r="352" spans="4:10" ht="12.75">
      <c r="D352" s="196"/>
      <c r="F352" s="196"/>
      <c r="H352" s="196"/>
      <c r="J352" s="196"/>
    </row>
    <row r="353" spans="4:10" ht="12.75">
      <c r="D353" s="196"/>
      <c r="F353" s="196"/>
      <c r="H353" s="196"/>
      <c r="J353" s="196"/>
    </row>
    <row r="354" spans="4:10" ht="12.75">
      <c r="D354" s="196"/>
      <c r="F354" s="196"/>
      <c r="H354" s="196"/>
      <c r="J354" s="196"/>
    </row>
    <row r="355" spans="4:10" ht="12.75">
      <c r="D355" s="196"/>
      <c r="F355" s="196"/>
      <c r="H355" s="196"/>
      <c r="J355" s="196"/>
    </row>
    <row r="356" spans="4:10" ht="12.75">
      <c r="D356" s="196"/>
      <c r="F356" s="196"/>
      <c r="H356" s="196"/>
      <c r="J356" s="196"/>
    </row>
    <row r="357" spans="4:10" ht="12.75">
      <c r="D357" s="196"/>
      <c r="F357" s="196"/>
      <c r="H357" s="196"/>
      <c r="J357" s="196"/>
    </row>
    <row r="358" spans="4:10" ht="12.75">
      <c r="D358" s="196"/>
      <c r="F358" s="196"/>
      <c r="H358" s="196"/>
      <c r="J358" s="196"/>
    </row>
    <row r="359" spans="4:10" ht="12.75">
      <c r="D359" s="196"/>
      <c r="F359" s="196"/>
      <c r="H359" s="196"/>
      <c r="J359" s="196"/>
    </row>
    <row r="360" spans="4:10" ht="12.75">
      <c r="D360" s="196"/>
      <c r="F360" s="196"/>
      <c r="H360" s="196"/>
      <c r="J360" s="196"/>
    </row>
    <row r="361" spans="4:10" ht="12.75">
      <c r="D361" s="196"/>
      <c r="F361" s="196"/>
      <c r="H361" s="196"/>
      <c r="J361" s="196"/>
    </row>
    <row r="362" spans="4:10" ht="12.75">
      <c r="D362" s="196"/>
      <c r="F362" s="196"/>
      <c r="H362" s="196"/>
      <c r="J362" s="196"/>
    </row>
    <row r="363" spans="4:10" ht="12.75">
      <c r="D363" s="196"/>
      <c r="F363" s="196"/>
      <c r="H363" s="196"/>
      <c r="J363" s="196"/>
    </row>
    <row r="364" spans="4:10" ht="12.75">
      <c r="D364" s="196"/>
      <c r="F364" s="196"/>
      <c r="H364" s="196"/>
      <c r="J364" s="196"/>
    </row>
    <row r="365" spans="4:10" ht="12.75">
      <c r="D365" s="196"/>
      <c r="F365" s="196"/>
      <c r="H365" s="196"/>
      <c r="J365" s="196"/>
    </row>
    <row r="366" spans="4:10" ht="12.75">
      <c r="D366" s="196"/>
      <c r="F366" s="196"/>
      <c r="H366" s="196"/>
      <c r="J366" s="196"/>
    </row>
    <row r="367" spans="4:10" ht="12.75">
      <c r="D367" s="196"/>
      <c r="F367" s="196"/>
      <c r="H367" s="196"/>
      <c r="J367" s="196"/>
    </row>
    <row r="368" spans="4:10" ht="12.75">
      <c r="D368" s="196"/>
      <c r="F368" s="196"/>
      <c r="H368" s="196"/>
      <c r="J368" s="196"/>
    </row>
    <row r="369" spans="4:10" ht="12.75">
      <c r="D369" s="196"/>
      <c r="F369" s="196"/>
      <c r="H369" s="196"/>
      <c r="J369" s="196"/>
    </row>
    <row r="370" spans="4:10" ht="12.75">
      <c r="D370" s="196"/>
      <c r="F370" s="196"/>
      <c r="H370" s="196"/>
      <c r="J370" s="196"/>
    </row>
    <row r="371" spans="4:10" ht="12.75">
      <c r="D371" s="196"/>
      <c r="F371" s="196"/>
      <c r="H371" s="196"/>
      <c r="J371" s="196"/>
    </row>
    <row r="372" spans="4:10" ht="12.75">
      <c r="D372" s="196"/>
      <c r="F372" s="196"/>
      <c r="H372" s="196"/>
      <c r="J372" s="196"/>
    </row>
    <row r="373" spans="4:10" ht="12.75">
      <c r="D373" s="196"/>
      <c r="F373" s="196"/>
      <c r="H373" s="196"/>
      <c r="J373" s="196"/>
    </row>
    <row r="374" spans="4:10" ht="12.75">
      <c r="D374" s="196"/>
      <c r="F374" s="196"/>
      <c r="H374" s="196"/>
      <c r="J374" s="196"/>
    </row>
    <row r="375" spans="4:10" ht="12.75">
      <c r="D375" s="196"/>
      <c r="F375" s="196"/>
      <c r="H375" s="196"/>
      <c r="J375" s="196"/>
    </row>
    <row r="376" spans="4:10" ht="12.75">
      <c r="D376" s="196"/>
      <c r="F376" s="196"/>
      <c r="H376" s="196"/>
      <c r="J376" s="196"/>
    </row>
    <row r="377" spans="4:10" ht="12.75">
      <c r="D377" s="196"/>
      <c r="F377" s="196"/>
      <c r="H377" s="196"/>
      <c r="J377" s="196"/>
    </row>
    <row r="378" spans="4:10" ht="12.75">
      <c r="D378" s="196"/>
      <c r="F378" s="196"/>
      <c r="H378" s="196"/>
      <c r="J378" s="196"/>
    </row>
    <row r="379" spans="4:10" ht="12.75">
      <c r="D379" s="196"/>
      <c r="F379" s="196"/>
      <c r="H379" s="196"/>
      <c r="J379" s="196"/>
    </row>
    <row r="380" spans="4:10" ht="12.75">
      <c r="D380" s="196"/>
      <c r="F380" s="196"/>
      <c r="H380" s="196"/>
      <c r="J380" s="196"/>
    </row>
    <row r="381" spans="4:10" ht="12.75">
      <c r="D381" s="196"/>
      <c r="F381" s="196"/>
      <c r="H381" s="196"/>
      <c r="J381" s="196"/>
    </row>
    <row r="382" spans="4:10" ht="12.75">
      <c r="D382" s="196"/>
      <c r="F382" s="196"/>
      <c r="H382" s="196"/>
      <c r="J382" s="196"/>
    </row>
    <row r="383" spans="4:10" ht="12.75">
      <c r="D383" s="196"/>
      <c r="F383" s="196"/>
      <c r="H383" s="196"/>
      <c r="J383" s="196"/>
    </row>
    <row r="384" spans="4:10" ht="12.75">
      <c r="D384" s="196"/>
      <c r="F384" s="196"/>
      <c r="H384" s="196"/>
      <c r="J384" s="196"/>
    </row>
    <row r="385" spans="4:10" ht="12.75">
      <c r="D385" s="196"/>
      <c r="F385" s="196"/>
      <c r="H385" s="196"/>
      <c r="J385" s="196"/>
    </row>
    <row r="386" spans="4:10" ht="12.75">
      <c r="D386" s="196"/>
      <c r="F386" s="196"/>
      <c r="H386" s="196"/>
      <c r="J386" s="196"/>
    </row>
    <row r="387" spans="4:10" ht="12.75">
      <c r="D387" s="196"/>
      <c r="F387" s="196"/>
      <c r="H387" s="196"/>
      <c r="J387" s="196"/>
    </row>
    <row r="388" spans="4:10" ht="12.75">
      <c r="D388" s="196"/>
      <c r="F388" s="196"/>
      <c r="H388" s="196"/>
      <c r="J388" s="196"/>
    </row>
    <row r="389" spans="4:10" ht="12.75">
      <c r="D389" s="196"/>
      <c r="F389" s="196"/>
      <c r="H389" s="196"/>
      <c r="J389" s="196"/>
    </row>
    <row r="390" spans="4:10" ht="12.75">
      <c r="D390" s="196"/>
      <c r="F390" s="196"/>
      <c r="H390" s="196"/>
      <c r="J390" s="196"/>
    </row>
    <row r="391" spans="4:10" ht="12.75">
      <c r="D391" s="196"/>
      <c r="F391" s="196"/>
      <c r="H391" s="196"/>
      <c r="J391" s="196"/>
    </row>
    <row r="392" spans="4:10" ht="12.75">
      <c r="D392" s="196"/>
      <c r="F392" s="196"/>
      <c r="H392" s="196"/>
      <c r="J392" s="196"/>
    </row>
    <row r="393" spans="4:10" ht="12.75">
      <c r="D393" s="196"/>
      <c r="F393" s="196"/>
      <c r="H393" s="196"/>
      <c r="J393" s="196"/>
    </row>
    <row r="394" spans="4:10" ht="12.75">
      <c r="D394" s="196"/>
      <c r="F394" s="196"/>
      <c r="H394" s="196"/>
      <c r="J394" s="196"/>
    </row>
    <row r="395" spans="4:10" ht="12.75">
      <c r="D395" s="196"/>
      <c r="F395" s="196"/>
      <c r="H395" s="196"/>
      <c r="J395" s="196"/>
    </row>
    <row r="396" spans="4:10" ht="12.75">
      <c r="D396" s="196"/>
      <c r="F396" s="196"/>
      <c r="H396" s="196"/>
      <c r="J396" s="196"/>
    </row>
    <row r="397" spans="4:10" ht="12.75">
      <c r="D397" s="196"/>
      <c r="F397" s="196"/>
      <c r="H397" s="196"/>
      <c r="J397" s="196"/>
    </row>
    <row r="398" spans="4:10" ht="12.75">
      <c r="D398" s="196"/>
      <c r="F398" s="196"/>
      <c r="H398" s="196"/>
      <c r="J398" s="196"/>
    </row>
    <row r="399" spans="4:10" ht="12.75">
      <c r="D399" s="196"/>
      <c r="F399" s="196"/>
      <c r="H399" s="196"/>
      <c r="J399" s="196"/>
    </row>
    <row r="400" spans="4:10" ht="12.75">
      <c r="D400" s="196"/>
      <c r="F400" s="196"/>
      <c r="H400" s="196"/>
      <c r="J400" s="196"/>
    </row>
    <row r="401" spans="4:10" ht="12.75">
      <c r="D401" s="196"/>
      <c r="F401" s="196"/>
      <c r="H401" s="196"/>
      <c r="J401" s="196"/>
    </row>
    <row r="402" spans="4:10" ht="12.75">
      <c r="D402" s="196"/>
      <c r="F402" s="196"/>
      <c r="H402" s="196"/>
      <c r="J402" s="196"/>
    </row>
    <row r="403" spans="4:10" ht="12.75">
      <c r="D403" s="196"/>
      <c r="F403" s="196"/>
      <c r="H403" s="196"/>
      <c r="J403" s="196"/>
    </row>
    <row r="404" spans="4:10" ht="12.75">
      <c r="D404" s="196"/>
      <c r="F404" s="196"/>
      <c r="H404" s="196"/>
      <c r="J404" s="196"/>
    </row>
    <row r="405" spans="4:10" ht="12.75">
      <c r="D405" s="196"/>
      <c r="F405" s="196"/>
      <c r="H405" s="196"/>
      <c r="J405" s="196"/>
    </row>
    <row r="406" spans="4:10" ht="12.75">
      <c r="D406" s="196"/>
      <c r="F406" s="196"/>
      <c r="H406" s="196"/>
      <c r="J406" s="196"/>
    </row>
    <row r="407" spans="4:10" ht="12.75">
      <c r="D407" s="196"/>
      <c r="F407" s="196"/>
      <c r="H407" s="196"/>
      <c r="J407" s="196"/>
    </row>
    <row r="408" spans="4:10" ht="12.75">
      <c r="D408" s="196"/>
      <c r="F408" s="196"/>
      <c r="H408" s="196"/>
      <c r="J408" s="196"/>
    </row>
    <row r="409" spans="4:10" ht="12.75">
      <c r="D409" s="196"/>
      <c r="F409" s="196"/>
      <c r="H409" s="196"/>
      <c r="J409" s="196"/>
    </row>
    <row r="410" spans="4:10" ht="12.75">
      <c r="D410" s="196"/>
      <c r="F410" s="196"/>
      <c r="H410" s="196"/>
      <c r="J410" s="196"/>
    </row>
    <row r="411" spans="4:10" ht="12.75">
      <c r="D411" s="196"/>
      <c r="F411" s="196"/>
      <c r="H411" s="196"/>
      <c r="J411" s="196"/>
    </row>
    <row r="412" spans="4:10" ht="12.75">
      <c r="D412" s="196"/>
      <c r="F412" s="196"/>
      <c r="H412" s="196"/>
      <c r="J412" s="196"/>
    </row>
    <row r="413" spans="4:10" ht="12.75">
      <c r="D413" s="196"/>
      <c r="F413" s="196"/>
      <c r="H413" s="196"/>
      <c r="J413" s="196"/>
    </row>
    <row r="414" spans="4:10" ht="12.75">
      <c r="D414" s="196"/>
      <c r="F414" s="196"/>
      <c r="H414" s="196"/>
      <c r="J414" s="196"/>
    </row>
    <row r="415" spans="4:10" ht="12.75">
      <c r="D415" s="196"/>
      <c r="F415" s="196"/>
      <c r="H415" s="196"/>
      <c r="J415" s="196"/>
    </row>
    <row r="416" spans="4:10" ht="12.75">
      <c r="D416" s="196"/>
      <c r="F416" s="196"/>
      <c r="H416" s="196"/>
      <c r="J416" s="196"/>
    </row>
    <row r="417" spans="4:10" ht="12.75">
      <c r="D417" s="196"/>
      <c r="F417" s="196"/>
      <c r="H417" s="196"/>
      <c r="J417" s="196"/>
    </row>
    <row r="418" spans="4:10" ht="12.75">
      <c r="D418" s="196"/>
      <c r="F418" s="196"/>
      <c r="H418" s="196"/>
      <c r="J418" s="196"/>
    </row>
    <row r="419" spans="4:10" ht="12.75">
      <c r="D419" s="196"/>
      <c r="F419" s="196"/>
      <c r="H419" s="196"/>
      <c r="J419" s="196"/>
    </row>
    <row r="420" spans="4:10" ht="12.75">
      <c r="D420" s="196"/>
      <c r="F420" s="196"/>
      <c r="H420" s="196"/>
      <c r="J420" s="196"/>
    </row>
    <row r="421" spans="4:10" ht="12.75">
      <c r="D421" s="196"/>
      <c r="F421" s="196"/>
      <c r="H421" s="196"/>
      <c r="J421" s="196"/>
    </row>
    <row r="422" spans="4:10" ht="12.75">
      <c r="D422" s="196"/>
      <c r="F422" s="196"/>
      <c r="H422" s="196"/>
      <c r="J422" s="196"/>
    </row>
    <row r="423" spans="4:10" ht="12.75">
      <c r="D423" s="196"/>
      <c r="F423" s="196"/>
      <c r="H423" s="196"/>
      <c r="J423" s="196"/>
    </row>
    <row r="424" spans="4:10" ht="12.75">
      <c r="D424" s="196"/>
      <c r="F424" s="196"/>
      <c r="H424" s="196"/>
      <c r="J424" s="196"/>
    </row>
    <row r="425" spans="4:10" ht="12.75">
      <c r="D425" s="196"/>
      <c r="F425" s="196"/>
      <c r="H425" s="196"/>
      <c r="J425" s="196"/>
    </row>
    <row r="426" spans="4:10" ht="12.75">
      <c r="D426" s="196"/>
      <c r="F426" s="196"/>
      <c r="H426" s="196"/>
      <c r="J426" s="196"/>
    </row>
    <row r="427" spans="4:10" ht="12.75">
      <c r="D427" s="196"/>
      <c r="F427" s="196"/>
      <c r="H427" s="196"/>
      <c r="J427" s="196"/>
    </row>
    <row r="428" spans="4:10" ht="12.75">
      <c r="D428" s="196"/>
      <c r="F428" s="196"/>
      <c r="H428" s="196"/>
      <c r="J428" s="196"/>
    </row>
    <row r="429" spans="4:10" ht="12.75">
      <c r="D429" s="196"/>
      <c r="F429" s="196"/>
      <c r="H429" s="196"/>
      <c r="J429" s="196"/>
    </row>
    <row r="430" spans="4:10" ht="12.75">
      <c r="D430" s="196"/>
      <c r="F430" s="196"/>
      <c r="H430" s="196"/>
      <c r="J430" s="196"/>
    </row>
    <row r="431" spans="4:10" ht="12.75">
      <c r="D431" s="196"/>
      <c r="F431" s="196"/>
      <c r="H431" s="196"/>
      <c r="J431" s="196"/>
    </row>
    <row r="432" spans="4:10" ht="12.75">
      <c r="D432" s="196"/>
      <c r="F432" s="196"/>
      <c r="H432" s="196"/>
      <c r="J432" s="196"/>
    </row>
    <row r="433" spans="4:10" ht="12.75">
      <c r="D433" s="196"/>
      <c r="F433" s="196"/>
      <c r="H433" s="196"/>
      <c r="J433" s="196"/>
    </row>
    <row r="434" spans="4:10" ht="12.75">
      <c r="D434" s="196"/>
      <c r="F434" s="196"/>
      <c r="H434" s="196"/>
      <c r="J434" s="196"/>
    </row>
    <row r="435" spans="4:10" ht="12.75">
      <c r="D435" s="196"/>
      <c r="F435" s="196"/>
      <c r="H435" s="196"/>
      <c r="J435" s="196"/>
    </row>
    <row r="436" spans="4:10" ht="12.75">
      <c r="D436" s="196"/>
      <c r="F436" s="196"/>
      <c r="H436" s="196"/>
      <c r="J436" s="196"/>
    </row>
    <row r="437" spans="4:10" ht="12.75">
      <c r="D437" s="196"/>
      <c r="F437" s="196"/>
      <c r="H437" s="196"/>
      <c r="J437" s="196"/>
    </row>
    <row r="438" spans="4:10" ht="12.75">
      <c r="D438" s="196"/>
      <c r="F438" s="196"/>
      <c r="H438" s="196"/>
      <c r="J438" s="196"/>
    </row>
    <row r="439" spans="4:10" ht="12.75">
      <c r="D439" s="196"/>
      <c r="F439" s="196"/>
      <c r="H439" s="196"/>
      <c r="J439" s="196"/>
    </row>
    <row r="440" spans="4:10" ht="12.75">
      <c r="D440" s="196"/>
      <c r="F440" s="196"/>
      <c r="H440" s="196"/>
      <c r="J440" s="196"/>
    </row>
    <row r="441" spans="4:10" ht="12.75">
      <c r="D441" s="196"/>
      <c r="F441" s="196"/>
      <c r="H441" s="196"/>
      <c r="J441" s="196"/>
    </row>
    <row r="442" spans="4:10" ht="12.75">
      <c r="D442" s="196"/>
      <c r="F442" s="196"/>
      <c r="H442" s="196"/>
      <c r="J442" s="196"/>
    </row>
    <row r="443" spans="4:10" ht="12.75">
      <c r="D443" s="196"/>
      <c r="F443" s="196"/>
      <c r="H443" s="196"/>
      <c r="J443" s="196"/>
    </row>
    <row r="444" spans="4:10" ht="12.75">
      <c r="D444" s="196"/>
      <c r="F444" s="196"/>
      <c r="H444" s="196"/>
      <c r="J444" s="196"/>
    </row>
    <row r="445" spans="4:10" ht="12.75">
      <c r="D445" s="196"/>
      <c r="F445" s="196"/>
      <c r="H445" s="196"/>
      <c r="J445" s="196"/>
    </row>
    <row r="446" spans="4:10" ht="12.75">
      <c r="D446" s="196"/>
      <c r="F446" s="196"/>
      <c r="H446" s="196"/>
      <c r="J446" s="196"/>
    </row>
    <row r="447" spans="4:10" ht="12.75">
      <c r="D447" s="196"/>
      <c r="F447" s="196"/>
      <c r="H447" s="196"/>
      <c r="J447" s="196"/>
    </row>
    <row r="448" spans="4:10" ht="12.75">
      <c r="D448" s="196"/>
      <c r="F448" s="196"/>
      <c r="H448" s="196"/>
      <c r="J448" s="196"/>
    </row>
    <row r="449" spans="4:10" ht="12.75">
      <c r="D449" s="196"/>
      <c r="F449" s="196"/>
      <c r="H449" s="196"/>
      <c r="J449" s="196"/>
    </row>
    <row r="450" spans="4:10" ht="12.75">
      <c r="D450" s="196"/>
      <c r="F450" s="196"/>
      <c r="H450" s="196"/>
      <c r="J450" s="196"/>
    </row>
    <row r="451" spans="4:10" ht="12.75">
      <c r="D451" s="196"/>
      <c r="F451" s="196"/>
      <c r="H451" s="196"/>
      <c r="J451" s="196"/>
    </row>
    <row r="452" spans="4:10" ht="12.75">
      <c r="D452" s="196"/>
      <c r="F452" s="196"/>
      <c r="H452" s="196"/>
      <c r="J452" s="196"/>
    </row>
    <row r="453" spans="4:10" ht="12.75">
      <c r="D453" s="196"/>
      <c r="F453" s="196"/>
      <c r="H453" s="196"/>
      <c r="J453" s="196"/>
    </row>
    <row r="454" spans="4:10" ht="12.75">
      <c r="D454" s="196"/>
      <c r="F454" s="196"/>
      <c r="H454" s="196"/>
      <c r="J454" s="196"/>
    </row>
    <row r="455" spans="4:10" ht="12.75">
      <c r="D455" s="196"/>
      <c r="F455" s="196"/>
      <c r="H455" s="196"/>
      <c r="J455" s="196"/>
    </row>
    <row r="456" spans="4:10" ht="12.75">
      <c r="D456" s="196"/>
      <c r="F456" s="196"/>
      <c r="H456" s="196"/>
      <c r="J456" s="196"/>
    </row>
    <row r="457" spans="4:10" ht="12.75">
      <c r="D457" s="196"/>
      <c r="F457" s="196"/>
      <c r="H457" s="196"/>
      <c r="J457" s="196"/>
    </row>
    <row r="458" spans="4:10" ht="12.75">
      <c r="D458" s="196"/>
      <c r="F458" s="196"/>
      <c r="H458" s="196"/>
      <c r="J458" s="196"/>
    </row>
    <row r="459" spans="4:10" ht="12.75">
      <c r="D459" s="196"/>
      <c r="F459" s="196"/>
      <c r="H459" s="196"/>
      <c r="J459" s="196"/>
    </row>
    <row r="460" spans="4:10" ht="12.75">
      <c r="D460" s="196"/>
      <c r="F460" s="196"/>
      <c r="H460" s="196"/>
      <c r="J460" s="196"/>
    </row>
    <row r="461" spans="4:10" ht="12.75">
      <c r="D461" s="196"/>
      <c r="F461" s="196"/>
      <c r="H461" s="196"/>
      <c r="J461" s="196"/>
    </row>
    <row r="462" spans="4:10" ht="12.75">
      <c r="D462" s="196"/>
      <c r="F462" s="196"/>
      <c r="H462" s="196"/>
      <c r="J462" s="196"/>
    </row>
    <row r="463" spans="4:10" ht="12.75">
      <c r="D463" s="196"/>
      <c r="F463" s="196"/>
      <c r="H463" s="196"/>
      <c r="J463" s="196"/>
    </row>
    <row r="464" spans="4:10" ht="12.75">
      <c r="D464" s="196"/>
      <c r="F464" s="196"/>
      <c r="H464" s="196"/>
      <c r="J464" s="196"/>
    </row>
    <row r="465" spans="4:10" ht="12.75">
      <c r="D465" s="196"/>
      <c r="F465" s="196"/>
      <c r="H465" s="196"/>
      <c r="J465" s="196"/>
    </row>
    <row r="466" spans="4:10" ht="12.75">
      <c r="D466" s="196"/>
      <c r="F466" s="196"/>
      <c r="H466" s="196"/>
      <c r="J466" s="196"/>
    </row>
    <row r="467" spans="4:10" ht="12.75">
      <c r="D467" s="196"/>
      <c r="F467" s="196"/>
      <c r="H467" s="196"/>
      <c r="J467" s="196"/>
    </row>
    <row r="468" spans="4:10" ht="12.75">
      <c r="D468" s="196"/>
      <c r="F468" s="196"/>
      <c r="H468" s="196"/>
      <c r="J468" s="196"/>
    </row>
    <row r="469" spans="4:10" ht="12.75">
      <c r="D469" s="196"/>
      <c r="F469" s="196"/>
      <c r="H469" s="196"/>
      <c r="J469" s="196"/>
    </row>
    <row r="470" spans="4:10" ht="12.75">
      <c r="D470" s="196"/>
      <c r="F470" s="196"/>
      <c r="H470" s="196"/>
      <c r="J470" s="196"/>
    </row>
    <row r="471" spans="4:10" ht="12.75">
      <c r="D471" s="196"/>
      <c r="F471" s="196"/>
      <c r="H471" s="196"/>
      <c r="J471" s="196"/>
    </row>
    <row r="472" spans="4:10" ht="12.75">
      <c r="D472" s="196"/>
      <c r="F472" s="196"/>
      <c r="H472" s="196"/>
      <c r="J472" s="196"/>
    </row>
    <row r="473" spans="4:10" ht="12.75">
      <c r="D473" s="196"/>
      <c r="F473" s="196"/>
      <c r="H473" s="196"/>
      <c r="J473" s="196"/>
    </row>
    <row r="474" spans="4:10" ht="12.75">
      <c r="D474" s="196"/>
      <c r="F474" s="196"/>
      <c r="H474" s="196"/>
      <c r="J474" s="196"/>
    </row>
    <row r="475" spans="4:10" ht="12.75">
      <c r="D475" s="196"/>
      <c r="F475" s="196"/>
      <c r="H475" s="196"/>
      <c r="J475" s="196"/>
    </row>
    <row r="476" spans="4:10" ht="12.75">
      <c r="D476" s="196"/>
      <c r="F476" s="196"/>
      <c r="H476" s="196"/>
      <c r="J476" s="196"/>
    </row>
    <row r="477" spans="4:10" ht="12.75">
      <c r="D477" s="196"/>
      <c r="F477" s="196"/>
      <c r="H477" s="196"/>
      <c r="J477" s="196"/>
    </row>
    <row r="478" spans="4:10" ht="12.75">
      <c r="D478" s="196"/>
      <c r="F478" s="196"/>
      <c r="H478" s="196"/>
      <c r="J478" s="196"/>
    </row>
    <row r="479" spans="4:10" ht="12.75">
      <c r="D479" s="196"/>
      <c r="F479" s="196"/>
      <c r="H479" s="196"/>
      <c r="J479" s="196"/>
    </row>
    <row r="480" spans="4:10" ht="12.75">
      <c r="D480" s="196"/>
      <c r="F480" s="196"/>
      <c r="H480" s="196"/>
      <c r="J480" s="196"/>
    </row>
    <row r="481" spans="4:10" ht="12.75">
      <c r="D481" s="196"/>
      <c r="F481" s="196"/>
      <c r="H481" s="196"/>
      <c r="J481" s="196"/>
    </row>
    <row r="482" spans="4:10" ht="12.75">
      <c r="D482" s="196"/>
      <c r="F482" s="196"/>
      <c r="H482" s="196"/>
      <c r="J482" s="196"/>
    </row>
    <row r="483" spans="4:10" ht="12.75">
      <c r="D483" s="196"/>
      <c r="F483" s="196"/>
      <c r="H483" s="196"/>
      <c r="J483" s="196"/>
    </row>
    <row r="484" spans="4:10" ht="12.75">
      <c r="D484" s="196"/>
      <c r="F484" s="196"/>
      <c r="H484" s="196"/>
      <c r="J484" s="196"/>
    </row>
    <row r="485" spans="4:10" ht="12.75">
      <c r="D485" s="196"/>
      <c r="F485" s="196"/>
      <c r="H485" s="196"/>
      <c r="J485" s="196"/>
    </row>
    <row r="486" spans="4:10" ht="12.75">
      <c r="D486" s="196"/>
      <c r="F486" s="196"/>
      <c r="H486" s="196"/>
      <c r="J486" s="196"/>
    </row>
    <row r="487" spans="4:10" ht="12.75">
      <c r="D487" s="196"/>
      <c r="F487" s="196"/>
      <c r="H487" s="196"/>
      <c r="J487" s="196"/>
    </row>
    <row r="488" spans="4:10" ht="12.75">
      <c r="D488" s="196"/>
      <c r="F488" s="196"/>
      <c r="H488" s="196"/>
      <c r="J488" s="196"/>
    </row>
    <row r="489" spans="4:10" ht="12.75">
      <c r="D489" s="196"/>
      <c r="F489" s="196"/>
      <c r="H489" s="196"/>
      <c r="J489" s="196"/>
    </row>
    <row r="490" spans="4:10" ht="12.75">
      <c r="D490" s="196"/>
      <c r="F490" s="196"/>
      <c r="H490" s="196"/>
      <c r="J490" s="196"/>
    </row>
    <row r="491" spans="4:10" ht="12.75">
      <c r="D491" s="196"/>
      <c r="F491" s="196"/>
      <c r="H491" s="196"/>
      <c r="J491" s="196"/>
    </row>
    <row r="492" spans="4:10" ht="12.75">
      <c r="D492" s="196"/>
      <c r="F492" s="196"/>
      <c r="H492" s="196"/>
      <c r="J492" s="196"/>
    </row>
    <row r="493" spans="4:10" ht="12.75">
      <c r="D493" s="196"/>
      <c r="F493" s="196"/>
      <c r="H493" s="196"/>
      <c r="J493" s="196"/>
    </row>
    <row r="494" spans="4:10" ht="12.75">
      <c r="D494" s="196"/>
      <c r="F494" s="196"/>
      <c r="H494" s="196"/>
      <c r="J494" s="196"/>
    </row>
    <row r="495" spans="4:10" ht="12.75">
      <c r="D495" s="196"/>
      <c r="F495" s="196"/>
      <c r="H495" s="196"/>
      <c r="J495" s="196"/>
    </row>
    <row r="496" spans="4:10" ht="12.75">
      <c r="D496" s="196"/>
      <c r="F496" s="196"/>
      <c r="H496" s="196"/>
      <c r="J496" s="196"/>
    </row>
    <row r="497" spans="4:10" ht="12.75">
      <c r="D497" s="196"/>
      <c r="F497" s="196"/>
      <c r="H497" s="196"/>
      <c r="J497" s="196"/>
    </row>
    <row r="498" spans="4:10" ht="12.75">
      <c r="D498" s="196"/>
      <c r="F498" s="196"/>
      <c r="H498" s="196"/>
      <c r="J498" s="196"/>
    </row>
    <row r="499" spans="4:10" ht="12.75">
      <c r="D499" s="196"/>
      <c r="F499" s="196"/>
      <c r="H499" s="196"/>
      <c r="J499" s="196"/>
    </row>
    <row r="500" spans="4:10" ht="12.75">
      <c r="D500" s="196"/>
      <c r="F500" s="196"/>
      <c r="H500" s="196"/>
      <c r="J500" s="196"/>
    </row>
    <row r="501" spans="4:10" ht="12.75">
      <c r="D501" s="196"/>
      <c r="F501" s="196"/>
      <c r="H501" s="196"/>
      <c r="J501" s="196"/>
    </row>
    <row r="502" spans="4:10" ht="12.75">
      <c r="D502" s="196"/>
      <c r="F502" s="196"/>
      <c r="H502" s="196"/>
      <c r="J502" s="196"/>
    </row>
    <row r="503" spans="4:10" ht="12.75">
      <c r="D503" s="196"/>
      <c r="F503" s="196"/>
      <c r="H503" s="196"/>
      <c r="J503" s="196"/>
    </row>
    <row r="504" spans="4:10" ht="12.75">
      <c r="D504" s="196"/>
      <c r="F504" s="196"/>
      <c r="H504" s="196"/>
      <c r="J504" s="196"/>
    </row>
    <row r="505" spans="4:10" ht="12.75">
      <c r="D505" s="196"/>
      <c r="F505" s="196"/>
      <c r="H505" s="196"/>
      <c r="J505" s="196"/>
    </row>
    <row r="506" spans="4:10" ht="12.75">
      <c r="D506" s="196"/>
      <c r="F506" s="196"/>
      <c r="H506" s="196"/>
      <c r="J506" s="196"/>
    </row>
    <row r="507" spans="4:10" ht="12.75">
      <c r="D507" s="196"/>
      <c r="F507" s="196"/>
      <c r="H507" s="196"/>
      <c r="J507" s="196"/>
    </row>
    <row r="508" spans="4:10" ht="12.75">
      <c r="D508" s="196"/>
      <c r="F508" s="196"/>
      <c r="H508" s="196"/>
      <c r="J508" s="196"/>
    </row>
    <row r="509" spans="4:10" ht="12.75">
      <c r="D509" s="196"/>
      <c r="F509" s="196"/>
      <c r="H509" s="196"/>
      <c r="J509" s="196"/>
    </row>
    <row r="510" spans="4:10" ht="12.75">
      <c r="D510" s="196"/>
      <c r="F510" s="196"/>
      <c r="H510" s="196"/>
      <c r="J510" s="196"/>
    </row>
    <row r="511" spans="4:10" ht="12.75">
      <c r="D511" s="196"/>
      <c r="F511" s="196"/>
      <c r="H511" s="196"/>
      <c r="J511" s="196"/>
    </row>
    <row r="512" spans="4:10" ht="12.75">
      <c r="D512" s="196"/>
      <c r="F512" s="196"/>
      <c r="H512" s="196"/>
      <c r="J512" s="196"/>
    </row>
    <row r="513" spans="4:10" ht="12.75">
      <c r="D513" s="196"/>
      <c r="F513" s="196"/>
      <c r="H513" s="196"/>
      <c r="J513" s="196"/>
    </row>
    <row r="514" spans="4:10" ht="12.75">
      <c r="D514" s="196"/>
      <c r="F514" s="196"/>
      <c r="H514" s="196"/>
      <c r="J514" s="196"/>
    </row>
    <row r="515" spans="4:10" ht="12.75">
      <c r="D515" s="196"/>
      <c r="F515" s="196"/>
      <c r="H515" s="196"/>
      <c r="J515" s="196"/>
    </row>
    <row r="516" spans="4:10" ht="12.75">
      <c r="D516" s="196"/>
      <c r="F516" s="196"/>
      <c r="H516" s="196"/>
      <c r="J516" s="196"/>
    </row>
    <row r="517" spans="4:10" ht="12.75">
      <c r="D517" s="196"/>
      <c r="F517" s="196"/>
      <c r="H517" s="196"/>
      <c r="J517" s="196"/>
    </row>
    <row r="518" spans="4:10" ht="12.75">
      <c r="D518" s="196"/>
      <c r="F518" s="196"/>
      <c r="H518" s="196"/>
      <c r="J518" s="196"/>
    </row>
    <row r="519" spans="4:10" ht="12.75">
      <c r="D519" s="196"/>
      <c r="F519" s="196"/>
      <c r="H519" s="196"/>
      <c r="J519" s="196"/>
    </row>
    <row r="520" spans="4:10" ht="12.75">
      <c r="D520" s="196"/>
      <c r="F520" s="196"/>
      <c r="H520" s="196"/>
      <c r="J520" s="196"/>
    </row>
    <row r="521" spans="4:10" ht="12.75">
      <c r="D521" s="196"/>
      <c r="F521" s="196"/>
      <c r="H521" s="196"/>
      <c r="J521" s="196"/>
    </row>
    <row r="522" spans="4:10" ht="12.75">
      <c r="D522" s="196"/>
      <c r="F522" s="196"/>
      <c r="H522" s="196"/>
      <c r="J522" s="196"/>
    </row>
    <row r="523" spans="4:10" ht="12.75">
      <c r="D523" s="196"/>
      <c r="F523" s="196"/>
      <c r="H523" s="196"/>
      <c r="J523" s="196"/>
    </row>
    <row r="524" spans="4:10" ht="12.75">
      <c r="D524" s="196"/>
      <c r="F524" s="196"/>
      <c r="H524" s="196"/>
      <c r="J524" s="196"/>
    </row>
    <row r="525" spans="4:10" ht="12.75">
      <c r="D525" s="196"/>
      <c r="F525" s="196"/>
      <c r="H525" s="196"/>
      <c r="J525" s="196"/>
    </row>
    <row r="526" spans="4:10" ht="12.75">
      <c r="D526" s="196"/>
      <c r="F526" s="196"/>
      <c r="H526" s="196"/>
      <c r="J526" s="196"/>
    </row>
    <row r="527" spans="4:10" ht="12.75">
      <c r="D527" s="196"/>
      <c r="F527" s="196"/>
      <c r="H527" s="196"/>
      <c r="J527" s="196"/>
    </row>
    <row r="528" spans="4:10" ht="12.75">
      <c r="D528" s="196"/>
      <c r="F528" s="196"/>
      <c r="H528" s="196"/>
      <c r="J528" s="196"/>
    </row>
    <row r="529" spans="4:10" ht="12.75">
      <c r="D529" s="196"/>
      <c r="F529" s="196"/>
      <c r="H529" s="196"/>
      <c r="J529" s="196"/>
    </row>
    <row r="530" spans="4:10" ht="12.75">
      <c r="D530" s="196"/>
      <c r="F530" s="196"/>
      <c r="H530" s="196"/>
      <c r="J530" s="196"/>
    </row>
    <row r="531" spans="4:10" ht="12.75">
      <c r="D531" s="196"/>
      <c r="F531" s="196"/>
      <c r="H531" s="196"/>
      <c r="J531" s="196"/>
    </row>
    <row r="532" spans="4:10" ht="12.75">
      <c r="D532" s="196"/>
      <c r="F532" s="196"/>
      <c r="H532" s="196"/>
      <c r="J532" s="196"/>
    </row>
    <row r="533" spans="4:10" ht="12.75">
      <c r="D533" s="196"/>
      <c r="F533" s="196"/>
      <c r="H533" s="196"/>
      <c r="J533" s="196"/>
    </row>
    <row r="534" spans="4:10" ht="12.75">
      <c r="D534" s="196"/>
      <c r="F534" s="196"/>
      <c r="H534" s="196"/>
      <c r="J534" s="196"/>
    </row>
    <row r="535" spans="4:10" ht="12.75">
      <c r="D535" s="196"/>
      <c r="F535" s="196"/>
      <c r="H535" s="196"/>
      <c r="J535" s="196"/>
    </row>
    <row r="536" spans="4:10" ht="12.75">
      <c r="D536" s="196"/>
      <c r="F536" s="196"/>
      <c r="H536" s="196"/>
      <c r="J536" s="196"/>
    </row>
    <row r="537" spans="4:10" ht="12.75">
      <c r="D537" s="196"/>
      <c r="F537" s="196"/>
      <c r="H537" s="196"/>
      <c r="J537" s="196"/>
    </row>
    <row r="538" spans="4:10" ht="12.75">
      <c r="D538" s="196"/>
      <c r="F538" s="196"/>
      <c r="H538" s="196"/>
      <c r="J538" s="196"/>
    </row>
    <row r="539" spans="4:10" ht="12.75">
      <c r="D539" s="196"/>
      <c r="F539" s="196"/>
      <c r="H539" s="196"/>
      <c r="J539" s="196"/>
    </row>
    <row r="540" spans="4:10" ht="12.75">
      <c r="D540" s="196"/>
      <c r="F540" s="196"/>
      <c r="H540" s="196"/>
      <c r="J540" s="196"/>
    </row>
    <row r="541" spans="4:10" ht="12.75">
      <c r="D541" s="196"/>
      <c r="F541" s="196"/>
      <c r="H541" s="196"/>
      <c r="J541" s="196"/>
    </row>
    <row r="542" spans="4:10" ht="12.75">
      <c r="D542" s="196"/>
      <c r="F542" s="196"/>
      <c r="H542" s="196"/>
      <c r="J542" s="196"/>
    </row>
    <row r="543" spans="4:10" ht="12.75">
      <c r="D543" s="196"/>
      <c r="F543" s="196"/>
      <c r="H543" s="196"/>
      <c r="J543" s="196"/>
    </row>
    <row r="544" spans="4:10" ht="12.75">
      <c r="D544" s="196"/>
      <c r="F544" s="196"/>
      <c r="H544" s="196"/>
      <c r="J544" s="196"/>
    </row>
    <row r="545" spans="4:10" ht="12.75">
      <c r="D545" s="196"/>
      <c r="F545" s="196"/>
      <c r="H545" s="196"/>
      <c r="J545" s="196"/>
    </row>
    <row r="546" spans="4:10" ht="12.75">
      <c r="D546" s="196"/>
      <c r="F546" s="196"/>
      <c r="H546" s="196"/>
      <c r="J546" s="196"/>
    </row>
    <row r="547" spans="4:10" ht="12.75">
      <c r="D547" s="196"/>
      <c r="F547" s="196"/>
      <c r="H547" s="196"/>
      <c r="J547" s="196"/>
    </row>
    <row r="548" spans="4:10" ht="12.75">
      <c r="D548" s="196"/>
      <c r="F548" s="196"/>
      <c r="H548" s="196"/>
      <c r="J548" s="196"/>
    </row>
    <row r="549" spans="4:10" ht="12.75">
      <c r="D549" s="196"/>
      <c r="F549" s="196"/>
      <c r="H549" s="196"/>
      <c r="J549" s="196"/>
    </row>
    <row r="550" spans="4:10" ht="12.75">
      <c r="D550" s="196"/>
      <c r="F550" s="196"/>
      <c r="H550" s="196"/>
      <c r="J550" s="196"/>
    </row>
    <row r="551" spans="4:10" ht="12.75">
      <c r="D551" s="196"/>
      <c r="F551" s="196"/>
      <c r="H551" s="196"/>
      <c r="J551" s="196"/>
    </row>
    <row r="552" spans="4:10" ht="12.75">
      <c r="D552" s="196"/>
      <c r="F552" s="196"/>
      <c r="H552" s="196"/>
      <c r="J552" s="196"/>
    </row>
    <row r="553" spans="4:10" ht="12.75">
      <c r="D553" s="196"/>
      <c r="F553" s="196"/>
      <c r="H553" s="196"/>
      <c r="J553" s="196"/>
    </row>
    <row r="554" spans="4:10" ht="12.75">
      <c r="D554" s="196"/>
      <c r="F554" s="196"/>
      <c r="H554" s="196"/>
      <c r="J554" s="196"/>
    </row>
    <row r="555" spans="4:10" ht="12.75">
      <c r="D555" s="196"/>
      <c r="F555" s="196"/>
      <c r="H555" s="196"/>
      <c r="J555" s="196"/>
    </row>
    <row r="556" spans="4:10" ht="12.75">
      <c r="D556" s="196"/>
      <c r="F556" s="196"/>
      <c r="H556" s="196"/>
      <c r="J556" s="196"/>
    </row>
    <row r="557" spans="4:10" ht="12.75">
      <c r="D557" s="196"/>
      <c r="F557" s="196"/>
      <c r="H557" s="196"/>
      <c r="J557" s="196"/>
    </row>
    <row r="558" spans="4:10" ht="12.75">
      <c r="D558" s="196"/>
      <c r="F558" s="196"/>
      <c r="H558" s="196"/>
      <c r="J558" s="196"/>
    </row>
    <row r="559" spans="4:10" ht="12.75">
      <c r="D559" s="196"/>
      <c r="F559" s="196"/>
      <c r="H559" s="196"/>
      <c r="J559" s="196"/>
    </row>
    <row r="560" spans="4:10" ht="12.75">
      <c r="D560" s="196"/>
      <c r="F560" s="196"/>
      <c r="H560" s="196"/>
      <c r="J560" s="196"/>
    </row>
    <row r="561" spans="4:10" ht="12.75">
      <c r="D561" s="196"/>
      <c r="F561" s="196"/>
      <c r="H561" s="196"/>
      <c r="J561" s="196"/>
    </row>
    <row r="562" spans="4:10" ht="12.75">
      <c r="D562" s="196"/>
      <c r="F562" s="196"/>
      <c r="H562" s="196"/>
      <c r="J562" s="196"/>
    </row>
    <row r="563" spans="4:10" ht="12.75">
      <c r="D563" s="196"/>
      <c r="F563" s="196"/>
      <c r="H563" s="196"/>
      <c r="J563" s="196"/>
    </row>
    <row r="564" spans="4:10" ht="12.75">
      <c r="D564" s="196"/>
      <c r="F564" s="196"/>
      <c r="H564" s="196"/>
      <c r="J564" s="196"/>
    </row>
    <row r="565" spans="4:10" ht="12.75">
      <c r="D565" s="196"/>
      <c r="F565" s="196"/>
      <c r="H565" s="196"/>
      <c r="J565" s="196"/>
    </row>
    <row r="566" spans="4:10" ht="12.75">
      <c r="D566" s="196"/>
      <c r="F566" s="196"/>
      <c r="H566" s="196"/>
      <c r="J566" s="196"/>
    </row>
    <row r="567" spans="4:10" ht="12.75">
      <c r="D567" s="196"/>
      <c r="F567" s="196"/>
      <c r="H567" s="196"/>
      <c r="J567" s="196"/>
    </row>
    <row r="568" spans="4:10" ht="12.75">
      <c r="D568" s="196"/>
      <c r="F568" s="196"/>
      <c r="H568" s="196"/>
      <c r="J568" s="196"/>
    </row>
    <row r="569" spans="4:10" ht="12.75">
      <c r="D569" s="196"/>
      <c r="F569" s="196"/>
      <c r="H569" s="196"/>
      <c r="J569" s="196"/>
    </row>
    <row r="570" spans="4:10" ht="12.75">
      <c r="D570" s="196"/>
      <c r="F570" s="196"/>
      <c r="H570" s="196"/>
      <c r="J570" s="196"/>
    </row>
    <row r="571" spans="4:10" ht="12.75">
      <c r="D571" s="196"/>
      <c r="F571" s="196"/>
      <c r="H571" s="196"/>
      <c r="J571" s="196"/>
    </row>
    <row r="572" spans="4:10" ht="12.75">
      <c r="D572" s="196"/>
      <c r="F572" s="196"/>
      <c r="H572" s="196"/>
      <c r="J572" s="196"/>
    </row>
    <row r="573" spans="4:10" ht="12.75">
      <c r="D573" s="196"/>
      <c r="F573" s="196"/>
      <c r="H573" s="196"/>
      <c r="J573" s="196"/>
    </row>
    <row r="574" spans="4:10" ht="12.75">
      <c r="D574" s="196"/>
      <c r="F574" s="196"/>
      <c r="H574" s="196"/>
      <c r="J574" s="196"/>
    </row>
    <row r="575" spans="4:10" ht="12.75">
      <c r="D575" s="196"/>
      <c r="F575" s="196"/>
      <c r="H575" s="196"/>
      <c r="J575" s="196"/>
    </row>
    <row r="576" spans="4:10" ht="12.75">
      <c r="D576" s="196"/>
      <c r="F576" s="196"/>
      <c r="H576" s="196"/>
      <c r="J576" s="196"/>
    </row>
    <row r="577" spans="4:10" ht="12.75">
      <c r="D577" s="196"/>
      <c r="F577" s="196"/>
      <c r="H577" s="196"/>
      <c r="J577" s="196"/>
    </row>
    <row r="578" spans="4:10" ht="12.75">
      <c r="D578" s="196"/>
      <c r="F578" s="196"/>
      <c r="H578" s="196"/>
      <c r="J578" s="196"/>
    </row>
    <row r="579" spans="4:10" ht="12.75">
      <c r="D579" s="196"/>
      <c r="F579" s="196"/>
      <c r="H579" s="196"/>
      <c r="J579" s="196"/>
    </row>
    <row r="580" spans="4:10" ht="12.75">
      <c r="D580" s="196"/>
      <c r="F580" s="196"/>
      <c r="H580" s="196"/>
      <c r="J580" s="196"/>
    </row>
    <row r="581" spans="4:10" ht="12.75">
      <c r="D581" s="196"/>
      <c r="F581" s="196"/>
      <c r="H581" s="196"/>
      <c r="J581" s="196"/>
    </row>
    <row r="582" spans="4:10" ht="12.75">
      <c r="D582" s="196"/>
      <c r="F582" s="196"/>
      <c r="H582" s="196"/>
      <c r="J582" s="196"/>
    </row>
    <row r="583" spans="4:10" ht="12.75">
      <c r="D583" s="196"/>
      <c r="F583" s="196"/>
      <c r="H583" s="196"/>
      <c r="J583" s="196"/>
    </row>
    <row r="584" spans="4:10" ht="12.75">
      <c r="D584" s="196"/>
      <c r="F584" s="196"/>
      <c r="H584" s="196"/>
      <c r="J584" s="196"/>
    </row>
    <row r="585" spans="4:10" ht="12.75">
      <c r="D585" s="196"/>
      <c r="F585" s="196"/>
      <c r="H585" s="196"/>
      <c r="J585" s="196"/>
    </row>
    <row r="586" spans="4:10" ht="12.75">
      <c r="D586" s="196"/>
      <c r="F586" s="196"/>
      <c r="H586" s="196"/>
      <c r="J586" s="196"/>
    </row>
    <row r="587" spans="4:10" ht="12.75">
      <c r="D587" s="196"/>
      <c r="F587" s="196"/>
      <c r="H587" s="196"/>
      <c r="J587" s="196"/>
    </row>
    <row r="588" spans="4:10" ht="12.75">
      <c r="D588" s="196"/>
      <c r="F588" s="196"/>
      <c r="H588" s="196"/>
      <c r="J588" s="196"/>
    </row>
    <row r="589" spans="4:10" ht="12.75">
      <c r="D589" s="196"/>
      <c r="F589" s="196"/>
      <c r="H589" s="196"/>
      <c r="J589" s="196"/>
    </row>
    <row r="590" spans="4:10" ht="12.75">
      <c r="D590" s="196"/>
      <c r="F590" s="196"/>
      <c r="H590" s="196"/>
      <c r="J590" s="196"/>
    </row>
    <row r="591" spans="4:10" ht="12.75">
      <c r="D591" s="196"/>
      <c r="F591" s="196"/>
      <c r="H591" s="196"/>
      <c r="J591" s="196"/>
    </row>
    <row r="592" spans="4:10" ht="12.75">
      <c r="D592" s="196"/>
      <c r="F592" s="196"/>
      <c r="H592" s="196"/>
      <c r="J592" s="196"/>
    </row>
    <row r="593" spans="4:10" ht="12.75">
      <c r="D593" s="196"/>
      <c r="F593" s="196"/>
      <c r="H593" s="196"/>
      <c r="J593" s="196"/>
    </row>
    <row r="594" spans="4:10" ht="12.75">
      <c r="D594" s="196"/>
      <c r="F594" s="196"/>
      <c r="H594" s="196"/>
      <c r="J594" s="196"/>
    </row>
    <row r="595" spans="4:10" ht="12.75">
      <c r="D595" s="196"/>
      <c r="F595" s="196"/>
      <c r="H595" s="196"/>
      <c r="J595" s="196"/>
    </row>
    <row r="596" spans="4:10" ht="12.75">
      <c r="D596" s="196"/>
      <c r="F596" s="196"/>
      <c r="H596" s="196"/>
      <c r="J596" s="196"/>
    </row>
    <row r="597" spans="4:10" ht="12.75">
      <c r="D597" s="196"/>
      <c r="F597" s="196"/>
      <c r="H597" s="196"/>
      <c r="J597" s="196"/>
    </row>
    <row r="598" spans="4:10" ht="12.75">
      <c r="D598" s="196"/>
      <c r="F598" s="196"/>
      <c r="H598" s="196"/>
      <c r="J598" s="196"/>
    </row>
    <row r="599" spans="4:10" ht="12.75">
      <c r="D599" s="196"/>
      <c r="F599" s="196"/>
      <c r="H599" s="196"/>
      <c r="J599" s="196"/>
    </row>
    <row r="600" spans="4:10" ht="12.75">
      <c r="D600" s="196"/>
      <c r="F600" s="196"/>
      <c r="H600" s="196"/>
      <c r="J600" s="196"/>
    </row>
    <row r="601" spans="4:10" ht="12.75">
      <c r="D601" s="196"/>
      <c r="F601" s="196"/>
      <c r="H601" s="196"/>
      <c r="J601" s="196"/>
    </row>
    <row r="602" spans="4:10" ht="12.75">
      <c r="D602" s="196"/>
      <c r="F602" s="196"/>
      <c r="H602" s="196"/>
      <c r="J602" s="196"/>
    </row>
    <row r="603" spans="4:10" ht="12.75">
      <c r="D603" s="196"/>
      <c r="F603" s="196"/>
      <c r="H603" s="196"/>
      <c r="J603" s="196"/>
    </row>
    <row r="604" spans="4:10" ht="12.75">
      <c r="D604" s="196"/>
      <c r="F604" s="196"/>
      <c r="H604" s="196"/>
      <c r="J604" s="196"/>
    </row>
    <row r="605" spans="4:10" ht="12.75">
      <c r="D605" s="196"/>
      <c r="F605" s="196"/>
      <c r="H605" s="196"/>
      <c r="J605" s="196"/>
    </row>
    <row r="606" spans="4:10" ht="12.75">
      <c r="D606" s="196"/>
      <c r="F606" s="196"/>
      <c r="H606" s="196"/>
      <c r="J606" s="196"/>
    </row>
    <row r="607" spans="4:10" ht="12.75">
      <c r="D607" s="196"/>
      <c r="F607" s="196"/>
      <c r="H607" s="196"/>
      <c r="J607" s="196"/>
    </row>
    <row r="608" spans="4:10" ht="12.75">
      <c r="D608" s="196"/>
      <c r="F608" s="196"/>
      <c r="H608" s="196"/>
      <c r="J608" s="196"/>
    </row>
    <row r="609" spans="4:10" ht="12.75">
      <c r="D609" s="196"/>
      <c r="F609" s="196"/>
      <c r="H609" s="196"/>
      <c r="J609" s="196"/>
    </row>
    <row r="610" spans="4:10" ht="12.75">
      <c r="D610" s="196"/>
      <c r="F610" s="196"/>
      <c r="H610" s="196"/>
      <c r="J610" s="196"/>
    </row>
    <row r="611" spans="4:10" ht="12.75">
      <c r="D611" s="196"/>
      <c r="F611" s="196"/>
      <c r="H611" s="196"/>
      <c r="J611" s="196"/>
    </row>
    <row r="612" spans="4:10" ht="12.75">
      <c r="D612" s="196"/>
      <c r="F612" s="196"/>
      <c r="H612" s="196"/>
      <c r="J612" s="196"/>
    </row>
    <row r="613" spans="4:10" ht="12.75">
      <c r="D613" s="196"/>
      <c r="F613" s="196"/>
      <c r="H613" s="196"/>
      <c r="J613" s="196"/>
    </row>
    <row r="614" spans="4:10" ht="12.75">
      <c r="D614" s="196"/>
      <c r="F614" s="196"/>
      <c r="H614" s="196"/>
      <c r="J614" s="196"/>
    </row>
    <row r="615" spans="4:10" ht="12.75">
      <c r="D615" s="196"/>
      <c r="F615" s="196"/>
      <c r="H615" s="196"/>
      <c r="J615" s="196"/>
    </row>
    <row r="616" spans="4:10" ht="12.75">
      <c r="D616" s="196"/>
      <c r="F616" s="196"/>
      <c r="H616" s="196"/>
      <c r="J616" s="196"/>
    </row>
    <row r="617" spans="4:10" ht="12.75">
      <c r="D617" s="196"/>
      <c r="F617" s="196"/>
      <c r="H617" s="196"/>
      <c r="J617" s="196"/>
    </row>
    <row r="618" spans="4:10" ht="12.75">
      <c r="D618" s="196"/>
      <c r="F618" s="196"/>
      <c r="H618" s="196"/>
      <c r="J618" s="196"/>
    </row>
    <row r="619" spans="4:10" ht="12.75">
      <c r="D619" s="196"/>
      <c r="F619" s="196"/>
      <c r="H619" s="196"/>
      <c r="J619" s="196"/>
    </row>
    <row r="620" spans="4:10" ht="12.75">
      <c r="D620" s="196"/>
      <c r="F620" s="196"/>
      <c r="H620" s="196"/>
      <c r="J620" s="196"/>
    </row>
    <row r="621" spans="4:10" ht="12.75">
      <c r="D621" s="196"/>
      <c r="F621" s="196"/>
      <c r="H621" s="196"/>
      <c r="J621" s="196"/>
    </row>
    <row r="622" spans="4:10" ht="12.75">
      <c r="D622" s="196"/>
      <c r="F622" s="196"/>
      <c r="H622" s="196"/>
      <c r="J622" s="196"/>
    </row>
    <row r="623" spans="4:10" ht="12.75">
      <c r="D623" s="196"/>
      <c r="F623" s="196"/>
      <c r="H623" s="196"/>
      <c r="J623" s="196"/>
    </row>
    <row r="624" spans="4:10" ht="12.75">
      <c r="D624" s="196"/>
      <c r="F624" s="196"/>
      <c r="H624" s="196"/>
      <c r="J624" s="196"/>
    </row>
    <row r="625" spans="4:10" ht="12.75">
      <c r="D625" s="196"/>
      <c r="F625" s="196"/>
      <c r="H625" s="196"/>
      <c r="J625" s="196"/>
    </row>
    <row r="626" spans="4:10" ht="12.75">
      <c r="D626" s="196"/>
      <c r="F626" s="196"/>
      <c r="H626" s="196"/>
      <c r="J626" s="196"/>
    </row>
    <row r="627" spans="4:10" ht="12.75">
      <c r="D627" s="196"/>
      <c r="F627" s="196"/>
      <c r="H627" s="196"/>
      <c r="J627" s="196"/>
    </row>
    <row r="628" spans="4:10" ht="12.75">
      <c r="D628" s="196"/>
      <c r="F628" s="196"/>
      <c r="H628" s="196"/>
      <c r="J628" s="196"/>
    </row>
    <row r="629" spans="4:10" ht="12.75">
      <c r="D629" s="196"/>
      <c r="F629" s="196"/>
      <c r="H629" s="196"/>
      <c r="J629" s="196"/>
    </row>
    <row r="630" spans="4:10" ht="12.75">
      <c r="D630" s="196"/>
      <c r="F630" s="196"/>
      <c r="H630" s="196"/>
      <c r="J630" s="196"/>
    </row>
    <row r="631" spans="4:10" ht="12.75">
      <c r="D631" s="196"/>
      <c r="F631" s="196"/>
      <c r="H631" s="196"/>
      <c r="J631" s="196"/>
    </row>
    <row r="632" spans="4:10" ht="12.75">
      <c r="D632" s="196"/>
      <c r="F632" s="196"/>
      <c r="H632" s="196"/>
      <c r="J632" s="196"/>
    </row>
    <row r="633" spans="4:10" ht="12.75">
      <c r="D633" s="196"/>
      <c r="F633" s="196"/>
      <c r="H633" s="196"/>
      <c r="J633" s="196"/>
    </row>
    <row r="634" spans="4:10" ht="12.75">
      <c r="D634" s="196"/>
      <c r="F634" s="196"/>
      <c r="H634" s="196"/>
      <c r="J634" s="196"/>
    </row>
    <row r="635" spans="4:10" ht="12.75">
      <c r="D635" s="196"/>
      <c r="F635" s="196"/>
      <c r="H635" s="196"/>
      <c r="J635" s="196"/>
    </row>
    <row r="636" spans="4:10" ht="12.75">
      <c r="D636" s="196"/>
      <c r="F636" s="196"/>
      <c r="H636" s="196"/>
      <c r="J636" s="196"/>
    </row>
    <row r="637" spans="4:10" ht="12.75">
      <c r="D637" s="196"/>
      <c r="F637" s="196"/>
      <c r="H637" s="196"/>
      <c r="J637" s="196"/>
    </row>
    <row r="638" spans="4:10" ht="12.75">
      <c r="D638" s="196"/>
      <c r="F638" s="196"/>
      <c r="H638" s="196"/>
      <c r="J638" s="196"/>
    </row>
    <row r="639" spans="4:10" ht="12.75">
      <c r="D639" s="196"/>
      <c r="F639" s="196"/>
      <c r="H639" s="196"/>
      <c r="J639" s="196"/>
    </row>
    <row r="640" spans="4:10" ht="12.75">
      <c r="D640" s="196"/>
      <c r="F640" s="196"/>
      <c r="H640" s="196"/>
      <c r="J640" s="196"/>
    </row>
    <row r="641" spans="4:10" ht="12.75">
      <c r="D641" s="196"/>
      <c r="F641" s="196"/>
      <c r="H641" s="196"/>
      <c r="J641" s="196"/>
    </row>
    <row r="642" spans="4:10" ht="12.75">
      <c r="D642" s="196"/>
      <c r="F642" s="196"/>
      <c r="H642" s="196"/>
      <c r="J642" s="196"/>
    </row>
    <row r="643" spans="4:10" ht="12.75">
      <c r="D643" s="196"/>
      <c r="F643" s="196"/>
      <c r="H643" s="196"/>
      <c r="J643" s="196"/>
    </row>
    <row r="644" spans="4:10" ht="12.75">
      <c r="D644" s="196"/>
      <c r="F644" s="196"/>
      <c r="H644" s="196"/>
      <c r="J644" s="196"/>
    </row>
    <row r="645" spans="4:10" ht="12.75">
      <c r="D645" s="196"/>
      <c r="F645" s="196"/>
      <c r="H645" s="196"/>
      <c r="J645" s="196"/>
    </row>
    <row r="646" spans="4:10" ht="12.75">
      <c r="D646" s="196"/>
      <c r="F646" s="196"/>
      <c r="H646" s="196"/>
      <c r="J646" s="196"/>
    </row>
    <row r="647" spans="4:10" ht="12.75">
      <c r="D647" s="196"/>
      <c r="F647" s="196"/>
      <c r="H647" s="196"/>
      <c r="J647" s="196"/>
    </row>
    <row r="648" spans="4:10" ht="12.75">
      <c r="D648" s="196"/>
      <c r="F648" s="196"/>
      <c r="H648" s="196"/>
      <c r="J648" s="196"/>
    </row>
    <row r="649" spans="4:10" ht="12.75">
      <c r="D649" s="196"/>
      <c r="F649" s="196"/>
      <c r="H649" s="196"/>
      <c r="J649" s="196"/>
    </row>
    <row r="650" spans="4:10" ht="12.75">
      <c r="D650" s="196"/>
      <c r="F650" s="196"/>
      <c r="H650" s="196"/>
      <c r="J650" s="196"/>
    </row>
    <row r="651" spans="4:10" ht="12.75">
      <c r="D651" s="196"/>
      <c r="F651" s="196"/>
      <c r="H651" s="196"/>
      <c r="J651" s="196"/>
    </row>
    <row r="652" spans="4:10" ht="12.75">
      <c r="D652" s="196"/>
      <c r="F652" s="196"/>
      <c r="H652" s="196"/>
      <c r="J652" s="196"/>
    </row>
    <row r="653" spans="4:10" ht="12.75">
      <c r="D653" s="196"/>
      <c r="F653" s="196"/>
      <c r="H653" s="196"/>
      <c r="J653" s="196"/>
    </row>
    <row r="654" spans="4:10" ht="12.75">
      <c r="D654" s="196"/>
      <c r="F654" s="196"/>
      <c r="H654" s="196"/>
      <c r="J654" s="196"/>
    </row>
    <row r="655" spans="4:10" ht="12.75">
      <c r="D655" s="196"/>
      <c r="F655" s="196"/>
      <c r="H655" s="196"/>
      <c r="J655" s="196"/>
    </row>
    <row r="656" spans="4:10" ht="12.75">
      <c r="D656" s="196"/>
      <c r="F656" s="196"/>
      <c r="H656" s="196"/>
      <c r="J656" s="196"/>
    </row>
    <row r="657" spans="4:10" ht="12.75">
      <c r="D657" s="196"/>
      <c r="F657" s="196"/>
      <c r="H657" s="196"/>
      <c r="J657" s="196"/>
    </row>
    <row r="658" spans="4:10" ht="12.75">
      <c r="D658" s="196"/>
      <c r="F658" s="196"/>
      <c r="H658" s="196"/>
      <c r="J658" s="196"/>
    </row>
    <row r="659" spans="4:10" ht="12.75">
      <c r="D659" s="196"/>
      <c r="F659" s="196"/>
      <c r="H659" s="196"/>
      <c r="J659" s="196"/>
    </row>
    <row r="660" spans="4:10" ht="12.75">
      <c r="D660" s="196"/>
      <c r="F660" s="196"/>
      <c r="H660" s="196"/>
      <c r="J660" s="196"/>
    </row>
    <row r="661" spans="4:10" ht="12.75">
      <c r="D661" s="196"/>
      <c r="F661" s="196"/>
      <c r="H661" s="196"/>
      <c r="J661" s="196"/>
    </row>
    <row r="662" spans="4:10" ht="12.75">
      <c r="D662" s="196"/>
      <c r="F662" s="196"/>
      <c r="H662" s="196"/>
      <c r="J662" s="196"/>
    </row>
    <row r="663" spans="4:10" ht="12.75">
      <c r="D663" s="196"/>
      <c r="F663" s="196"/>
      <c r="H663" s="196"/>
      <c r="J663" s="196"/>
    </row>
    <row r="664" spans="4:10" ht="12.75">
      <c r="D664" s="196"/>
      <c r="F664" s="196"/>
      <c r="H664" s="196"/>
      <c r="J664" s="196"/>
    </row>
    <row r="665" spans="4:10" ht="12.75">
      <c r="D665" s="196"/>
      <c r="F665" s="196"/>
      <c r="H665" s="196"/>
      <c r="J665" s="196"/>
    </row>
    <row r="666" spans="4:10" ht="12.75">
      <c r="D666" s="196"/>
      <c r="F666" s="196"/>
      <c r="H666" s="196"/>
      <c r="J666" s="196"/>
    </row>
    <row r="667" spans="4:10" ht="12.75">
      <c r="D667" s="196"/>
      <c r="F667" s="196"/>
      <c r="H667" s="196"/>
      <c r="J667" s="196"/>
    </row>
    <row r="668" spans="4:10" ht="12.75">
      <c r="D668" s="196"/>
      <c r="F668" s="196"/>
      <c r="H668" s="196"/>
      <c r="J668" s="196"/>
    </row>
    <row r="669" spans="4:10" ht="12.75">
      <c r="D669" s="196"/>
      <c r="F669" s="196"/>
      <c r="H669" s="196"/>
      <c r="J669" s="196"/>
    </row>
    <row r="670" spans="4:10" ht="12.75">
      <c r="D670" s="196"/>
      <c r="F670" s="196"/>
      <c r="H670" s="196"/>
      <c r="J670" s="196"/>
    </row>
    <row r="671" spans="4:10" ht="12.75">
      <c r="D671" s="196"/>
      <c r="F671" s="196"/>
      <c r="H671" s="196"/>
      <c r="J671" s="196"/>
    </row>
    <row r="672" spans="4:10" ht="12.75">
      <c r="D672" s="196"/>
      <c r="F672" s="196"/>
      <c r="H672" s="196"/>
      <c r="J672" s="196"/>
    </row>
    <row r="673" spans="4:10" ht="12.75">
      <c r="D673" s="196"/>
      <c r="F673" s="196"/>
      <c r="H673" s="196"/>
      <c r="J673" s="196"/>
    </row>
    <row r="674" spans="4:10" ht="12.75">
      <c r="D674" s="196"/>
      <c r="F674" s="196"/>
      <c r="H674" s="196"/>
      <c r="J674" s="196"/>
    </row>
    <row r="675" spans="4:10" ht="12.75">
      <c r="D675" s="196"/>
      <c r="F675" s="196"/>
      <c r="H675" s="196"/>
      <c r="J675" s="196"/>
    </row>
    <row r="676" spans="4:10" ht="12.75">
      <c r="D676" s="196"/>
      <c r="F676" s="196"/>
      <c r="H676" s="196"/>
      <c r="J676" s="196"/>
    </row>
    <row r="677" spans="4:10" ht="12.75">
      <c r="D677" s="196"/>
      <c r="F677" s="196"/>
      <c r="H677" s="196"/>
      <c r="J677" s="196"/>
    </row>
    <row r="678" spans="4:10" ht="12.75">
      <c r="D678" s="196"/>
      <c r="F678" s="196"/>
      <c r="H678" s="196"/>
      <c r="J678" s="196"/>
    </row>
    <row r="679" spans="4:10" ht="12.75">
      <c r="D679" s="196"/>
      <c r="F679" s="196"/>
      <c r="H679" s="196"/>
      <c r="J679" s="196"/>
    </row>
    <row r="680" spans="4:10" ht="12.75">
      <c r="D680" s="196"/>
      <c r="F680" s="196"/>
      <c r="H680" s="196"/>
      <c r="J680" s="196"/>
    </row>
    <row r="681" spans="4:10" ht="12.75">
      <c r="D681" s="196"/>
      <c r="F681" s="196"/>
      <c r="H681" s="196"/>
      <c r="J681" s="196"/>
    </row>
    <row r="682" spans="4:10" ht="12.75">
      <c r="D682" s="196"/>
      <c r="F682" s="196"/>
      <c r="H682" s="196"/>
      <c r="J682" s="196"/>
    </row>
    <row r="683" spans="4:10" ht="12.75">
      <c r="D683" s="196"/>
      <c r="F683" s="196"/>
      <c r="H683" s="196"/>
      <c r="J683" s="196"/>
    </row>
    <row r="684" spans="4:10" ht="12.75">
      <c r="D684" s="196"/>
      <c r="F684" s="196"/>
      <c r="H684" s="196"/>
      <c r="J684" s="196"/>
    </row>
    <row r="685" spans="4:10" ht="12.75">
      <c r="D685" s="196"/>
      <c r="F685" s="196"/>
      <c r="H685" s="196"/>
      <c r="J685" s="196"/>
    </row>
    <row r="686" spans="4:10" ht="12.75">
      <c r="D686" s="196"/>
      <c r="F686" s="196"/>
      <c r="H686" s="196"/>
      <c r="J686" s="196"/>
    </row>
    <row r="687" spans="4:10" ht="12.75">
      <c r="D687" s="196"/>
      <c r="F687" s="196"/>
      <c r="H687" s="196"/>
      <c r="J687" s="196"/>
    </row>
    <row r="688" spans="4:10" ht="12.75">
      <c r="D688" s="196"/>
      <c r="F688" s="196"/>
      <c r="H688" s="196"/>
      <c r="J688" s="196"/>
    </row>
    <row r="689" spans="4:10" ht="12.75">
      <c r="D689" s="196"/>
      <c r="F689" s="196"/>
      <c r="H689" s="196"/>
      <c r="J689" s="196"/>
    </row>
    <row r="690" spans="4:10" ht="12.75">
      <c r="D690" s="196"/>
      <c r="F690" s="196"/>
      <c r="H690" s="196"/>
      <c r="J690" s="196"/>
    </row>
    <row r="691" spans="4:10" ht="12.75">
      <c r="D691" s="196"/>
      <c r="F691" s="196"/>
      <c r="H691" s="196"/>
      <c r="J691" s="196"/>
    </row>
    <row r="692" spans="4:10" ht="12.75">
      <c r="D692" s="196"/>
      <c r="F692" s="196"/>
      <c r="H692" s="196"/>
      <c r="J692" s="196"/>
    </row>
    <row r="693" spans="4:10" ht="12.75">
      <c r="D693" s="196"/>
      <c r="F693" s="196"/>
      <c r="H693" s="196"/>
      <c r="J693" s="196"/>
    </row>
    <row r="694" spans="4:10" ht="12.75">
      <c r="D694" s="196"/>
      <c r="F694" s="196"/>
      <c r="H694" s="196"/>
      <c r="J694" s="196"/>
    </row>
    <row r="695" spans="4:10" ht="12.75">
      <c r="D695" s="196"/>
      <c r="F695" s="196"/>
      <c r="H695" s="196"/>
      <c r="J695" s="196"/>
    </row>
    <row r="696" spans="4:10" ht="12.75">
      <c r="D696" s="196"/>
      <c r="F696" s="196"/>
      <c r="H696" s="196"/>
      <c r="J696" s="196"/>
    </row>
    <row r="697" spans="4:10" ht="12.75">
      <c r="D697" s="196"/>
      <c r="F697" s="196"/>
      <c r="H697" s="196"/>
      <c r="J697" s="196"/>
    </row>
    <row r="698" spans="4:10" ht="12.75">
      <c r="D698" s="196"/>
      <c r="F698" s="196"/>
      <c r="H698" s="196"/>
      <c r="J698" s="196"/>
    </row>
    <row r="699" spans="4:10" ht="12.75">
      <c r="D699" s="196"/>
      <c r="F699" s="196"/>
      <c r="H699" s="196"/>
      <c r="J699" s="196"/>
    </row>
    <row r="700" spans="4:10" ht="12.75">
      <c r="D700" s="196"/>
      <c r="F700" s="196"/>
      <c r="H700" s="196"/>
      <c r="J700" s="196"/>
    </row>
    <row r="701" spans="4:10" ht="12.75">
      <c r="D701" s="196"/>
      <c r="F701" s="196"/>
      <c r="H701" s="196"/>
      <c r="J701" s="196"/>
    </row>
    <row r="702" spans="4:10" ht="12.75">
      <c r="D702" s="196"/>
      <c r="F702" s="196"/>
      <c r="H702" s="196"/>
      <c r="J702" s="196"/>
    </row>
    <row r="703" spans="4:10" ht="12.75">
      <c r="D703" s="196"/>
      <c r="F703" s="196"/>
      <c r="H703" s="196"/>
      <c r="J703" s="196"/>
    </row>
    <row r="704" spans="4:10" ht="12.75">
      <c r="D704" s="196"/>
      <c r="F704" s="196"/>
      <c r="H704" s="196"/>
      <c r="J704" s="196"/>
    </row>
    <row r="705" spans="4:10" ht="12.75">
      <c r="D705" s="196"/>
      <c r="F705" s="196"/>
      <c r="H705" s="196"/>
      <c r="J705" s="196"/>
    </row>
    <row r="706" spans="4:10" ht="12.75">
      <c r="D706" s="196"/>
      <c r="F706" s="196"/>
      <c r="H706" s="196"/>
      <c r="J706" s="196"/>
    </row>
    <row r="707" spans="4:10" ht="12.75">
      <c r="D707" s="196"/>
      <c r="F707" s="196"/>
      <c r="H707" s="196"/>
      <c r="J707" s="196"/>
    </row>
    <row r="708" spans="4:10" ht="12.75">
      <c r="D708" s="196"/>
      <c r="F708" s="196"/>
      <c r="H708" s="196"/>
      <c r="J708" s="196"/>
    </row>
    <row r="709" spans="4:10" ht="12.75">
      <c r="D709" s="196"/>
      <c r="F709" s="196"/>
      <c r="H709" s="196"/>
      <c r="J709" s="196"/>
    </row>
    <row r="710" spans="4:10" ht="12.75">
      <c r="D710" s="196"/>
      <c r="F710" s="196"/>
      <c r="H710" s="196"/>
      <c r="J710" s="196"/>
    </row>
    <row r="711" spans="4:10" ht="12.75">
      <c r="D711" s="196"/>
      <c r="F711" s="196"/>
      <c r="H711" s="196"/>
      <c r="J711" s="196"/>
    </row>
    <row r="712" spans="4:10" ht="12.75">
      <c r="D712" s="196"/>
      <c r="F712" s="196"/>
      <c r="H712" s="196"/>
      <c r="J712" s="196"/>
    </row>
    <row r="713" spans="4:10" ht="12.75">
      <c r="D713" s="196"/>
      <c r="F713" s="196"/>
      <c r="H713" s="196"/>
      <c r="J713" s="196"/>
    </row>
    <row r="714" spans="4:10" ht="12.75">
      <c r="D714" s="196"/>
      <c r="F714" s="196"/>
      <c r="H714" s="196"/>
      <c r="J714" s="196"/>
    </row>
    <row r="715" spans="4:10" ht="12.75">
      <c r="D715" s="196"/>
      <c r="F715" s="196"/>
      <c r="H715" s="196"/>
      <c r="J715" s="196"/>
    </row>
    <row r="716" spans="4:10" ht="12.75">
      <c r="D716" s="196"/>
      <c r="F716" s="196"/>
      <c r="H716" s="196"/>
      <c r="J716" s="196"/>
    </row>
    <row r="717" spans="4:10" ht="12.75">
      <c r="D717" s="196"/>
      <c r="F717" s="196"/>
      <c r="H717" s="196"/>
      <c r="J717" s="196"/>
    </row>
    <row r="718" spans="4:10" ht="12.75">
      <c r="D718" s="196"/>
      <c r="F718" s="196"/>
      <c r="H718" s="196"/>
      <c r="J718" s="196"/>
    </row>
    <row r="719" spans="4:10" ht="12.75">
      <c r="D719" s="196"/>
      <c r="F719" s="196"/>
      <c r="H719" s="196"/>
      <c r="J719" s="196"/>
    </row>
    <row r="720" spans="4:10" ht="12.75">
      <c r="D720" s="196"/>
      <c r="F720" s="196"/>
      <c r="H720" s="196"/>
      <c r="J720" s="196"/>
    </row>
    <row r="721" spans="4:10" ht="12.75">
      <c r="D721" s="196"/>
      <c r="F721" s="196"/>
      <c r="H721" s="196"/>
      <c r="J721" s="196"/>
    </row>
    <row r="722" spans="4:10" ht="12.75">
      <c r="D722" s="196"/>
      <c r="F722" s="196"/>
      <c r="H722" s="196"/>
      <c r="J722" s="196"/>
    </row>
    <row r="723" spans="4:10" ht="12.75">
      <c r="D723" s="196"/>
      <c r="F723" s="196"/>
      <c r="H723" s="196"/>
      <c r="J723" s="196"/>
    </row>
    <row r="724" spans="4:10" ht="12.75">
      <c r="D724" s="196"/>
      <c r="F724" s="196"/>
      <c r="H724" s="196"/>
      <c r="J724" s="196"/>
    </row>
    <row r="725" spans="4:10" ht="12.75">
      <c r="D725" s="196"/>
      <c r="F725" s="196"/>
      <c r="H725" s="196"/>
      <c r="J725" s="196"/>
    </row>
    <row r="726" spans="4:10" ht="12.75">
      <c r="D726" s="196"/>
      <c r="F726" s="196"/>
      <c r="H726" s="196"/>
      <c r="J726" s="196"/>
    </row>
    <row r="727" spans="4:10" ht="12.75">
      <c r="D727" s="196"/>
      <c r="F727" s="196"/>
      <c r="H727" s="196"/>
      <c r="J727" s="196"/>
    </row>
    <row r="728" spans="4:10" ht="12.75">
      <c r="D728" s="196"/>
      <c r="F728" s="196"/>
      <c r="H728" s="196"/>
      <c r="J728" s="196"/>
    </row>
    <row r="729" spans="4:10" ht="12.75">
      <c r="D729" s="196"/>
      <c r="F729" s="196"/>
      <c r="H729" s="196"/>
      <c r="J729" s="196"/>
    </row>
    <row r="730" spans="4:10" ht="12.75">
      <c r="D730" s="196"/>
      <c r="F730" s="196"/>
      <c r="H730" s="196"/>
      <c r="J730" s="196"/>
    </row>
    <row r="731" spans="4:10" ht="12.75">
      <c r="D731" s="196"/>
      <c r="F731" s="196"/>
      <c r="H731" s="196"/>
      <c r="J731" s="196"/>
    </row>
    <row r="732" spans="4:10" ht="12.75">
      <c r="D732" s="196"/>
      <c r="F732" s="196"/>
      <c r="H732" s="196"/>
      <c r="J732" s="196"/>
    </row>
    <row r="733" spans="4:10" ht="12.75">
      <c r="D733" s="196"/>
      <c r="F733" s="196"/>
      <c r="H733" s="196"/>
      <c r="J733" s="196"/>
    </row>
    <row r="734" spans="4:10" ht="12.75">
      <c r="D734" s="196"/>
      <c r="F734" s="196"/>
      <c r="H734" s="196"/>
      <c r="J734" s="196"/>
    </row>
    <row r="735" spans="4:10" ht="12.75">
      <c r="D735" s="196"/>
      <c r="F735" s="196"/>
      <c r="H735" s="196"/>
      <c r="J735" s="196"/>
    </row>
    <row r="736" spans="4:10" ht="12.75">
      <c r="D736" s="196"/>
      <c r="F736" s="196"/>
      <c r="H736" s="196"/>
      <c r="J736" s="196"/>
    </row>
    <row r="737" spans="4:10" ht="12.75">
      <c r="D737" s="196"/>
      <c r="F737" s="196"/>
      <c r="H737" s="196"/>
      <c r="J737" s="196"/>
    </row>
    <row r="738" spans="4:10" ht="12.75">
      <c r="D738" s="196"/>
      <c r="F738" s="196"/>
      <c r="H738" s="196"/>
      <c r="J738" s="196"/>
    </row>
    <row r="739" spans="4:10" ht="12.75">
      <c r="D739" s="196"/>
      <c r="F739" s="196"/>
      <c r="H739" s="196"/>
      <c r="J739" s="196"/>
    </row>
    <row r="740" spans="4:10" ht="12.75">
      <c r="D740" s="196"/>
      <c r="F740" s="196"/>
      <c r="H740" s="196"/>
      <c r="J740" s="196"/>
    </row>
    <row r="741" spans="4:10" ht="12.75">
      <c r="D741" s="196"/>
      <c r="F741" s="196"/>
      <c r="H741" s="196"/>
      <c r="J741" s="196"/>
    </row>
    <row r="742" spans="4:10" ht="12.75">
      <c r="D742" s="196"/>
      <c r="F742" s="196"/>
      <c r="H742" s="196"/>
      <c r="J742" s="196"/>
    </row>
    <row r="743" spans="4:10" ht="12.75">
      <c r="D743" s="196"/>
      <c r="F743" s="196"/>
      <c r="H743" s="196"/>
      <c r="J743" s="196"/>
    </row>
    <row r="744" spans="4:10" ht="12.75">
      <c r="D744" s="196"/>
      <c r="F744" s="196"/>
      <c r="H744" s="196"/>
      <c r="J744" s="196"/>
    </row>
    <row r="745" spans="4:10" ht="12.75">
      <c r="D745" s="196"/>
      <c r="F745" s="196"/>
      <c r="H745" s="196"/>
      <c r="J745" s="196"/>
    </row>
    <row r="746" spans="4:10" ht="12.75">
      <c r="D746" s="196"/>
      <c r="F746" s="196"/>
      <c r="H746" s="196"/>
      <c r="J746" s="196"/>
    </row>
    <row r="747" spans="4:10" ht="12.75">
      <c r="D747" s="196"/>
      <c r="F747" s="196"/>
      <c r="H747" s="196"/>
      <c r="J747" s="196"/>
    </row>
    <row r="748" spans="4:10" ht="12.75">
      <c r="D748" s="196"/>
      <c r="F748" s="196"/>
      <c r="H748" s="196"/>
      <c r="J748" s="196"/>
    </row>
    <row r="749" spans="4:10" ht="12.75">
      <c r="D749" s="196"/>
      <c r="F749" s="196"/>
      <c r="H749" s="196"/>
      <c r="J749" s="196"/>
    </row>
    <row r="750" spans="4:10" ht="12.75">
      <c r="D750" s="196"/>
      <c r="F750" s="196"/>
      <c r="H750" s="196"/>
      <c r="J750" s="196"/>
    </row>
    <row r="751" spans="4:10" ht="12.75">
      <c r="D751" s="196"/>
      <c r="F751" s="196"/>
      <c r="H751" s="196"/>
      <c r="J751" s="196"/>
    </row>
    <row r="752" spans="4:10" ht="12.75">
      <c r="D752" s="196"/>
      <c r="F752" s="196"/>
      <c r="H752" s="196"/>
      <c r="J752" s="196"/>
    </row>
    <row r="753" spans="4:10" ht="12.75">
      <c r="D753" s="196"/>
      <c r="F753" s="196"/>
      <c r="H753" s="196"/>
      <c r="J753" s="196"/>
    </row>
    <row r="754" spans="4:10" ht="12.75">
      <c r="D754" s="196"/>
      <c r="F754" s="196"/>
      <c r="H754" s="196"/>
      <c r="J754" s="196"/>
    </row>
    <row r="755" spans="4:10" ht="12.75">
      <c r="D755" s="196"/>
      <c r="F755" s="196"/>
      <c r="H755" s="196"/>
      <c r="J755" s="196"/>
    </row>
    <row r="756" spans="4:10" ht="12.75">
      <c r="D756" s="196"/>
      <c r="F756" s="196"/>
      <c r="H756" s="196"/>
      <c r="J756" s="196"/>
    </row>
    <row r="757" spans="4:10" ht="12.75">
      <c r="D757" s="196"/>
      <c r="F757" s="196"/>
      <c r="H757" s="196"/>
      <c r="J757" s="196"/>
    </row>
    <row r="758" spans="4:10" ht="12.75">
      <c r="D758" s="196"/>
      <c r="F758" s="196"/>
      <c r="H758" s="196"/>
      <c r="J758" s="196"/>
    </row>
    <row r="759" spans="4:10" ht="12.75">
      <c r="D759" s="196"/>
      <c r="F759" s="196"/>
      <c r="H759" s="196"/>
      <c r="J759" s="196"/>
    </row>
    <row r="760" spans="4:10" ht="12.75">
      <c r="D760" s="196"/>
      <c r="F760" s="196"/>
      <c r="H760" s="196"/>
      <c r="J760" s="196"/>
    </row>
    <row r="761" spans="4:10" ht="12.75">
      <c r="D761" s="196"/>
      <c r="F761" s="196"/>
      <c r="H761" s="196"/>
      <c r="J761" s="196"/>
    </row>
    <row r="762" spans="4:10" ht="12.75">
      <c r="D762" s="196"/>
      <c r="F762" s="196"/>
      <c r="H762" s="196"/>
      <c r="J762" s="196"/>
    </row>
    <row r="763" spans="4:10" ht="12.75">
      <c r="D763" s="196"/>
      <c r="F763" s="196"/>
      <c r="H763" s="196"/>
      <c r="J763" s="196"/>
    </row>
    <row r="764" spans="4:10" ht="12.75">
      <c r="D764" s="196"/>
      <c r="F764" s="196"/>
      <c r="H764" s="196"/>
      <c r="J764" s="196"/>
    </row>
    <row r="765" spans="4:10" ht="12.75">
      <c r="D765" s="196"/>
      <c r="F765" s="196"/>
      <c r="H765" s="196"/>
      <c r="J765" s="196"/>
    </row>
    <row r="766" spans="4:10" ht="12.75">
      <c r="D766" s="196"/>
      <c r="F766" s="196"/>
      <c r="H766" s="196"/>
      <c r="J766" s="196"/>
    </row>
    <row r="767" spans="4:10" ht="12.75">
      <c r="D767" s="196"/>
      <c r="F767" s="196"/>
      <c r="H767" s="196"/>
      <c r="J767" s="196"/>
    </row>
    <row r="768" spans="4:10" ht="12.75">
      <c r="D768" s="196"/>
      <c r="F768" s="196"/>
      <c r="H768" s="196"/>
      <c r="J768" s="196"/>
    </row>
    <row r="769" spans="4:10" ht="12.75">
      <c r="D769" s="196"/>
      <c r="F769" s="196"/>
      <c r="H769" s="196"/>
      <c r="J769" s="196"/>
    </row>
    <row r="770" spans="4:10" ht="12.75">
      <c r="D770" s="196"/>
      <c r="F770" s="196"/>
      <c r="H770" s="196"/>
      <c r="J770" s="196"/>
    </row>
    <row r="771" spans="4:10" ht="12.75">
      <c r="D771" s="196"/>
      <c r="F771" s="196"/>
      <c r="H771" s="196"/>
      <c r="J771" s="196"/>
    </row>
    <row r="772" spans="4:10" ht="12.75">
      <c r="D772" s="196"/>
      <c r="F772" s="196"/>
      <c r="H772" s="196"/>
      <c r="J772" s="196"/>
    </row>
    <row r="773" spans="4:10" ht="12.75">
      <c r="D773" s="196"/>
      <c r="F773" s="196"/>
      <c r="H773" s="196"/>
      <c r="J773" s="196"/>
    </row>
    <row r="774" spans="4:10" ht="12.75">
      <c r="D774" s="196"/>
      <c r="F774" s="196"/>
      <c r="H774" s="196"/>
      <c r="J774" s="196"/>
    </row>
    <row r="775" spans="4:10" ht="12.75">
      <c r="D775" s="196"/>
      <c r="F775" s="196"/>
      <c r="H775" s="196"/>
      <c r="J775" s="196"/>
    </row>
    <row r="776" spans="4:10" ht="12.75">
      <c r="D776" s="196"/>
      <c r="F776" s="196"/>
      <c r="H776" s="196"/>
      <c r="J776" s="196"/>
    </row>
    <row r="777" spans="4:10" ht="12.75">
      <c r="D777" s="196"/>
      <c r="F777" s="196"/>
      <c r="H777" s="196"/>
      <c r="J777" s="196"/>
    </row>
    <row r="778" spans="4:10" ht="12.75">
      <c r="D778" s="196"/>
      <c r="F778" s="196"/>
      <c r="H778" s="196"/>
      <c r="J778" s="196"/>
    </row>
    <row r="779" spans="4:10" ht="12.75">
      <c r="D779" s="196"/>
      <c r="F779" s="196"/>
      <c r="H779" s="196"/>
      <c r="J779" s="196"/>
    </row>
    <row r="780" spans="4:10" ht="12.75">
      <c r="D780" s="196"/>
      <c r="F780" s="196"/>
      <c r="H780" s="196"/>
      <c r="J780" s="196"/>
    </row>
    <row r="781" spans="4:10" ht="12.75">
      <c r="D781" s="196"/>
      <c r="F781" s="196"/>
      <c r="H781" s="196"/>
      <c r="J781" s="196"/>
    </row>
    <row r="782" spans="4:10" ht="12.75">
      <c r="D782" s="196"/>
      <c r="F782" s="196"/>
      <c r="H782" s="196"/>
      <c r="J782" s="196"/>
    </row>
    <row r="783" spans="4:10" ht="12.75">
      <c r="D783" s="196"/>
      <c r="F783" s="196"/>
      <c r="H783" s="196"/>
      <c r="J783" s="196"/>
    </row>
    <row r="784" spans="4:10" ht="12.75">
      <c r="D784" s="196"/>
      <c r="F784" s="196"/>
      <c r="H784" s="196"/>
      <c r="J784" s="196"/>
    </row>
    <row r="785" spans="4:10" ht="12.75">
      <c r="D785" s="196"/>
      <c r="F785" s="196"/>
      <c r="H785" s="196"/>
      <c r="J785" s="196"/>
    </row>
    <row r="786" spans="4:10" ht="12.75">
      <c r="D786" s="196"/>
      <c r="F786" s="196"/>
      <c r="H786" s="196"/>
      <c r="J786" s="196"/>
    </row>
    <row r="787" spans="4:10" ht="12.75">
      <c r="D787" s="196"/>
      <c r="F787" s="196"/>
      <c r="H787" s="196"/>
      <c r="J787" s="196"/>
    </row>
    <row r="788" spans="4:10" ht="12.75">
      <c r="D788" s="196"/>
      <c r="F788" s="196"/>
      <c r="H788" s="196"/>
      <c r="J788" s="196"/>
    </row>
    <row r="789" spans="4:10" ht="12.75">
      <c r="D789" s="196"/>
      <c r="F789" s="196"/>
      <c r="H789" s="196"/>
      <c r="J789" s="196"/>
    </row>
    <row r="790" spans="4:10" ht="12.75">
      <c r="D790" s="196"/>
      <c r="F790" s="196"/>
      <c r="H790" s="196"/>
      <c r="J790" s="196"/>
    </row>
    <row r="791" spans="4:10" ht="12.75">
      <c r="D791" s="196"/>
      <c r="F791" s="196"/>
      <c r="H791" s="196"/>
      <c r="J791" s="196"/>
    </row>
    <row r="792" spans="4:10" ht="12.75">
      <c r="D792" s="196"/>
      <c r="F792" s="196"/>
      <c r="H792" s="196"/>
      <c r="J792" s="196"/>
    </row>
    <row r="793" spans="4:10" ht="12.75">
      <c r="D793" s="196"/>
      <c r="F793" s="196"/>
      <c r="H793" s="196"/>
      <c r="J793" s="196"/>
    </row>
    <row r="794" spans="4:10" ht="12.75">
      <c r="D794" s="196"/>
      <c r="F794" s="196"/>
      <c r="H794" s="196"/>
      <c r="J794" s="196"/>
    </row>
    <row r="795" spans="4:10" ht="12.75">
      <c r="D795" s="196"/>
      <c r="F795" s="196"/>
      <c r="H795" s="196"/>
      <c r="J795" s="196"/>
    </row>
    <row r="796" spans="4:10" ht="12.75">
      <c r="D796" s="196"/>
      <c r="F796" s="196"/>
      <c r="H796" s="196"/>
      <c r="J796" s="196"/>
    </row>
    <row r="797" spans="4:10" ht="12.75">
      <c r="D797" s="196"/>
      <c r="F797" s="196"/>
      <c r="H797" s="196"/>
      <c r="J797" s="196"/>
    </row>
    <row r="798" spans="4:10" ht="12.75">
      <c r="D798" s="196"/>
      <c r="F798" s="196"/>
      <c r="H798" s="196"/>
      <c r="J798" s="196"/>
    </row>
    <row r="799" spans="4:10" ht="12.75">
      <c r="D799" s="196"/>
      <c r="F799" s="196"/>
      <c r="H799" s="196"/>
      <c r="J799" s="196"/>
    </row>
    <row r="800" spans="4:10" ht="12.75">
      <c r="D800" s="196"/>
      <c r="F800" s="196"/>
      <c r="H800" s="196"/>
      <c r="J800" s="196"/>
    </row>
    <row r="801" spans="4:10" ht="12.75">
      <c r="D801" s="196"/>
      <c r="F801" s="196"/>
      <c r="H801" s="196"/>
      <c r="J801" s="196"/>
    </row>
    <row r="802" spans="4:10" ht="12.75">
      <c r="D802" s="196"/>
      <c r="F802" s="196"/>
      <c r="H802" s="196"/>
      <c r="J802" s="196"/>
    </row>
    <row r="803" spans="4:10" ht="12.75">
      <c r="D803" s="196"/>
      <c r="F803" s="196"/>
      <c r="H803" s="196"/>
      <c r="J803" s="196"/>
    </row>
    <row r="804" spans="4:10" ht="12.75">
      <c r="D804" s="196"/>
      <c r="F804" s="196"/>
      <c r="H804" s="196"/>
      <c r="J804" s="196"/>
    </row>
    <row r="805" spans="4:10" ht="12.75">
      <c r="D805" s="196"/>
      <c r="F805" s="196"/>
      <c r="H805" s="196"/>
      <c r="J805" s="196"/>
    </row>
    <row r="806" spans="4:10" ht="12.75">
      <c r="D806" s="196"/>
      <c r="F806" s="196"/>
      <c r="H806" s="196"/>
      <c r="J806" s="196"/>
    </row>
    <row r="807" spans="4:10" ht="12.75">
      <c r="D807" s="196"/>
      <c r="F807" s="196"/>
      <c r="H807" s="196"/>
      <c r="J807" s="196"/>
    </row>
    <row r="808" spans="4:10" ht="12.75">
      <c r="D808" s="196"/>
      <c r="F808" s="196"/>
      <c r="H808" s="196"/>
      <c r="J808" s="196"/>
    </row>
    <row r="809" spans="4:10" ht="12.75">
      <c r="D809" s="196"/>
      <c r="F809" s="196"/>
      <c r="H809" s="196"/>
      <c r="J809" s="196"/>
    </row>
    <row r="810" spans="4:10" ht="12.75">
      <c r="D810" s="196"/>
      <c r="F810" s="196"/>
      <c r="H810" s="196"/>
      <c r="J810" s="196"/>
    </row>
    <row r="811" spans="4:10" ht="12.75">
      <c r="D811" s="196"/>
      <c r="F811" s="196"/>
      <c r="H811" s="196"/>
      <c r="J811" s="196"/>
    </row>
    <row r="812" spans="4:10" ht="12.75">
      <c r="D812" s="196"/>
      <c r="F812" s="196"/>
      <c r="H812" s="196"/>
      <c r="J812" s="196"/>
    </row>
    <row r="813" spans="4:10" ht="12.75">
      <c r="D813" s="196"/>
      <c r="F813" s="196"/>
      <c r="H813" s="196"/>
      <c r="J813" s="196"/>
    </row>
    <row r="814" spans="4:10" ht="12.75">
      <c r="D814" s="196"/>
      <c r="F814" s="196"/>
      <c r="H814" s="196"/>
      <c r="J814" s="196"/>
    </row>
    <row r="815" spans="4:10" ht="12.75">
      <c r="D815" s="196"/>
      <c r="F815" s="196"/>
      <c r="H815" s="196"/>
      <c r="J815" s="196"/>
    </row>
    <row r="816" spans="4:10" ht="12.75">
      <c r="D816" s="196"/>
      <c r="F816" s="196"/>
      <c r="H816" s="196"/>
      <c r="J816" s="196"/>
    </row>
    <row r="817" spans="4:10" ht="12.75">
      <c r="D817" s="196"/>
      <c r="F817" s="196"/>
      <c r="H817" s="196"/>
      <c r="J817" s="196"/>
    </row>
    <row r="818" spans="4:10" ht="12.75">
      <c r="D818" s="196"/>
      <c r="F818" s="196"/>
      <c r="H818" s="196"/>
      <c r="J818" s="196"/>
    </row>
    <row r="819" spans="4:10" ht="12.75">
      <c r="D819" s="196"/>
      <c r="F819" s="196"/>
      <c r="H819" s="196"/>
      <c r="J819" s="196"/>
    </row>
    <row r="820" spans="4:10" ht="12.75">
      <c r="D820" s="196"/>
      <c r="F820" s="196"/>
      <c r="H820" s="196"/>
      <c r="J820" s="196"/>
    </row>
    <row r="821" spans="4:10" ht="12.75">
      <c r="D821" s="196"/>
      <c r="F821" s="196"/>
      <c r="H821" s="196"/>
      <c r="J821" s="196"/>
    </row>
    <row r="822" spans="4:10" ht="12.75">
      <c r="D822" s="196"/>
      <c r="F822" s="196"/>
      <c r="H822" s="196"/>
      <c r="J822" s="196"/>
    </row>
    <row r="823" spans="4:10" ht="12.75">
      <c r="D823" s="196"/>
      <c r="F823" s="196"/>
      <c r="H823" s="196"/>
      <c r="J823" s="196"/>
    </row>
    <row r="824" spans="4:10" ht="12.75">
      <c r="D824" s="196"/>
      <c r="F824" s="196"/>
      <c r="H824" s="196"/>
      <c r="J824" s="196"/>
    </row>
    <row r="825" spans="4:10" ht="12.75">
      <c r="D825" s="196"/>
      <c r="F825" s="196"/>
      <c r="H825" s="196"/>
      <c r="J825" s="196"/>
    </row>
    <row r="826" spans="4:10" ht="12.75">
      <c r="D826" s="196"/>
      <c r="F826" s="196"/>
      <c r="H826" s="196"/>
      <c r="J826" s="196"/>
    </row>
    <row r="827" spans="4:10" ht="12.75">
      <c r="D827" s="196"/>
      <c r="F827" s="196"/>
      <c r="H827" s="196"/>
      <c r="J827" s="196"/>
    </row>
    <row r="828" spans="4:10" ht="12.75">
      <c r="D828" s="196"/>
      <c r="F828" s="196"/>
      <c r="H828" s="196"/>
      <c r="J828" s="196"/>
    </row>
    <row r="829" spans="4:10" ht="12.75">
      <c r="D829" s="196"/>
      <c r="F829" s="196"/>
      <c r="H829" s="196"/>
      <c r="J829" s="196"/>
    </row>
    <row r="830" spans="4:10" ht="12.75">
      <c r="D830" s="196"/>
      <c r="F830" s="196"/>
      <c r="H830" s="196"/>
      <c r="J830" s="196"/>
    </row>
    <row r="831" spans="4:10" ht="12.75">
      <c r="D831" s="196"/>
      <c r="F831" s="196"/>
      <c r="H831" s="196"/>
      <c r="J831" s="196"/>
    </row>
    <row r="832" spans="4:10" ht="12.75">
      <c r="D832" s="196"/>
      <c r="F832" s="196"/>
      <c r="H832" s="196"/>
      <c r="J832" s="196"/>
    </row>
    <row r="833" spans="4:10" ht="12.75">
      <c r="D833" s="196"/>
      <c r="F833" s="196"/>
      <c r="H833" s="196"/>
      <c r="J833" s="196"/>
    </row>
    <row r="834" spans="4:10" ht="12.75">
      <c r="D834" s="196"/>
      <c r="F834" s="196"/>
      <c r="H834" s="196"/>
      <c r="J834" s="196"/>
    </row>
    <row r="835" spans="4:10" ht="12.75">
      <c r="D835" s="196"/>
      <c r="F835" s="196"/>
      <c r="H835" s="196"/>
      <c r="J835" s="196"/>
    </row>
    <row r="836" spans="4:10" ht="12.75">
      <c r="D836" s="196"/>
      <c r="F836" s="196"/>
      <c r="H836" s="196"/>
      <c r="J836" s="196"/>
    </row>
    <row r="837" spans="4:10" ht="12.75">
      <c r="D837" s="196"/>
      <c r="F837" s="196"/>
      <c r="H837" s="196"/>
      <c r="J837" s="196"/>
    </row>
    <row r="838" spans="4:10" ht="12.75">
      <c r="D838" s="196"/>
      <c r="F838" s="196"/>
      <c r="H838" s="196"/>
      <c r="J838" s="196"/>
    </row>
    <row r="839" spans="4:10" ht="12.75">
      <c r="D839" s="196"/>
      <c r="F839" s="196"/>
      <c r="H839" s="196"/>
      <c r="J839" s="196"/>
    </row>
    <row r="840" spans="4:10" ht="12.75">
      <c r="D840" s="196"/>
      <c r="F840" s="196"/>
      <c r="H840" s="196"/>
      <c r="J840" s="196"/>
    </row>
    <row r="841" spans="4:10" ht="12.75">
      <c r="D841" s="196"/>
      <c r="F841" s="196"/>
      <c r="H841" s="196"/>
      <c r="J841" s="196"/>
    </row>
    <row r="842" spans="4:10" ht="12.75">
      <c r="D842" s="196"/>
      <c r="F842" s="196"/>
      <c r="H842" s="196"/>
      <c r="J842" s="196"/>
    </row>
    <row r="843" spans="4:10" ht="12.75">
      <c r="D843" s="196"/>
      <c r="F843" s="196"/>
      <c r="H843" s="196"/>
      <c r="J843" s="196"/>
    </row>
    <row r="844" spans="4:10" ht="12.75">
      <c r="D844" s="196"/>
      <c r="F844" s="196"/>
      <c r="H844" s="196"/>
      <c r="J844" s="196"/>
    </row>
    <row r="845" spans="4:10" ht="12.75">
      <c r="D845" s="196"/>
      <c r="F845" s="196"/>
      <c r="H845" s="196"/>
      <c r="J845" s="196"/>
    </row>
    <row r="846" spans="4:10" ht="12.75">
      <c r="D846" s="196"/>
      <c r="F846" s="196"/>
      <c r="H846" s="196"/>
      <c r="J846" s="196"/>
    </row>
    <row r="847" spans="4:10" ht="12.75">
      <c r="D847" s="196"/>
      <c r="F847" s="196"/>
      <c r="H847" s="196"/>
      <c r="J847" s="196"/>
    </row>
    <row r="848" spans="4:10" ht="12.75">
      <c r="D848" s="196"/>
      <c r="F848" s="196"/>
      <c r="H848" s="196"/>
      <c r="J848" s="196"/>
    </row>
    <row r="849" spans="4:10" ht="12.75">
      <c r="D849" s="196"/>
      <c r="F849" s="196"/>
      <c r="H849" s="196"/>
      <c r="J849" s="196"/>
    </row>
    <row r="850" spans="4:10" ht="12.75">
      <c r="D850" s="196"/>
      <c r="F850" s="196"/>
      <c r="H850" s="196"/>
      <c r="J850" s="196"/>
    </row>
    <row r="851" spans="4:10" ht="12.75">
      <c r="D851" s="196"/>
      <c r="F851" s="196"/>
      <c r="H851" s="196"/>
      <c r="J851" s="196"/>
    </row>
    <row r="852" spans="4:10" ht="12.75">
      <c r="D852" s="196"/>
      <c r="F852" s="196"/>
      <c r="H852" s="196"/>
      <c r="J852" s="196"/>
    </row>
    <row r="853" spans="4:10" ht="12.75">
      <c r="D853" s="196"/>
      <c r="F853" s="196"/>
      <c r="H853" s="196"/>
      <c r="J853" s="196"/>
    </row>
    <row r="854" spans="4:10" ht="12.75">
      <c r="D854" s="196"/>
      <c r="F854" s="196"/>
      <c r="H854" s="196"/>
      <c r="J854" s="196"/>
    </row>
    <row r="855" spans="4:10" ht="12.75">
      <c r="D855" s="196"/>
      <c r="F855" s="196"/>
      <c r="H855" s="196"/>
      <c r="J855" s="196"/>
    </row>
    <row r="856" spans="4:10" ht="12.75">
      <c r="D856" s="196"/>
      <c r="F856" s="196"/>
      <c r="H856" s="196"/>
      <c r="J856" s="196"/>
    </row>
    <row r="857" spans="4:10" ht="12.75">
      <c r="D857" s="196"/>
      <c r="F857" s="196"/>
      <c r="H857" s="196"/>
      <c r="J857" s="196"/>
    </row>
    <row r="858" spans="4:10" ht="12.75">
      <c r="D858" s="196"/>
      <c r="F858" s="196"/>
      <c r="H858" s="196"/>
      <c r="J858" s="196"/>
    </row>
    <row r="859" spans="4:10" ht="12.75">
      <c r="D859" s="196"/>
      <c r="F859" s="196"/>
      <c r="H859" s="196"/>
      <c r="J859" s="196"/>
    </row>
    <row r="860" spans="4:10" ht="12.75">
      <c r="D860" s="196"/>
      <c r="F860" s="196"/>
      <c r="H860" s="196"/>
      <c r="J860" s="196"/>
    </row>
    <row r="861" spans="4:10" ht="12.75">
      <c r="D861" s="196"/>
      <c r="F861" s="196"/>
      <c r="H861" s="196"/>
      <c r="J861" s="196"/>
    </row>
    <row r="862" spans="4:10" ht="12.75">
      <c r="D862" s="196"/>
      <c r="F862" s="196"/>
      <c r="H862" s="196"/>
      <c r="J862" s="196"/>
    </row>
    <row r="863" spans="4:10" ht="12.75">
      <c r="D863" s="196"/>
      <c r="F863" s="196"/>
      <c r="H863" s="196"/>
      <c r="J863" s="196"/>
    </row>
    <row r="864" spans="4:10" ht="12.75">
      <c r="D864" s="196"/>
      <c r="F864" s="196"/>
      <c r="H864" s="196"/>
      <c r="J864" s="196"/>
    </row>
    <row r="865" spans="4:10" ht="12.75">
      <c r="D865" s="196"/>
      <c r="F865" s="196"/>
      <c r="H865" s="196"/>
      <c r="J865" s="196"/>
    </row>
    <row r="866" spans="4:10" ht="12.75">
      <c r="D866" s="196"/>
      <c r="F866" s="196"/>
      <c r="H866" s="196"/>
      <c r="J866" s="196"/>
    </row>
    <row r="867" spans="4:10" ht="12.75">
      <c r="D867" s="196"/>
      <c r="F867" s="196"/>
      <c r="H867" s="196"/>
      <c r="J867" s="196"/>
    </row>
    <row r="868" spans="4:10" ht="12.75">
      <c r="D868" s="196"/>
      <c r="F868" s="196"/>
      <c r="H868" s="196"/>
      <c r="J868" s="196"/>
    </row>
    <row r="869" spans="4:10" ht="12.75">
      <c r="D869" s="196"/>
      <c r="F869" s="196"/>
      <c r="H869" s="196"/>
      <c r="J869" s="196"/>
    </row>
    <row r="870" spans="4:10" ht="12.75">
      <c r="D870" s="196"/>
      <c r="F870" s="196"/>
      <c r="H870" s="196"/>
      <c r="J870" s="196"/>
    </row>
    <row r="871" spans="4:10" ht="12.75">
      <c r="D871" s="196"/>
      <c r="F871" s="196"/>
      <c r="H871" s="196"/>
      <c r="J871" s="196"/>
    </row>
    <row r="872" spans="4:10" ht="12.75">
      <c r="D872" s="196"/>
      <c r="F872" s="196"/>
      <c r="H872" s="196"/>
      <c r="J872" s="196"/>
    </row>
    <row r="873" spans="4:10" ht="12.75">
      <c r="D873" s="196"/>
      <c r="F873" s="196"/>
      <c r="H873" s="196"/>
      <c r="J873" s="196"/>
    </row>
    <row r="874" spans="4:10" ht="12.75">
      <c r="D874" s="196"/>
      <c r="F874" s="196"/>
      <c r="H874" s="196"/>
      <c r="J874" s="196"/>
    </row>
    <row r="875" spans="4:10" ht="12.75">
      <c r="D875" s="196"/>
      <c r="F875" s="196"/>
      <c r="H875" s="196"/>
      <c r="J875" s="196"/>
    </row>
    <row r="876" spans="4:10" ht="12.75">
      <c r="D876" s="196"/>
      <c r="F876" s="196"/>
      <c r="H876" s="196"/>
      <c r="J876" s="196"/>
    </row>
    <row r="877" spans="4:10" ht="12.75">
      <c r="D877" s="196"/>
      <c r="F877" s="196"/>
      <c r="H877" s="196"/>
      <c r="J877" s="196"/>
    </row>
    <row r="878" spans="4:10" ht="12.75">
      <c r="D878" s="196"/>
      <c r="F878" s="196"/>
      <c r="H878" s="196"/>
      <c r="J878" s="196"/>
    </row>
    <row r="879" spans="4:10" ht="12.75">
      <c r="D879" s="196"/>
      <c r="F879" s="196"/>
      <c r="H879" s="196"/>
      <c r="J879" s="196"/>
    </row>
    <row r="880" spans="4:10" ht="12.75">
      <c r="D880" s="196"/>
      <c r="F880" s="196"/>
      <c r="H880" s="196"/>
      <c r="J880" s="196"/>
    </row>
    <row r="881" spans="4:10" ht="12.75">
      <c r="D881" s="196"/>
      <c r="F881" s="196"/>
      <c r="H881" s="196"/>
      <c r="J881" s="196"/>
    </row>
    <row r="882" spans="4:10" ht="12.75">
      <c r="D882" s="196"/>
      <c r="F882" s="196"/>
      <c r="H882" s="196"/>
      <c r="J882" s="196"/>
    </row>
    <row r="883" spans="4:10" ht="12.75">
      <c r="D883" s="196"/>
      <c r="F883" s="196"/>
      <c r="H883" s="196"/>
      <c r="J883" s="196"/>
    </row>
    <row r="884" spans="4:10" ht="12.75">
      <c r="D884" s="196"/>
      <c r="F884" s="196"/>
      <c r="H884" s="196"/>
      <c r="J884" s="196"/>
    </row>
    <row r="885" spans="4:10" ht="12.75">
      <c r="D885" s="196"/>
      <c r="F885" s="196"/>
      <c r="H885" s="196"/>
      <c r="J885" s="196"/>
    </row>
    <row r="886" spans="4:10" ht="12.75">
      <c r="D886" s="196"/>
      <c r="F886" s="196"/>
      <c r="H886" s="196"/>
      <c r="J886" s="196"/>
    </row>
    <row r="887" spans="4:10" ht="12.75">
      <c r="D887" s="196"/>
      <c r="F887" s="196"/>
      <c r="H887" s="196"/>
      <c r="J887" s="196"/>
    </row>
    <row r="888" spans="4:10" ht="12.75">
      <c r="D888" s="196"/>
      <c r="F888" s="196"/>
      <c r="H888" s="196"/>
      <c r="J888" s="196"/>
    </row>
    <row r="889" spans="4:10" ht="12.75">
      <c r="D889" s="196"/>
      <c r="F889" s="196"/>
      <c r="H889" s="196"/>
      <c r="J889" s="196"/>
    </row>
    <row r="890" spans="4:10" ht="12.75">
      <c r="D890" s="196"/>
      <c r="F890" s="196"/>
      <c r="H890" s="196"/>
      <c r="J890" s="196"/>
    </row>
    <row r="891" spans="4:10" ht="12.75">
      <c r="D891" s="196"/>
      <c r="F891" s="196"/>
      <c r="H891" s="196"/>
      <c r="J891" s="196"/>
    </row>
    <row r="892" spans="4:10" ht="12.75">
      <c r="D892" s="196"/>
      <c r="F892" s="196"/>
      <c r="H892" s="196"/>
      <c r="J892" s="196"/>
    </row>
    <row r="893" spans="4:10" ht="12.75">
      <c r="D893" s="196"/>
      <c r="F893" s="196"/>
      <c r="H893" s="196"/>
      <c r="J893" s="196"/>
    </row>
    <row r="894" spans="4:10" ht="12.75">
      <c r="D894" s="196"/>
      <c r="F894" s="196"/>
      <c r="H894" s="196"/>
      <c r="J894" s="196"/>
    </row>
    <row r="895" spans="4:10" ht="12.75">
      <c r="D895" s="196"/>
      <c r="F895" s="196"/>
      <c r="H895" s="196"/>
      <c r="J895" s="196"/>
    </row>
    <row r="896" spans="4:10" ht="12.75">
      <c r="D896" s="196"/>
      <c r="F896" s="196"/>
      <c r="H896" s="196"/>
      <c r="J896" s="196"/>
    </row>
    <row r="897" spans="4:10" ht="12.75">
      <c r="D897" s="196"/>
      <c r="F897" s="196"/>
      <c r="H897" s="196"/>
      <c r="J897" s="196"/>
    </row>
    <row r="898" spans="4:10" ht="12.75">
      <c r="D898" s="196"/>
      <c r="F898" s="196"/>
      <c r="H898" s="196"/>
      <c r="J898" s="196"/>
    </row>
    <row r="899" spans="4:10" ht="12.75">
      <c r="D899" s="196"/>
      <c r="F899" s="196"/>
      <c r="H899" s="196"/>
      <c r="J899" s="196"/>
    </row>
    <row r="900" spans="4:10" ht="12.75">
      <c r="D900" s="196"/>
      <c r="F900" s="196"/>
      <c r="H900" s="196"/>
      <c r="J900" s="196"/>
    </row>
    <row r="901" spans="4:10" ht="12.75">
      <c r="D901" s="196"/>
      <c r="F901" s="196"/>
      <c r="H901" s="196"/>
      <c r="J901" s="196"/>
    </row>
    <row r="902" spans="4:10" ht="12.75">
      <c r="D902" s="196"/>
      <c r="F902" s="196"/>
      <c r="H902" s="196"/>
      <c r="J902" s="196"/>
    </row>
    <row r="903" spans="4:10" ht="12.75">
      <c r="D903" s="196"/>
      <c r="F903" s="196"/>
      <c r="H903" s="196"/>
      <c r="J903" s="196"/>
    </row>
    <row r="904" spans="4:10" ht="12.75">
      <c r="D904" s="196"/>
      <c r="F904" s="196"/>
      <c r="H904" s="196"/>
      <c r="J904" s="196"/>
    </row>
    <row r="905" spans="4:10" ht="12.75">
      <c r="D905" s="196"/>
      <c r="F905" s="196"/>
      <c r="H905" s="196"/>
      <c r="J905" s="196"/>
    </row>
    <row r="906" spans="4:10" ht="12.75">
      <c r="D906" s="196"/>
      <c r="F906" s="196"/>
      <c r="H906" s="196"/>
      <c r="J906" s="196"/>
    </row>
    <row r="907" spans="4:10" ht="12.75">
      <c r="D907" s="196"/>
      <c r="F907" s="196"/>
      <c r="H907" s="196"/>
      <c r="J907" s="196"/>
    </row>
    <row r="908" spans="4:10" ht="12.75">
      <c r="D908" s="196"/>
      <c r="F908" s="196"/>
      <c r="H908" s="196"/>
      <c r="J908" s="196"/>
    </row>
    <row r="909" spans="4:10" ht="12.75">
      <c r="D909" s="196"/>
      <c r="F909" s="196"/>
      <c r="H909" s="196"/>
      <c r="J909" s="196"/>
    </row>
    <row r="910" spans="4:10" ht="12.75">
      <c r="D910" s="196"/>
      <c r="F910" s="196"/>
      <c r="H910" s="196"/>
      <c r="J910" s="196"/>
    </row>
    <row r="911" spans="4:10" ht="12.75">
      <c r="D911" s="196"/>
      <c r="F911" s="196"/>
      <c r="H911" s="196"/>
      <c r="J911" s="196"/>
    </row>
    <row r="912" spans="4:10" ht="12.75">
      <c r="D912" s="196"/>
      <c r="F912" s="196"/>
      <c r="H912" s="196"/>
      <c r="J912" s="196"/>
    </row>
    <row r="913" spans="4:10" ht="12.75">
      <c r="D913" s="196"/>
      <c r="F913" s="196"/>
      <c r="H913" s="196"/>
      <c r="J913" s="196"/>
    </row>
    <row r="914" spans="4:10" ht="12.75">
      <c r="D914" s="196"/>
      <c r="F914" s="196"/>
      <c r="H914" s="196"/>
      <c r="J914" s="196"/>
    </row>
    <row r="915" spans="4:10" ht="12.75">
      <c r="D915" s="196"/>
      <c r="F915" s="196"/>
      <c r="H915" s="196"/>
      <c r="J915" s="196"/>
    </row>
    <row r="916" spans="4:10" ht="12.75">
      <c r="D916" s="196"/>
      <c r="F916" s="196"/>
      <c r="H916" s="196"/>
      <c r="J916" s="196"/>
    </row>
    <row r="917" spans="4:10" ht="12.75">
      <c r="D917" s="196"/>
      <c r="F917" s="196"/>
      <c r="H917" s="196"/>
      <c r="J917" s="196"/>
    </row>
    <row r="918" spans="4:10" ht="12.75">
      <c r="D918" s="196"/>
      <c r="F918" s="196"/>
      <c r="H918" s="196"/>
      <c r="J918" s="196"/>
    </row>
    <row r="919" spans="4:10" ht="12.75">
      <c r="D919" s="196"/>
      <c r="F919" s="196"/>
      <c r="H919" s="196"/>
      <c r="J919" s="196"/>
    </row>
    <row r="920" spans="4:10" ht="12.75">
      <c r="D920" s="196"/>
      <c r="F920" s="196"/>
      <c r="H920" s="196"/>
      <c r="J920" s="196"/>
    </row>
    <row r="921" spans="4:10" ht="12.75">
      <c r="D921" s="196"/>
      <c r="F921" s="196"/>
      <c r="H921" s="196"/>
      <c r="J921" s="196"/>
    </row>
    <row r="922" spans="4:10" ht="12.75">
      <c r="D922" s="196"/>
      <c r="F922" s="196"/>
      <c r="H922" s="196"/>
      <c r="J922" s="196"/>
    </row>
    <row r="923" spans="4:10" ht="12.75">
      <c r="D923" s="196"/>
      <c r="F923" s="196"/>
      <c r="H923" s="196"/>
      <c r="J923" s="196"/>
    </row>
    <row r="924" spans="4:10" ht="12.75">
      <c r="D924" s="196"/>
      <c r="F924" s="196"/>
      <c r="H924" s="196"/>
      <c r="J924" s="196"/>
    </row>
    <row r="925" spans="4:10" ht="12.75">
      <c r="D925" s="196"/>
      <c r="F925" s="196"/>
      <c r="H925" s="196"/>
      <c r="J925" s="196"/>
    </row>
    <row r="926" spans="4:10" ht="12.75">
      <c r="D926" s="196"/>
      <c r="F926" s="196"/>
      <c r="H926" s="196"/>
      <c r="J926" s="196"/>
    </row>
    <row r="927" spans="4:10" ht="12.75">
      <c r="D927" s="196"/>
      <c r="F927" s="196"/>
      <c r="H927" s="196"/>
      <c r="J927" s="196"/>
    </row>
    <row r="928" spans="4:10" ht="12.75">
      <c r="D928" s="196"/>
      <c r="F928" s="196"/>
      <c r="H928" s="196"/>
      <c r="J928" s="196"/>
    </row>
    <row r="929" spans="4:10" ht="12.75">
      <c r="D929" s="196"/>
      <c r="F929" s="196"/>
      <c r="H929" s="196"/>
      <c r="J929" s="196"/>
    </row>
    <row r="930" spans="4:10" ht="12.75">
      <c r="D930" s="196"/>
      <c r="F930" s="196"/>
      <c r="H930" s="196"/>
      <c r="J930" s="196"/>
    </row>
    <row r="931" spans="4:10" ht="12.75">
      <c r="D931" s="196"/>
      <c r="F931" s="196"/>
      <c r="H931" s="196"/>
      <c r="J931" s="196"/>
    </row>
    <row r="932" spans="4:10" ht="12.75">
      <c r="D932" s="196"/>
      <c r="F932" s="196"/>
      <c r="H932" s="196"/>
      <c r="J932" s="196"/>
    </row>
    <row r="933" spans="4:10" ht="12.75">
      <c r="D933" s="196"/>
      <c r="F933" s="196"/>
      <c r="H933" s="196"/>
      <c r="J933" s="196"/>
    </row>
    <row r="934" spans="4:10" ht="12.75">
      <c r="D934" s="196"/>
      <c r="F934" s="196"/>
      <c r="H934" s="196"/>
      <c r="J934" s="196"/>
    </row>
    <row r="935" spans="4:10" ht="12.75">
      <c r="D935" s="196"/>
      <c r="F935" s="196"/>
      <c r="H935" s="196"/>
      <c r="J935" s="196"/>
    </row>
    <row r="936" spans="4:10" ht="12.75">
      <c r="D936" s="196"/>
      <c r="F936" s="196"/>
      <c r="H936" s="196"/>
      <c r="J936" s="196"/>
    </row>
    <row r="937" spans="4:10" ht="12.75">
      <c r="D937" s="196"/>
      <c r="F937" s="196"/>
      <c r="H937" s="196"/>
      <c r="J937" s="196"/>
    </row>
    <row r="938" spans="4:10" ht="12.75">
      <c r="D938" s="196"/>
      <c r="F938" s="196"/>
      <c r="H938" s="196"/>
      <c r="J938" s="196"/>
    </row>
    <row r="939" spans="4:10" ht="12.75">
      <c r="D939" s="196"/>
      <c r="F939" s="196"/>
      <c r="H939" s="196"/>
      <c r="J939" s="196"/>
    </row>
    <row r="940" spans="4:10" ht="12.75">
      <c r="D940" s="196"/>
      <c r="F940" s="196"/>
      <c r="H940" s="196"/>
      <c r="J940" s="196"/>
    </row>
    <row r="941" spans="4:10" ht="12.75">
      <c r="D941" s="196"/>
      <c r="F941" s="196"/>
      <c r="H941" s="196"/>
      <c r="J941" s="196"/>
    </row>
    <row r="942" spans="4:10" ht="12.75">
      <c r="D942" s="196"/>
      <c r="F942" s="196"/>
      <c r="H942" s="196"/>
      <c r="J942" s="196"/>
    </row>
    <row r="943" spans="4:10" ht="12.75">
      <c r="D943" s="196"/>
      <c r="F943" s="196"/>
      <c r="H943" s="196"/>
      <c r="J943" s="196"/>
    </row>
    <row r="944" spans="4:10" ht="12.75">
      <c r="D944" s="196"/>
      <c r="F944" s="196"/>
      <c r="H944" s="196"/>
      <c r="J944" s="196"/>
    </row>
    <row r="945" spans="4:10" ht="12.75">
      <c r="D945" s="196"/>
      <c r="F945" s="196"/>
      <c r="H945" s="196"/>
      <c r="J945" s="196"/>
    </row>
    <row r="946" spans="4:10" ht="12.75">
      <c r="D946" s="196"/>
      <c r="F946" s="196"/>
      <c r="H946" s="196"/>
      <c r="J946" s="196"/>
    </row>
    <row r="947" spans="4:10" ht="12.75">
      <c r="D947" s="196"/>
      <c r="F947" s="196"/>
      <c r="H947" s="196"/>
      <c r="J947" s="196"/>
    </row>
    <row r="948" spans="4:10" ht="12.75">
      <c r="D948" s="196"/>
      <c r="F948" s="196"/>
      <c r="H948" s="196"/>
      <c r="J948" s="196"/>
    </row>
    <row r="949" spans="4:10" ht="12.75">
      <c r="D949" s="196"/>
      <c r="F949" s="196"/>
      <c r="H949" s="196"/>
      <c r="J949" s="196"/>
    </row>
    <row r="950" spans="4:10" ht="12.75">
      <c r="D950" s="196"/>
      <c r="F950" s="196"/>
      <c r="H950" s="196"/>
      <c r="J950" s="196"/>
    </row>
    <row r="951" spans="4:10" ht="12.75">
      <c r="D951" s="196"/>
      <c r="F951" s="196"/>
      <c r="H951" s="196"/>
      <c r="J951" s="196"/>
    </row>
    <row r="952" spans="4:10" ht="12.75">
      <c r="D952" s="196"/>
      <c r="F952" s="196"/>
      <c r="H952" s="196"/>
      <c r="J952" s="196"/>
    </row>
    <row r="953" spans="4:10" ht="12.75">
      <c r="D953" s="196"/>
      <c r="F953" s="196"/>
      <c r="H953" s="196"/>
      <c r="J953" s="196"/>
    </row>
    <row r="954" spans="4:10" ht="12.75">
      <c r="D954" s="196"/>
      <c r="F954" s="196"/>
      <c r="H954" s="196"/>
      <c r="J954" s="196"/>
    </row>
    <row r="955" spans="4:10" ht="12.75">
      <c r="D955" s="196"/>
      <c r="F955" s="196"/>
      <c r="H955" s="196"/>
      <c r="J955" s="196"/>
    </row>
    <row r="956" spans="4:10" ht="12.75">
      <c r="D956" s="196"/>
      <c r="F956" s="196"/>
      <c r="H956" s="196"/>
      <c r="J956" s="196"/>
    </row>
    <row r="957" spans="4:10" ht="12.75">
      <c r="D957" s="196"/>
      <c r="F957" s="196"/>
      <c r="H957" s="196"/>
      <c r="J957" s="196"/>
    </row>
    <row r="958" spans="4:10" ht="12.75">
      <c r="D958" s="196"/>
      <c r="F958" s="196"/>
      <c r="H958" s="196"/>
      <c r="J958" s="196"/>
    </row>
    <row r="959" spans="4:10" ht="12.75">
      <c r="D959" s="196"/>
      <c r="F959" s="196"/>
      <c r="H959" s="196"/>
      <c r="J959" s="196"/>
    </row>
    <row r="960" spans="4:10" ht="12.75">
      <c r="D960" s="196"/>
      <c r="F960" s="196"/>
      <c r="H960" s="196"/>
      <c r="J960" s="196"/>
    </row>
    <row r="961" spans="4:10" ht="12.75">
      <c r="D961" s="196"/>
      <c r="F961" s="196"/>
      <c r="H961" s="196"/>
      <c r="J961" s="196"/>
    </row>
    <row r="962" spans="4:10" ht="12.75">
      <c r="D962" s="196"/>
      <c r="F962" s="196"/>
      <c r="H962" s="196"/>
      <c r="J962" s="196"/>
    </row>
    <row r="963" spans="4:10" ht="12.75">
      <c r="D963" s="196"/>
      <c r="F963" s="196"/>
      <c r="H963" s="196"/>
      <c r="J963" s="196"/>
    </row>
    <row r="964" spans="4:10" ht="12.75">
      <c r="D964" s="196"/>
      <c r="F964" s="196"/>
      <c r="H964" s="196"/>
      <c r="J964" s="196"/>
    </row>
    <row r="965" spans="4:10" ht="12.75">
      <c r="D965" s="196"/>
      <c r="F965" s="196"/>
      <c r="H965" s="196"/>
      <c r="J965" s="196"/>
    </row>
    <row r="966" spans="4:10" ht="12.75">
      <c r="D966" s="196"/>
      <c r="F966" s="196"/>
      <c r="H966" s="196"/>
      <c r="J966" s="196"/>
    </row>
    <row r="967" spans="4:10" ht="12.75">
      <c r="D967" s="196"/>
      <c r="F967" s="196"/>
      <c r="H967" s="196"/>
      <c r="J967" s="196"/>
    </row>
    <row r="968" spans="4:10" ht="12.75">
      <c r="D968" s="196"/>
      <c r="F968" s="196"/>
      <c r="H968" s="196"/>
      <c r="J968" s="196"/>
    </row>
    <row r="969" spans="4:10" ht="12.75">
      <c r="D969" s="196"/>
      <c r="F969" s="196"/>
      <c r="H969" s="196"/>
      <c r="J969" s="196"/>
    </row>
    <row r="970" spans="4:10" ht="12.75">
      <c r="D970" s="196"/>
      <c r="F970" s="196"/>
      <c r="H970" s="196"/>
      <c r="J970" s="196"/>
    </row>
    <row r="971" spans="4:10" ht="12.75">
      <c r="D971" s="196"/>
      <c r="F971" s="196"/>
      <c r="H971" s="196"/>
      <c r="J971" s="196"/>
    </row>
    <row r="972" spans="4:10" ht="12.75">
      <c r="D972" s="196"/>
      <c r="F972" s="196"/>
      <c r="H972" s="196"/>
      <c r="J972" s="196"/>
    </row>
    <row r="973" spans="4:10" ht="12.75">
      <c r="D973" s="196"/>
      <c r="F973" s="196"/>
      <c r="H973" s="196"/>
      <c r="J973" s="196"/>
    </row>
    <row r="974" spans="4:10" ht="12.75">
      <c r="D974" s="196"/>
      <c r="F974" s="196"/>
      <c r="H974" s="196"/>
      <c r="J974" s="196"/>
    </row>
    <row r="975" spans="4:10" ht="12.75">
      <c r="D975" s="196"/>
      <c r="F975" s="196"/>
      <c r="H975" s="196"/>
      <c r="J975" s="196"/>
    </row>
    <row r="976" spans="4:10" ht="12.75">
      <c r="D976" s="196"/>
      <c r="F976" s="196"/>
      <c r="H976" s="196"/>
      <c r="J976" s="196"/>
    </row>
    <row r="977" spans="4:10" ht="12.75">
      <c r="D977" s="196"/>
      <c r="F977" s="196"/>
      <c r="H977" s="196"/>
      <c r="J977" s="196"/>
    </row>
    <row r="978" spans="4:10" ht="12.75">
      <c r="D978" s="196"/>
      <c r="F978" s="196"/>
      <c r="H978" s="196"/>
      <c r="J978" s="196"/>
    </row>
    <row r="979" spans="4:10" ht="12.75">
      <c r="D979" s="196"/>
      <c r="F979" s="196"/>
      <c r="H979" s="196"/>
      <c r="J979" s="196"/>
    </row>
    <row r="980" spans="4:10" ht="12.75">
      <c r="D980" s="196"/>
      <c r="F980" s="196"/>
      <c r="H980" s="196"/>
      <c r="J980" s="196"/>
    </row>
    <row r="981" spans="4:10" ht="12.75">
      <c r="D981" s="196"/>
      <c r="F981" s="196"/>
      <c r="H981" s="196"/>
      <c r="J981" s="196"/>
    </row>
    <row r="982" spans="4:10" ht="12.75">
      <c r="D982" s="196"/>
      <c r="F982" s="196"/>
      <c r="H982" s="196"/>
      <c r="J982" s="196"/>
    </row>
    <row r="983" spans="4:10" ht="12.75">
      <c r="D983" s="196"/>
      <c r="F983" s="196"/>
      <c r="H983" s="196"/>
      <c r="J983" s="196"/>
    </row>
    <row r="984" spans="4:10" ht="12.75">
      <c r="D984" s="196"/>
      <c r="F984" s="196"/>
      <c r="H984" s="196"/>
      <c r="J984" s="196"/>
    </row>
    <row r="985" spans="4:10" ht="12.75">
      <c r="D985" s="196"/>
      <c r="F985" s="196"/>
      <c r="H985" s="196"/>
      <c r="J985" s="196"/>
    </row>
    <row r="986" spans="4:10" ht="12.75">
      <c r="D986" s="196"/>
      <c r="F986" s="196"/>
      <c r="H986" s="196"/>
      <c r="J986" s="196"/>
    </row>
    <row r="987" spans="4:10" ht="12.75">
      <c r="D987" s="196"/>
      <c r="F987" s="196"/>
      <c r="H987" s="196"/>
      <c r="J987" s="196"/>
    </row>
    <row r="988" spans="4:10" ht="12.75">
      <c r="D988" s="196"/>
      <c r="F988" s="196"/>
      <c r="H988" s="196"/>
      <c r="J988" s="196"/>
    </row>
    <row r="989" spans="4:10" ht="12.75">
      <c r="D989" s="196"/>
      <c r="F989" s="196"/>
      <c r="H989" s="196"/>
      <c r="J989" s="196"/>
    </row>
    <row r="990" spans="4:10" ht="12.75">
      <c r="D990" s="196"/>
      <c r="F990" s="196"/>
      <c r="H990" s="196"/>
      <c r="J990" s="196"/>
    </row>
    <row r="991" spans="4:10" ht="12.75">
      <c r="D991" s="196"/>
      <c r="F991" s="196"/>
      <c r="H991" s="196"/>
      <c r="J991" s="196"/>
    </row>
    <row r="992" spans="4:10" ht="12.75">
      <c r="D992" s="196"/>
      <c r="F992" s="196"/>
      <c r="H992" s="196"/>
      <c r="J992" s="196"/>
    </row>
    <row r="993" spans="4:10" ht="12.75">
      <c r="D993" s="196"/>
      <c r="F993" s="196"/>
      <c r="H993" s="196"/>
      <c r="J993" s="196"/>
    </row>
    <row r="994" spans="4:10" ht="12.75">
      <c r="D994" s="196"/>
      <c r="F994" s="196"/>
      <c r="H994" s="196"/>
      <c r="J994" s="196"/>
    </row>
    <row r="995" spans="4:10" ht="12.75">
      <c r="D995" s="196"/>
      <c r="F995" s="196"/>
      <c r="H995" s="196"/>
      <c r="J995" s="196"/>
    </row>
    <row r="996" spans="4:10" ht="12.75">
      <c r="D996" s="196"/>
      <c r="F996" s="196"/>
      <c r="H996" s="196"/>
      <c r="J996" s="196"/>
    </row>
    <row r="997" spans="4:10" ht="12.75">
      <c r="D997" s="196"/>
      <c r="F997" s="196"/>
      <c r="H997" s="196"/>
      <c r="J997" s="196"/>
    </row>
    <row r="998" spans="4:10" ht="12.75">
      <c r="D998" s="196"/>
      <c r="F998" s="196"/>
      <c r="H998" s="196"/>
      <c r="J998" s="196"/>
    </row>
    <row r="999" spans="4:10" ht="12.75">
      <c r="D999" s="196"/>
      <c r="F999" s="196"/>
      <c r="H999" s="196"/>
      <c r="J999" s="196"/>
    </row>
    <row r="1000" spans="4:10" ht="12.75">
      <c r="D1000" s="196"/>
      <c r="F1000" s="196"/>
      <c r="H1000" s="196"/>
      <c r="J1000" s="196"/>
    </row>
    <row r="1001" spans="4:10" ht="12.75">
      <c r="D1001" s="196"/>
      <c r="F1001" s="196"/>
      <c r="H1001" s="196"/>
      <c r="J1001" s="196"/>
    </row>
  </sheetData>
  <mergeCells count="11">
    <mergeCell ref="D7:E7"/>
    <mergeCell ref="F7:G7"/>
    <mergeCell ref="H7:I7"/>
    <mergeCell ref="J7:K7"/>
    <mergeCell ref="A1:L1"/>
    <mergeCell ref="A2:L2"/>
    <mergeCell ref="A3:L3"/>
    <mergeCell ref="A4:L4"/>
    <mergeCell ref="A5:L5"/>
    <mergeCell ref="A6:K6"/>
    <mergeCell ref="L6:L8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Y989"/>
  <sheetViews>
    <sheetView showGridLines="0" workbookViewId="0"/>
  </sheetViews>
  <sheetFormatPr defaultColWidth="17.28515625" defaultRowHeight="15" customHeight="1"/>
  <cols>
    <col min="1" max="1" width="21.140625" customWidth="1"/>
    <col min="2" max="2" width="43.7109375" customWidth="1"/>
    <col min="3" max="3" width="12.140625" customWidth="1"/>
    <col min="4" max="15" width="16.5703125" customWidth="1"/>
  </cols>
  <sheetData>
    <row r="1" spans="1:16" ht="15" customHeight="1">
      <c r="A1" s="439" t="s">
        <v>229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</row>
    <row r="2" spans="1:16" ht="15" customHeight="1">
      <c r="A2" s="439" t="s">
        <v>230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</row>
    <row r="3" spans="1:16" ht="15" customHeight="1">
      <c r="A3" s="439" t="s">
        <v>231</v>
      </c>
      <c r="B3" s="417"/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</row>
    <row r="4" spans="1:16" ht="15" customHeight="1">
      <c r="A4" s="440" t="s">
        <v>232</v>
      </c>
      <c r="B4" s="417"/>
      <c r="C4" s="417"/>
      <c r="D4" s="417"/>
      <c r="E4" s="417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</row>
    <row r="5" spans="1:16" ht="15" customHeight="1">
      <c r="A5" s="448"/>
      <c r="B5" s="417"/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</row>
    <row r="6" spans="1:16">
      <c r="A6" s="445" t="s">
        <v>126</v>
      </c>
      <c r="B6" s="445" t="s">
        <v>127</v>
      </c>
      <c r="C6" s="445" t="s">
        <v>4</v>
      </c>
      <c r="D6" s="197" t="s">
        <v>9</v>
      </c>
      <c r="E6" s="197" t="s">
        <v>10</v>
      </c>
      <c r="F6" s="197" t="s">
        <v>11</v>
      </c>
      <c r="G6" s="197" t="s">
        <v>12</v>
      </c>
      <c r="H6" s="197" t="s">
        <v>13</v>
      </c>
      <c r="I6" s="197" t="s">
        <v>14</v>
      </c>
      <c r="J6" s="197" t="s">
        <v>15</v>
      </c>
      <c r="K6" s="197" t="s">
        <v>16</v>
      </c>
      <c r="L6" s="197" t="s">
        <v>17</v>
      </c>
      <c r="M6" s="197" t="s">
        <v>18</v>
      </c>
      <c r="N6" s="197" t="s">
        <v>19</v>
      </c>
      <c r="O6" s="197" t="s">
        <v>20</v>
      </c>
      <c r="P6" s="447" t="s">
        <v>8</v>
      </c>
    </row>
    <row r="7" spans="1:16">
      <c r="A7" s="446"/>
      <c r="B7" s="446"/>
      <c r="C7" s="446"/>
      <c r="D7" s="198" t="s">
        <v>129</v>
      </c>
      <c r="E7" s="198" t="s">
        <v>129</v>
      </c>
      <c r="F7" s="198" t="s">
        <v>129</v>
      </c>
      <c r="G7" s="198" t="s">
        <v>129</v>
      </c>
      <c r="H7" s="198" t="s">
        <v>129</v>
      </c>
      <c r="I7" s="198" t="s">
        <v>129</v>
      </c>
      <c r="J7" s="198" t="s">
        <v>129</v>
      </c>
      <c r="K7" s="198" t="s">
        <v>129</v>
      </c>
      <c r="L7" s="198" t="s">
        <v>129</v>
      </c>
      <c r="M7" s="198" t="s">
        <v>129</v>
      </c>
      <c r="N7" s="198" t="s">
        <v>129</v>
      </c>
      <c r="O7" s="198" t="s">
        <v>129</v>
      </c>
      <c r="P7" s="446"/>
    </row>
    <row r="8" spans="1:16" ht="15" customHeight="1">
      <c r="A8" s="199">
        <v>11835</v>
      </c>
      <c r="B8" s="200" t="s">
        <v>130</v>
      </c>
      <c r="C8" s="201" t="s">
        <v>65</v>
      </c>
      <c r="D8" s="168">
        <v>54580</v>
      </c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71"/>
      <c r="P8" s="202">
        <f t="shared" ref="P8:P46" si="0">SUM(D8:O8)</f>
        <v>54580</v>
      </c>
    </row>
    <row r="9" spans="1:16" ht="15" customHeight="1">
      <c r="A9" s="199">
        <v>10804</v>
      </c>
      <c r="B9" s="203" t="s">
        <v>131</v>
      </c>
      <c r="C9" s="201" t="s">
        <v>65</v>
      </c>
      <c r="D9" s="168">
        <v>28642.62</v>
      </c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71"/>
      <c r="P9" s="202">
        <f t="shared" si="0"/>
        <v>28642.62</v>
      </c>
    </row>
    <row r="10" spans="1:16" ht="15" customHeight="1">
      <c r="A10" s="199">
        <v>10588</v>
      </c>
      <c r="B10" s="203" t="s">
        <v>132</v>
      </c>
      <c r="C10" s="201" t="s">
        <v>65</v>
      </c>
      <c r="D10" s="168">
        <v>22126.06</v>
      </c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71"/>
      <c r="P10" s="202">
        <f t="shared" si="0"/>
        <v>22126.06</v>
      </c>
    </row>
    <row r="11" spans="1:16" ht="15" customHeight="1">
      <c r="A11" s="199">
        <v>10499</v>
      </c>
      <c r="B11" s="203" t="s">
        <v>133</v>
      </c>
      <c r="C11" s="201" t="s">
        <v>65</v>
      </c>
      <c r="D11" s="168">
        <v>6438.38</v>
      </c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71"/>
      <c r="P11" s="202">
        <f t="shared" si="0"/>
        <v>6438.38</v>
      </c>
    </row>
    <row r="12" spans="1:16" ht="15" customHeight="1">
      <c r="A12" s="199">
        <v>1378252</v>
      </c>
      <c r="B12" s="203" t="s">
        <v>134</v>
      </c>
      <c r="C12" s="201" t="s">
        <v>65</v>
      </c>
      <c r="D12" s="168">
        <v>13741.4</v>
      </c>
      <c r="E12" s="168"/>
      <c r="F12" s="168"/>
      <c r="G12" s="168"/>
      <c r="H12" s="168"/>
      <c r="I12" s="168"/>
      <c r="J12" s="168"/>
      <c r="K12" s="168"/>
      <c r="L12" s="168"/>
      <c r="M12" s="168"/>
      <c r="N12" s="168"/>
      <c r="O12" s="171"/>
      <c r="P12" s="202">
        <f t="shared" si="0"/>
        <v>13741.4</v>
      </c>
    </row>
    <row r="13" spans="1:16" ht="15" customHeight="1">
      <c r="A13" s="199">
        <v>1159682</v>
      </c>
      <c r="B13" s="203" t="s">
        <v>33</v>
      </c>
      <c r="C13" s="201" t="s">
        <v>65</v>
      </c>
      <c r="D13" s="168">
        <v>805.7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71"/>
      <c r="P13" s="202">
        <f t="shared" si="0"/>
        <v>805.7</v>
      </c>
    </row>
    <row r="14" spans="1:16" ht="15" customHeight="1">
      <c r="A14" s="199">
        <v>15756306</v>
      </c>
      <c r="B14" s="203" t="s">
        <v>137</v>
      </c>
      <c r="C14" s="201" t="s">
        <v>65</v>
      </c>
      <c r="D14" s="168">
        <v>9272.35</v>
      </c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71"/>
      <c r="P14" s="202">
        <f t="shared" si="0"/>
        <v>9272.35</v>
      </c>
    </row>
    <row r="15" spans="1:16" ht="15" customHeight="1">
      <c r="A15" s="199">
        <v>10812</v>
      </c>
      <c r="B15" s="200" t="s">
        <v>138</v>
      </c>
      <c r="C15" s="201" t="s">
        <v>65</v>
      </c>
      <c r="D15" s="168">
        <v>8184.97</v>
      </c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71"/>
      <c r="P15" s="202">
        <f t="shared" si="0"/>
        <v>8184.97</v>
      </c>
    </row>
    <row r="16" spans="1:16" ht="15" customHeight="1">
      <c r="A16" s="199">
        <v>47635</v>
      </c>
      <c r="B16" s="203" t="s">
        <v>38</v>
      </c>
      <c r="C16" s="201" t="s">
        <v>65</v>
      </c>
      <c r="D16" s="168">
        <v>5167.84</v>
      </c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71"/>
      <c r="P16" s="202">
        <f t="shared" si="0"/>
        <v>5167.84</v>
      </c>
    </row>
    <row r="17" spans="1:25" ht="15" customHeight="1">
      <c r="A17" s="199">
        <v>10365813</v>
      </c>
      <c r="B17" s="203" t="s">
        <v>39</v>
      </c>
      <c r="C17" s="201" t="s">
        <v>65</v>
      </c>
      <c r="D17" s="168">
        <v>4932.6000000000004</v>
      </c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71"/>
      <c r="P17" s="202">
        <f t="shared" si="0"/>
        <v>4932.6000000000004</v>
      </c>
    </row>
    <row r="18" spans="1:25" ht="15" customHeight="1">
      <c r="A18" s="199">
        <v>15564750</v>
      </c>
      <c r="B18" s="200" t="s">
        <v>142</v>
      </c>
      <c r="C18" s="201" t="s">
        <v>66</v>
      </c>
      <c r="D18" s="168">
        <v>319.05</v>
      </c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71"/>
      <c r="P18" s="202">
        <f t="shared" si="0"/>
        <v>319.05</v>
      </c>
      <c r="Q18" s="172"/>
      <c r="R18" s="172"/>
      <c r="S18" s="172"/>
      <c r="T18" s="172"/>
      <c r="U18" s="172"/>
      <c r="V18" s="172"/>
      <c r="W18" s="172"/>
      <c r="X18" s="172"/>
      <c r="Y18" s="172"/>
    </row>
    <row r="19" spans="1:25" ht="15" customHeight="1">
      <c r="A19" s="199">
        <v>95706274</v>
      </c>
      <c r="B19" s="200" t="s">
        <v>152</v>
      </c>
      <c r="C19" s="201" t="s">
        <v>66</v>
      </c>
      <c r="D19" s="168">
        <v>2863.75</v>
      </c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71"/>
      <c r="P19" s="202">
        <f t="shared" si="0"/>
        <v>2863.75</v>
      </c>
      <c r="Q19" s="172"/>
      <c r="R19" s="172"/>
      <c r="S19" s="172"/>
      <c r="T19" s="172"/>
      <c r="U19" s="172"/>
      <c r="V19" s="172"/>
      <c r="W19" s="172"/>
      <c r="X19" s="172"/>
      <c r="Y19" s="172"/>
    </row>
    <row r="20" spans="1:25" ht="15" customHeight="1">
      <c r="A20" s="199">
        <v>21567680</v>
      </c>
      <c r="B20" s="200" t="s">
        <v>153</v>
      </c>
      <c r="C20" s="201" t="s">
        <v>66</v>
      </c>
      <c r="D20" s="168">
        <v>2145.88</v>
      </c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71"/>
      <c r="P20" s="202">
        <f t="shared" si="0"/>
        <v>2145.88</v>
      </c>
      <c r="Q20" s="172"/>
      <c r="R20" s="172"/>
      <c r="S20" s="172"/>
      <c r="T20" s="172"/>
      <c r="U20" s="172"/>
      <c r="V20" s="172"/>
      <c r="W20" s="172"/>
      <c r="X20" s="172"/>
      <c r="Y20" s="172"/>
    </row>
    <row r="21" spans="1:25" ht="15" customHeight="1">
      <c r="A21" s="199">
        <v>104319696</v>
      </c>
      <c r="B21" s="200" t="s">
        <v>154</v>
      </c>
      <c r="C21" s="201" t="s">
        <v>66</v>
      </c>
      <c r="D21" s="168">
        <v>81.62</v>
      </c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71"/>
      <c r="P21" s="202">
        <f t="shared" si="0"/>
        <v>81.62</v>
      </c>
      <c r="Q21" s="172"/>
      <c r="R21" s="172"/>
      <c r="S21" s="172"/>
      <c r="T21" s="172"/>
      <c r="U21" s="172"/>
      <c r="V21" s="172"/>
      <c r="W21" s="172"/>
      <c r="X21" s="172"/>
      <c r="Y21" s="172"/>
    </row>
    <row r="22" spans="1:25" ht="14.25">
      <c r="A22" s="199">
        <v>20307854</v>
      </c>
      <c r="B22" s="200" t="s">
        <v>155</v>
      </c>
      <c r="C22" s="201" t="s">
        <v>66</v>
      </c>
      <c r="D22" s="168">
        <v>1996.13</v>
      </c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71"/>
      <c r="P22" s="202">
        <f t="shared" si="0"/>
        <v>1996.13</v>
      </c>
      <c r="Q22" s="172"/>
      <c r="R22" s="172"/>
      <c r="S22" s="172"/>
      <c r="T22" s="172"/>
      <c r="U22" s="172"/>
      <c r="V22" s="172"/>
      <c r="W22" s="172"/>
      <c r="X22" s="172"/>
      <c r="Y22" s="172"/>
    </row>
    <row r="23" spans="1:25" ht="14.25">
      <c r="A23" s="199">
        <v>5559839</v>
      </c>
      <c r="B23" s="200" t="s">
        <v>159</v>
      </c>
      <c r="C23" s="201" t="s">
        <v>66</v>
      </c>
      <c r="D23" s="168">
        <v>402.21</v>
      </c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71"/>
      <c r="P23" s="202">
        <f t="shared" si="0"/>
        <v>402.21</v>
      </c>
      <c r="Q23" s="172"/>
      <c r="R23" s="172"/>
      <c r="S23" s="172"/>
      <c r="T23" s="172"/>
      <c r="U23" s="172"/>
      <c r="V23" s="172"/>
      <c r="W23" s="172"/>
      <c r="X23" s="172"/>
      <c r="Y23" s="172"/>
    </row>
    <row r="24" spans="1:25" ht="14.25">
      <c r="A24" s="199">
        <v>6396992</v>
      </c>
      <c r="B24" s="200" t="s">
        <v>163</v>
      </c>
      <c r="C24" s="201" t="s">
        <v>66</v>
      </c>
      <c r="D24" s="168">
        <v>74.39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71"/>
      <c r="P24" s="202">
        <f t="shared" si="0"/>
        <v>74.39</v>
      </c>
    </row>
    <row r="25" spans="1:25" ht="14.25">
      <c r="A25" s="199">
        <v>14968075</v>
      </c>
      <c r="B25" s="200" t="s">
        <v>168</v>
      </c>
      <c r="C25" s="201" t="s">
        <v>66</v>
      </c>
      <c r="D25" s="168">
        <v>2313.9699999999998</v>
      </c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71"/>
      <c r="P25" s="202">
        <f t="shared" si="0"/>
        <v>2313.9699999999998</v>
      </c>
    </row>
    <row r="26" spans="1:25" ht="14.25">
      <c r="A26" s="199">
        <v>11904270</v>
      </c>
      <c r="B26" s="165" t="s">
        <v>173</v>
      </c>
      <c r="C26" s="201" t="s">
        <v>66</v>
      </c>
      <c r="D26" s="168">
        <v>11793.98</v>
      </c>
      <c r="E26" s="168"/>
      <c r="F26" s="168"/>
      <c r="G26" s="171"/>
      <c r="H26" s="168"/>
      <c r="I26" s="168"/>
      <c r="J26" s="168"/>
      <c r="K26" s="168"/>
      <c r="L26" s="168"/>
      <c r="M26" s="168"/>
      <c r="N26" s="168"/>
      <c r="O26" s="171"/>
      <c r="P26" s="202">
        <f t="shared" si="0"/>
        <v>11793.98</v>
      </c>
    </row>
    <row r="27" spans="1:25" ht="14.25">
      <c r="A27" s="199">
        <v>7286058</v>
      </c>
      <c r="B27" s="165" t="s">
        <v>42</v>
      </c>
      <c r="C27" s="201" t="s">
        <v>65</v>
      </c>
      <c r="D27" s="168">
        <v>998.42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71"/>
      <c r="P27" s="202">
        <f t="shared" si="0"/>
        <v>998.42</v>
      </c>
    </row>
    <row r="28" spans="1:25" ht="14.25">
      <c r="A28" s="204">
        <v>99816910</v>
      </c>
      <c r="B28" s="205" t="s">
        <v>131</v>
      </c>
      <c r="C28" s="206" t="s">
        <v>65</v>
      </c>
      <c r="D28" s="185">
        <v>1009.99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207"/>
      <c r="P28" s="202">
        <f t="shared" si="0"/>
        <v>1009.99</v>
      </c>
    </row>
    <row r="29" spans="1:25" ht="14.25">
      <c r="A29" s="208">
        <v>2000061842</v>
      </c>
      <c r="B29" s="166" t="s">
        <v>35</v>
      </c>
      <c r="C29" s="201" t="s">
        <v>65</v>
      </c>
      <c r="D29" s="168">
        <v>597.74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202">
        <f t="shared" si="0"/>
        <v>597.74</v>
      </c>
    </row>
    <row r="30" spans="1:25" ht="14.25">
      <c r="A30" s="208">
        <v>1833332</v>
      </c>
      <c r="B30" s="209" t="s">
        <v>233</v>
      </c>
      <c r="C30" s="201" t="s">
        <v>65</v>
      </c>
      <c r="D30" s="168">
        <v>137.47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71"/>
      <c r="P30" s="202">
        <f t="shared" si="0"/>
        <v>137.47</v>
      </c>
    </row>
    <row r="31" spans="1:25" ht="14.25">
      <c r="A31" s="199">
        <v>97268185</v>
      </c>
      <c r="B31" s="165" t="s">
        <v>41</v>
      </c>
      <c r="C31" s="201" t="s">
        <v>65</v>
      </c>
      <c r="D31" s="168">
        <v>1900.17</v>
      </c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71"/>
      <c r="P31" s="202">
        <f t="shared" si="0"/>
        <v>1900.17</v>
      </c>
    </row>
    <row r="32" spans="1:25" ht="14.25">
      <c r="A32" s="199">
        <v>81265771</v>
      </c>
      <c r="B32" s="200" t="s">
        <v>195</v>
      </c>
      <c r="C32" s="201" t="s">
        <v>66</v>
      </c>
      <c r="D32" s="168">
        <v>6930.77</v>
      </c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71"/>
      <c r="P32" s="202">
        <f t="shared" si="0"/>
        <v>6930.77</v>
      </c>
    </row>
    <row r="33" spans="1:16" ht="14.25">
      <c r="A33" s="199">
        <v>80401051</v>
      </c>
      <c r="B33" s="200" t="s">
        <v>197</v>
      </c>
      <c r="C33" s="201" t="s">
        <v>66</v>
      </c>
      <c r="D33" s="168">
        <v>2669.89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202">
        <f t="shared" si="0"/>
        <v>2669.89</v>
      </c>
    </row>
    <row r="34" spans="1:16" ht="14.25">
      <c r="A34" s="199">
        <v>11195024</v>
      </c>
      <c r="B34" s="200" t="s">
        <v>201</v>
      </c>
      <c r="C34" s="201" t="s">
        <v>66</v>
      </c>
      <c r="D34" s="168">
        <v>332.85</v>
      </c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71"/>
      <c r="P34" s="202">
        <f t="shared" si="0"/>
        <v>332.85</v>
      </c>
    </row>
    <row r="35" spans="1:16" ht="14.25">
      <c r="A35" s="199">
        <v>50344487</v>
      </c>
      <c r="B35" s="200" t="s">
        <v>206</v>
      </c>
      <c r="C35" s="201" t="s">
        <v>66</v>
      </c>
      <c r="D35" s="168">
        <v>7865.4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71"/>
      <c r="P35" s="202">
        <f t="shared" si="0"/>
        <v>7865.4</v>
      </c>
    </row>
    <row r="36" spans="1:16" ht="14.25">
      <c r="A36" s="199">
        <v>16387037</v>
      </c>
      <c r="B36" s="200" t="s">
        <v>211</v>
      </c>
      <c r="C36" s="201" t="s">
        <v>66</v>
      </c>
      <c r="D36" s="168">
        <v>4110.3900000000003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71"/>
      <c r="P36" s="202">
        <f t="shared" si="0"/>
        <v>4110.3900000000003</v>
      </c>
    </row>
    <row r="37" spans="1:16" ht="14.25">
      <c r="A37" s="199">
        <v>50033430</v>
      </c>
      <c r="B37" s="200" t="s">
        <v>212</v>
      </c>
      <c r="C37" s="201" t="s">
        <v>66</v>
      </c>
      <c r="D37" s="168">
        <v>5626.16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71"/>
      <c r="P37" s="202">
        <f t="shared" si="0"/>
        <v>5626.16</v>
      </c>
    </row>
    <row r="38" spans="1:16" ht="14.25">
      <c r="A38" s="199">
        <v>10099617</v>
      </c>
      <c r="B38" s="200" t="s">
        <v>213</v>
      </c>
      <c r="C38" s="201" t="s">
        <v>66</v>
      </c>
      <c r="D38" s="168">
        <v>8853.7900000000009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71"/>
      <c r="P38" s="202">
        <f t="shared" si="0"/>
        <v>8853.7900000000009</v>
      </c>
    </row>
    <row r="39" spans="1:16" ht="14.25">
      <c r="A39" s="199">
        <v>10878160</v>
      </c>
      <c r="B39" s="200" t="s">
        <v>216</v>
      </c>
      <c r="C39" s="201" t="s">
        <v>66</v>
      </c>
      <c r="D39" s="168">
        <v>5831.39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71"/>
      <c r="P39" s="202">
        <f t="shared" si="0"/>
        <v>5831.39</v>
      </c>
    </row>
    <row r="40" spans="1:16" ht="14.25">
      <c r="A40" s="199">
        <v>95561659</v>
      </c>
      <c r="B40" s="200" t="s">
        <v>217</v>
      </c>
      <c r="C40" s="201" t="s">
        <v>66</v>
      </c>
      <c r="D40" s="168">
        <v>2415.66</v>
      </c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71"/>
      <c r="P40" s="202">
        <f t="shared" si="0"/>
        <v>2415.66</v>
      </c>
    </row>
    <row r="41" spans="1:16" ht="14.25">
      <c r="A41" s="199">
        <v>17760149</v>
      </c>
      <c r="B41" s="200" t="s">
        <v>218</v>
      </c>
      <c r="C41" s="201" t="s">
        <v>66</v>
      </c>
      <c r="D41" s="168">
        <v>698.87</v>
      </c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71"/>
      <c r="P41" s="202">
        <f t="shared" si="0"/>
        <v>698.87</v>
      </c>
    </row>
    <row r="42" spans="1:16" ht="14.25">
      <c r="A42" s="199">
        <v>7283008</v>
      </c>
      <c r="B42" s="200" t="s">
        <v>222</v>
      </c>
      <c r="C42" s="201" t="s">
        <v>66</v>
      </c>
      <c r="D42" s="168">
        <v>4147.21</v>
      </c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71"/>
      <c r="P42" s="202">
        <f t="shared" si="0"/>
        <v>4147.21</v>
      </c>
    </row>
    <row r="43" spans="1:16" ht="14.25">
      <c r="A43" s="199"/>
      <c r="B43" s="165"/>
      <c r="C43" s="210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  <c r="O43" s="171"/>
      <c r="P43" s="202">
        <f t="shared" si="0"/>
        <v>0</v>
      </c>
    </row>
    <row r="44" spans="1:16" ht="14.25">
      <c r="A44" s="199"/>
      <c r="B44" s="165"/>
      <c r="C44" s="210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1"/>
      <c r="P44" s="202">
        <f t="shared" si="0"/>
        <v>0</v>
      </c>
    </row>
    <row r="45" spans="1:16" ht="14.25">
      <c r="A45" s="199"/>
      <c r="B45" s="165"/>
      <c r="C45" s="210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202">
        <f t="shared" si="0"/>
        <v>0</v>
      </c>
    </row>
    <row r="46" spans="1:16">
      <c r="A46" s="211"/>
      <c r="B46" s="212"/>
      <c r="C46" s="213" t="s">
        <v>8</v>
      </c>
      <c r="D46" s="214">
        <f t="shared" ref="D46:N46" si="1">SUM(D8:D45)</f>
        <v>230009.07000000004</v>
      </c>
      <c r="E46" s="214">
        <f t="shared" si="1"/>
        <v>0</v>
      </c>
      <c r="F46" s="214">
        <f t="shared" si="1"/>
        <v>0</v>
      </c>
      <c r="G46" s="214">
        <f t="shared" si="1"/>
        <v>0</v>
      </c>
      <c r="H46" s="214">
        <f t="shared" si="1"/>
        <v>0</v>
      </c>
      <c r="I46" s="214">
        <f t="shared" si="1"/>
        <v>0</v>
      </c>
      <c r="J46" s="214">
        <f t="shared" si="1"/>
        <v>0</v>
      </c>
      <c r="K46" s="214">
        <f t="shared" si="1"/>
        <v>0</v>
      </c>
      <c r="L46" s="214">
        <f t="shared" si="1"/>
        <v>0</v>
      </c>
      <c r="M46" s="214">
        <f t="shared" si="1"/>
        <v>0</v>
      </c>
      <c r="N46" s="214">
        <f t="shared" si="1"/>
        <v>0</v>
      </c>
      <c r="O46" s="214">
        <f>SUM(O28:O45)</f>
        <v>0</v>
      </c>
      <c r="P46" s="215">
        <f t="shared" si="0"/>
        <v>230009.07000000004</v>
      </c>
    </row>
    <row r="47" spans="1:16" ht="12.75">
      <c r="A47" s="216" t="s">
        <v>227</v>
      </c>
      <c r="B47" s="193"/>
      <c r="C47" s="217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</row>
    <row r="48" spans="1:16" ht="12.75">
      <c r="A48" s="216"/>
      <c r="B48" s="193"/>
      <c r="C48" s="217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</row>
    <row r="49" spans="1:3" ht="12.75">
      <c r="A49" s="218"/>
      <c r="C49" s="219"/>
    </row>
    <row r="50" spans="1:3" ht="12.75">
      <c r="A50" s="218"/>
      <c r="C50" s="219"/>
    </row>
    <row r="51" spans="1:3" ht="12.75">
      <c r="A51" s="218"/>
      <c r="C51" s="219"/>
    </row>
    <row r="52" spans="1:3" ht="12.75">
      <c r="A52" s="218"/>
      <c r="C52" s="219"/>
    </row>
    <row r="53" spans="1:3" ht="12.75">
      <c r="A53" s="218"/>
      <c r="C53" s="219"/>
    </row>
    <row r="54" spans="1:3" ht="12.75">
      <c r="A54" s="218"/>
      <c r="C54" s="219"/>
    </row>
    <row r="55" spans="1:3" ht="12.75">
      <c r="A55" s="218"/>
      <c r="C55" s="219"/>
    </row>
    <row r="56" spans="1:3" ht="12.75">
      <c r="A56" s="218"/>
      <c r="C56" s="219"/>
    </row>
    <row r="57" spans="1:3" ht="12.75">
      <c r="A57" s="218"/>
      <c r="C57" s="219"/>
    </row>
    <row r="58" spans="1:3" ht="12.75">
      <c r="A58" s="218"/>
      <c r="C58" s="219"/>
    </row>
    <row r="59" spans="1:3" ht="12.75">
      <c r="A59" s="218"/>
      <c r="C59" s="219"/>
    </row>
    <row r="60" spans="1:3" ht="12.75">
      <c r="A60" s="218"/>
      <c r="C60" s="219"/>
    </row>
    <row r="61" spans="1:3" ht="12.75">
      <c r="A61" s="218"/>
      <c r="C61" s="219"/>
    </row>
    <row r="62" spans="1:3" ht="12.75">
      <c r="A62" s="218"/>
      <c r="C62" s="219"/>
    </row>
    <row r="63" spans="1:3" ht="12.75">
      <c r="A63" s="218"/>
      <c r="C63" s="219"/>
    </row>
    <row r="64" spans="1:3" ht="12.75">
      <c r="A64" s="218"/>
      <c r="C64" s="219"/>
    </row>
    <row r="65" spans="1:3" ht="12.75">
      <c r="A65" s="218"/>
      <c r="C65" s="219"/>
    </row>
    <row r="66" spans="1:3" ht="12.75">
      <c r="A66" s="218"/>
      <c r="C66" s="219"/>
    </row>
    <row r="67" spans="1:3" ht="12.75">
      <c r="A67" s="218"/>
      <c r="C67" s="219"/>
    </row>
    <row r="68" spans="1:3" ht="12.75">
      <c r="A68" s="218"/>
      <c r="C68" s="219"/>
    </row>
    <row r="69" spans="1:3" ht="12.75">
      <c r="A69" s="218"/>
      <c r="C69" s="219"/>
    </row>
    <row r="70" spans="1:3" ht="12.75">
      <c r="A70" s="218"/>
      <c r="C70" s="219"/>
    </row>
    <row r="71" spans="1:3" ht="12.75">
      <c r="A71" s="218"/>
      <c r="C71" s="219"/>
    </row>
    <row r="72" spans="1:3" ht="12.75">
      <c r="A72" s="218"/>
      <c r="C72" s="219"/>
    </row>
    <row r="73" spans="1:3" ht="12.75">
      <c r="A73" s="218"/>
      <c r="C73" s="219"/>
    </row>
    <row r="74" spans="1:3" ht="12.75">
      <c r="A74" s="218"/>
      <c r="C74" s="219"/>
    </row>
    <row r="75" spans="1:3" ht="12.75">
      <c r="A75" s="218"/>
      <c r="C75" s="219"/>
    </row>
    <row r="76" spans="1:3" ht="12.75">
      <c r="A76" s="218"/>
      <c r="C76" s="219"/>
    </row>
    <row r="77" spans="1:3" ht="12.75">
      <c r="A77" s="218"/>
      <c r="C77" s="219"/>
    </row>
    <row r="78" spans="1:3" ht="12.75">
      <c r="A78" s="218"/>
      <c r="C78" s="219"/>
    </row>
    <row r="79" spans="1:3" ht="12.75">
      <c r="A79" s="218"/>
      <c r="C79" s="219"/>
    </row>
    <row r="80" spans="1:3" ht="12.75">
      <c r="A80" s="218"/>
      <c r="C80" s="219"/>
    </row>
    <row r="81" spans="1:3" ht="12.75">
      <c r="A81" s="218"/>
      <c r="C81" s="219"/>
    </row>
    <row r="82" spans="1:3" ht="12.75">
      <c r="A82" s="218"/>
      <c r="C82" s="219"/>
    </row>
    <row r="83" spans="1:3" ht="12.75">
      <c r="A83" s="218"/>
      <c r="C83" s="219"/>
    </row>
    <row r="84" spans="1:3" ht="12.75">
      <c r="A84" s="218"/>
      <c r="C84" s="219"/>
    </row>
    <row r="85" spans="1:3" ht="12.75">
      <c r="A85" s="218"/>
      <c r="C85" s="219"/>
    </row>
    <row r="86" spans="1:3" ht="12.75">
      <c r="A86" s="218"/>
      <c r="C86" s="219"/>
    </row>
    <row r="87" spans="1:3" ht="12.75">
      <c r="A87" s="218"/>
      <c r="C87" s="219"/>
    </row>
    <row r="88" spans="1:3" ht="12.75">
      <c r="A88" s="218"/>
      <c r="C88" s="219"/>
    </row>
    <row r="89" spans="1:3" ht="12.75">
      <c r="A89" s="218"/>
      <c r="C89" s="219"/>
    </row>
    <row r="90" spans="1:3" ht="12.75">
      <c r="A90" s="218"/>
      <c r="C90" s="219"/>
    </row>
    <row r="91" spans="1:3" ht="12.75">
      <c r="A91" s="218"/>
      <c r="C91" s="219"/>
    </row>
    <row r="92" spans="1:3" ht="12.75">
      <c r="A92" s="218"/>
      <c r="C92" s="219"/>
    </row>
    <row r="93" spans="1:3" ht="12.75">
      <c r="A93" s="218"/>
      <c r="C93" s="219"/>
    </row>
    <row r="94" spans="1:3" ht="12.75">
      <c r="A94" s="218"/>
      <c r="C94" s="219"/>
    </row>
    <row r="95" spans="1:3" ht="12.75">
      <c r="A95" s="218"/>
      <c r="C95" s="219"/>
    </row>
    <row r="96" spans="1:3" ht="12.75">
      <c r="A96" s="218"/>
      <c r="C96" s="219"/>
    </row>
    <row r="97" spans="1:3" ht="12.75">
      <c r="A97" s="218"/>
      <c r="C97" s="219"/>
    </row>
    <row r="98" spans="1:3" ht="12.75">
      <c r="A98" s="218"/>
      <c r="C98" s="219"/>
    </row>
    <row r="99" spans="1:3" ht="12.75">
      <c r="A99" s="218"/>
      <c r="C99" s="219"/>
    </row>
    <row r="100" spans="1:3" ht="12.75">
      <c r="A100" s="218"/>
      <c r="C100" s="219"/>
    </row>
    <row r="101" spans="1:3" ht="12.75">
      <c r="A101" s="218"/>
      <c r="C101" s="219"/>
    </row>
    <row r="102" spans="1:3" ht="12.75">
      <c r="A102" s="218"/>
      <c r="C102" s="219"/>
    </row>
    <row r="103" spans="1:3" ht="12.75">
      <c r="A103" s="218"/>
      <c r="C103" s="219"/>
    </row>
    <row r="104" spans="1:3" ht="12.75">
      <c r="A104" s="218"/>
      <c r="C104" s="219"/>
    </row>
    <row r="105" spans="1:3" ht="12.75">
      <c r="A105" s="218"/>
      <c r="C105" s="219"/>
    </row>
    <row r="106" spans="1:3" ht="12.75">
      <c r="A106" s="218"/>
      <c r="C106" s="219"/>
    </row>
    <row r="107" spans="1:3" ht="12.75">
      <c r="A107" s="218"/>
      <c r="C107" s="219"/>
    </row>
    <row r="108" spans="1:3" ht="12.75">
      <c r="A108" s="218"/>
      <c r="C108" s="219"/>
    </row>
    <row r="109" spans="1:3" ht="12.75">
      <c r="A109" s="218"/>
      <c r="C109" s="219"/>
    </row>
    <row r="110" spans="1:3" ht="12.75">
      <c r="A110" s="218"/>
      <c r="C110" s="219"/>
    </row>
    <row r="111" spans="1:3" ht="12.75">
      <c r="A111" s="218"/>
      <c r="C111" s="219"/>
    </row>
    <row r="112" spans="1:3" ht="12.75">
      <c r="A112" s="218"/>
      <c r="C112" s="219"/>
    </row>
    <row r="113" spans="1:3" ht="12.75">
      <c r="A113" s="218"/>
      <c r="C113" s="219"/>
    </row>
    <row r="114" spans="1:3" ht="12.75">
      <c r="A114" s="218"/>
      <c r="C114" s="219"/>
    </row>
    <row r="115" spans="1:3" ht="12.75">
      <c r="A115" s="218"/>
      <c r="C115" s="219"/>
    </row>
    <row r="116" spans="1:3" ht="12.75">
      <c r="A116" s="218"/>
      <c r="C116" s="219"/>
    </row>
    <row r="117" spans="1:3" ht="12.75">
      <c r="A117" s="218"/>
      <c r="C117" s="219"/>
    </row>
    <row r="118" spans="1:3" ht="12.75">
      <c r="A118" s="218"/>
      <c r="C118" s="219"/>
    </row>
    <row r="119" spans="1:3" ht="12.75">
      <c r="A119" s="218"/>
      <c r="C119" s="219"/>
    </row>
    <row r="120" spans="1:3" ht="12.75">
      <c r="A120" s="218"/>
      <c r="C120" s="219"/>
    </row>
    <row r="121" spans="1:3" ht="12.75">
      <c r="A121" s="218"/>
      <c r="C121" s="219"/>
    </row>
    <row r="122" spans="1:3" ht="12.75">
      <c r="A122" s="218"/>
      <c r="C122" s="219"/>
    </row>
    <row r="123" spans="1:3" ht="12.75">
      <c r="A123" s="218"/>
      <c r="C123" s="219"/>
    </row>
    <row r="124" spans="1:3" ht="12.75">
      <c r="A124" s="218"/>
      <c r="C124" s="219"/>
    </row>
    <row r="125" spans="1:3" ht="12.75">
      <c r="A125" s="218"/>
      <c r="C125" s="219"/>
    </row>
    <row r="126" spans="1:3" ht="12.75">
      <c r="A126" s="218"/>
      <c r="C126" s="219"/>
    </row>
    <row r="127" spans="1:3" ht="12.75">
      <c r="A127" s="218"/>
      <c r="C127" s="219"/>
    </row>
    <row r="128" spans="1:3" ht="12.75">
      <c r="A128" s="218"/>
      <c r="C128" s="219"/>
    </row>
    <row r="129" spans="1:3" ht="12.75">
      <c r="A129" s="218"/>
      <c r="C129" s="219"/>
    </row>
    <row r="130" spans="1:3" ht="12.75">
      <c r="A130" s="218"/>
      <c r="C130" s="219"/>
    </row>
    <row r="131" spans="1:3" ht="12.75">
      <c r="A131" s="218"/>
      <c r="C131" s="219"/>
    </row>
    <row r="132" spans="1:3" ht="12.75">
      <c r="A132" s="218"/>
      <c r="C132" s="219"/>
    </row>
    <row r="133" spans="1:3" ht="12.75">
      <c r="A133" s="218"/>
      <c r="C133" s="219"/>
    </row>
    <row r="134" spans="1:3" ht="12.75">
      <c r="A134" s="218"/>
      <c r="C134" s="219"/>
    </row>
    <row r="135" spans="1:3" ht="12.75">
      <c r="A135" s="218"/>
      <c r="C135" s="219"/>
    </row>
    <row r="136" spans="1:3" ht="12.75">
      <c r="A136" s="218"/>
      <c r="C136" s="219"/>
    </row>
    <row r="137" spans="1:3" ht="12.75">
      <c r="A137" s="218"/>
      <c r="C137" s="219"/>
    </row>
    <row r="138" spans="1:3" ht="12.75">
      <c r="A138" s="218"/>
      <c r="C138" s="219"/>
    </row>
    <row r="139" spans="1:3" ht="12.75">
      <c r="A139" s="218"/>
      <c r="C139" s="219"/>
    </row>
    <row r="140" spans="1:3" ht="12.75">
      <c r="A140" s="218"/>
      <c r="C140" s="219"/>
    </row>
    <row r="141" spans="1:3" ht="12.75">
      <c r="A141" s="218"/>
      <c r="C141" s="219"/>
    </row>
    <row r="142" spans="1:3" ht="12.75">
      <c r="A142" s="218"/>
      <c r="C142" s="219"/>
    </row>
    <row r="143" spans="1:3" ht="12.75">
      <c r="A143" s="218"/>
      <c r="C143" s="219"/>
    </row>
    <row r="144" spans="1:3" ht="12.75">
      <c r="A144" s="218"/>
      <c r="C144" s="219"/>
    </row>
    <row r="145" spans="1:3" ht="12.75">
      <c r="A145" s="218"/>
      <c r="C145" s="219"/>
    </row>
    <row r="146" spans="1:3" ht="12.75">
      <c r="A146" s="218"/>
      <c r="C146" s="219"/>
    </row>
    <row r="147" spans="1:3" ht="12.75">
      <c r="A147" s="218"/>
      <c r="C147" s="219"/>
    </row>
    <row r="148" spans="1:3" ht="12.75">
      <c r="A148" s="218"/>
      <c r="C148" s="219"/>
    </row>
    <row r="149" spans="1:3" ht="12.75">
      <c r="A149" s="218"/>
      <c r="C149" s="219"/>
    </row>
    <row r="150" spans="1:3" ht="12.75">
      <c r="A150" s="218"/>
      <c r="C150" s="219"/>
    </row>
    <row r="151" spans="1:3" ht="12.75">
      <c r="A151" s="218"/>
      <c r="C151" s="219"/>
    </row>
    <row r="152" spans="1:3" ht="12.75">
      <c r="A152" s="218"/>
      <c r="C152" s="219"/>
    </row>
    <row r="153" spans="1:3" ht="12.75">
      <c r="A153" s="218"/>
      <c r="C153" s="219"/>
    </row>
    <row r="154" spans="1:3" ht="12.75">
      <c r="A154" s="218"/>
      <c r="C154" s="219"/>
    </row>
    <row r="155" spans="1:3" ht="12.75">
      <c r="A155" s="218"/>
      <c r="C155" s="219"/>
    </row>
    <row r="156" spans="1:3" ht="12.75">
      <c r="A156" s="218"/>
      <c r="C156" s="219"/>
    </row>
    <row r="157" spans="1:3" ht="12.75">
      <c r="A157" s="218"/>
      <c r="C157" s="219"/>
    </row>
    <row r="158" spans="1:3" ht="12.75">
      <c r="A158" s="218"/>
      <c r="C158" s="219"/>
    </row>
    <row r="159" spans="1:3" ht="12.75">
      <c r="A159" s="218"/>
      <c r="C159" s="219"/>
    </row>
    <row r="160" spans="1:3" ht="12.75">
      <c r="A160" s="218"/>
      <c r="C160" s="219"/>
    </row>
    <row r="161" spans="1:3" ht="12.75">
      <c r="A161" s="218"/>
      <c r="C161" s="219"/>
    </row>
    <row r="162" spans="1:3" ht="12.75">
      <c r="A162" s="218"/>
      <c r="C162" s="219"/>
    </row>
    <row r="163" spans="1:3" ht="12.75">
      <c r="A163" s="218"/>
      <c r="C163" s="219"/>
    </row>
    <row r="164" spans="1:3" ht="12.75">
      <c r="A164" s="218"/>
      <c r="C164" s="219"/>
    </row>
    <row r="165" spans="1:3" ht="12.75">
      <c r="A165" s="218"/>
      <c r="C165" s="219"/>
    </row>
    <row r="166" spans="1:3" ht="12.75">
      <c r="A166" s="218"/>
      <c r="C166" s="219"/>
    </row>
    <row r="167" spans="1:3" ht="12.75">
      <c r="A167" s="218"/>
      <c r="C167" s="219"/>
    </row>
    <row r="168" spans="1:3" ht="12.75">
      <c r="A168" s="218"/>
      <c r="C168" s="219"/>
    </row>
    <row r="169" spans="1:3" ht="12.75">
      <c r="A169" s="218"/>
      <c r="C169" s="219"/>
    </row>
    <row r="170" spans="1:3" ht="12.75">
      <c r="A170" s="218"/>
      <c r="C170" s="219"/>
    </row>
    <row r="171" spans="1:3" ht="12.75">
      <c r="A171" s="218"/>
      <c r="C171" s="219"/>
    </row>
    <row r="172" spans="1:3" ht="12.75">
      <c r="A172" s="218"/>
      <c r="C172" s="219"/>
    </row>
    <row r="173" spans="1:3" ht="12.75">
      <c r="A173" s="218"/>
      <c r="C173" s="219"/>
    </row>
    <row r="174" spans="1:3" ht="12.75">
      <c r="A174" s="218"/>
      <c r="C174" s="219"/>
    </row>
    <row r="175" spans="1:3" ht="12.75">
      <c r="A175" s="218"/>
      <c r="C175" s="219"/>
    </row>
    <row r="176" spans="1:3" ht="12.75">
      <c r="A176" s="218"/>
      <c r="C176" s="219"/>
    </row>
    <row r="177" spans="1:3" ht="12.75">
      <c r="A177" s="218"/>
      <c r="C177" s="219"/>
    </row>
    <row r="178" spans="1:3" ht="12.75">
      <c r="A178" s="218"/>
      <c r="C178" s="219"/>
    </row>
    <row r="179" spans="1:3" ht="12.75">
      <c r="A179" s="218"/>
      <c r="C179" s="219"/>
    </row>
    <row r="180" spans="1:3" ht="12.75">
      <c r="A180" s="218"/>
      <c r="C180" s="219"/>
    </row>
    <row r="181" spans="1:3" ht="12.75">
      <c r="A181" s="218"/>
      <c r="C181" s="219"/>
    </row>
    <row r="182" spans="1:3" ht="12.75">
      <c r="A182" s="218"/>
      <c r="C182" s="219"/>
    </row>
    <row r="183" spans="1:3" ht="12.75">
      <c r="A183" s="218"/>
      <c r="C183" s="219"/>
    </row>
    <row r="184" spans="1:3" ht="12.75">
      <c r="A184" s="218"/>
      <c r="C184" s="219"/>
    </row>
    <row r="185" spans="1:3" ht="12.75">
      <c r="A185" s="218"/>
      <c r="C185" s="219"/>
    </row>
    <row r="186" spans="1:3" ht="12.75">
      <c r="A186" s="218"/>
      <c r="C186" s="219"/>
    </row>
    <row r="187" spans="1:3" ht="12.75">
      <c r="A187" s="218"/>
      <c r="C187" s="219"/>
    </row>
    <row r="188" spans="1:3" ht="12.75">
      <c r="A188" s="218"/>
      <c r="C188" s="219"/>
    </row>
    <row r="189" spans="1:3" ht="12.75">
      <c r="A189" s="218"/>
      <c r="C189" s="219"/>
    </row>
    <row r="190" spans="1:3" ht="12.75">
      <c r="A190" s="218"/>
      <c r="C190" s="219"/>
    </row>
    <row r="191" spans="1:3" ht="12.75">
      <c r="A191" s="218"/>
      <c r="C191" s="219"/>
    </row>
    <row r="192" spans="1:3" ht="12.75">
      <c r="A192" s="218"/>
      <c r="C192" s="219"/>
    </row>
    <row r="193" spans="1:3" ht="12.75">
      <c r="A193" s="218"/>
      <c r="C193" s="219"/>
    </row>
    <row r="194" spans="1:3" ht="12.75">
      <c r="A194" s="218"/>
      <c r="C194" s="219"/>
    </row>
    <row r="195" spans="1:3" ht="12.75">
      <c r="A195" s="218"/>
      <c r="C195" s="219"/>
    </row>
    <row r="196" spans="1:3" ht="12.75">
      <c r="A196" s="218"/>
      <c r="C196" s="219"/>
    </row>
    <row r="197" spans="1:3" ht="12.75">
      <c r="A197" s="218"/>
      <c r="C197" s="219"/>
    </row>
    <row r="198" spans="1:3" ht="12.75">
      <c r="A198" s="218"/>
      <c r="C198" s="219"/>
    </row>
    <row r="199" spans="1:3" ht="12.75">
      <c r="A199" s="218"/>
      <c r="C199" s="219"/>
    </row>
    <row r="200" spans="1:3" ht="12.75">
      <c r="A200" s="218"/>
      <c r="C200" s="219"/>
    </row>
    <row r="201" spans="1:3" ht="12.75">
      <c r="A201" s="218"/>
      <c r="C201" s="219"/>
    </row>
    <row r="202" spans="1:3" ht="12.75">
      <c r="A202" s="218"/>
      <c r="C202" s="219"/>
    </row>
    <row r="203" spans="1:3" ht="12.75">
      <c r="A203" s="218"/>
      <c r="C203" s="219"/>
    </row>
    <row r="204" spans="1:3" ht="12.75">
      <c r="A204" s="218"/>
      <c r="C204" s="219"/>
    </row>
    <row r="205" spans="1:3" ht="12.75">
      <c r="A205" s="218"/>
      <c r="C205" s="219"/>
    </row>
    <row r="206" spans="1:3" ht="12.75">
      <c r="A206" s="218"/>
      <c r="C206" s="219"/>
    </row>
    <row r="207" spans="1:3" ht="12.75">
      <c r="A207" s="218"/>
      <c r="C207" s="219"/>
    </row>
    <row r="208" spans="1:3" ht="12.75">
      <c r="A208" s="218"/>
      <c r="C208" s="219"/>
    </row>
    <row r="209" spans="1:3" ht="12.75">
      <c r="A209" s="218"/>
      <c r="C209" s="219"/>
    </row>
    <row r="210" spans="1:3" ht="12.75">
      <c r="A210" s="218"/>
      <c r="C210" s="219"/>
    </row>
    <row r="211" spans="1:3" ht="12.75">
      <c r="A211" s="218"/>
      <c r="C211" s="219"/>
    </row>
    <row r="212" spans="1:3" ht="12.75">
      <c r="A212" s="218"/>
      <c r="C212" s="219"/>
    </row>
    <row r="213" spans="1:3" ht="12.75">
      <c r="A213" s="218"/>
      <c r="C213" s="219"/>
    </row>
    <row r="214" spans="1:3" ht="12.75">
      <c r="A214" s="218"/>
      <c r="C214" s="219"/>
    </row>
    <row r="215" spans="1:3" ht="12.75">
      <c r="A215" s="218"/>
      <c r="C215" s="219"/>
    </row>
    <row r="216" spans="1:3" ht="12.75">
      <c r="A216" s="218"/>
      <c r="C216" s="219"/>
    </row>
    <row r="217" spans="1:3" ht="12.75">
      <c r="A217" s="218"/>
      <c r="C217" s="219"/>
    </row>
    <row r="218" spans="1:3" ht="12.75">
      <c r="A218" s="218"/>
      <c r="C218" s="219"/>
    </row>
    <row r="219" spans="1:3" ht="12.75">
      <c r="A219" s="218"/>
      <c r="C219" s="219"/>
    </row>
    <row r="220" spans="1:3" ht="12.75">
      <c r="A220" s="218"/>
      <c r="C220" s="219"/>
    </row>
    <row r="221" spans="1:3" ht="12.75">
      <c r="A221" s="218"/>
      <c r="C221" s="219"/>
    </row>
    <row r="222" spans="1:3" ht="12.75">
      <c r="A222" s="218"/>
      <c r="C222" s="219"/>
    </row>
    <row r="223" spans="1:3" ht="12.75">
      <c r="A223" s="218"/>
      <c r="C223" s="219"/>
    </row>
    <row r="224" spans="1:3" ht="12.75">
      <c r="A224" s="218"/>
      <c r="C224" s="219"/>
    </row>
    <row r="225" spans="1:3" ht="12.75">
      <c r="A225" s="218"/>
      <c r="C225" s="219"/>
    </row>
    <row r="226" spans="1:3" ht="12.75">
      <c r="A226" s="218"/>
      <c r="C226" s="219"/>
    </row>
    <row r="227" spans="1:3" ht="12.75">
      <c r="A227" s="218"/>
      <c r="C227" s="219"/>
    </row>
    <row r="228" spans="1:3" ht="12.75">
      <c r="A228" s="218"/>
      <c r="C228" s="219"/>
    </row>
    <row r="229" spans="1:3" ht="12.75">
      <c r="A229" s="218"/>
      <c r="C229" s="219"/>
    </row>
    <row r="230" spans="1:3" ht="12.75">
      <c r="A230" s="218"/>
      <c r="C230" s="219"/>
    </row>
    <row r="231" spans="1:3" ht="12.75">
      <c r="A231" s="218"/>
      <c r="C231" s="219"/>
    </row>
    <row r="232" spans="1:3" ht="12.75">
      <c r="A232" s="218"/>
      <c r="C232" s="219"/>
    </row>
    <row r="233" spans="1:3" ht="12.75">
      <c r="A233" s="218"/>
      <c r="C233" s="219"/>
    </row>
    <row r="234" spans="1:3" ht="12.75">
      <c r="A234" s="218"/>
      <c r="C234" s="219"/>
    </row>
    <row r="235" spans="1:3" ht="12.75">
      <c r="A235" s="218"/>
      <c r="C235" s="219"/>
    </row>
    <row r="236" spans="1:3" ht="12.75">
      <c r="A236" s="218"/>
      <c r="C236" s="219"/>
    </row>
    <row r="237" spans="1:3" ht="12.75">
      <c r="A237" s="218"/>
      <c r="C237" s="219"/>
    </row>
    <row r="238" spans="1:3" ht="12.75">
      <c r="A238" s="218"/>
      <c r="C238" s="219"/>
    </row>
    <row r="239" spans="1:3" ht="12.75">
      <c r="A239" s="218"/>
      <c r="C239" s="219"/>
    </row>
    <row r="240" spans="1:3" ht="12.75">
      <c r="A240" s="218"/>
      <c r="C240" s="219"/>
    </row>
    <row r="241" spans="1:3" ht="12.75">
      <c r="A241" s="218"/>
      <c r="C241" s="219"/>
    </row>
    <row r="242" spans="1:3" ht="12.75">
      <c r="A242" s="218"/>
      <c r="C242" s="219"/>
    </row>
    <row r="243" spans="1:3" ht="12.75">
      <c r="A243" s="218"/>
      <c r="C243" s="219"/>
    </row>
    <row r="244" spans="1:3" ht="12.75">
      <c r="A244" s="218"/>
      <c r="C244" s="219"/>
    </row>
    <row r="245" spans="1:3" ht="12.75">
      <c r="A245" s="218"/>
      <c r="C245" s="219"/>
    </row>
    <row r="246" spans="1:3" ht="12.75">
      <c r="A246" s="218"/>
      <c r="C246" s="219"/>
    </row>
    <row r="247" spans="1:3" ht="12.75">
      <c r="A247" s="218"/>
      <c r="C247" s="219"/>
    </row>
    <row r="248" spans="1:3" ht="12.75">
      <c r="A248" s="218"/>
      <c r="C248" s="219"/>
    </row>
    <row r="249" spans="1:3" ht="12.75">
      <c r="A249" s="218"/>
      <c r="C249" s="219"/>
    </row>
    <row r="250" spans="1:3" ht="12.75">
      <c r="A250" s="218"/>
      <c r="C250" s="219"/>
    </row>
    <row r="251" spans="1:3" ht="12.75">
      <c r="A251" s="218"/>
      <c r="C251" s="219"/>
    </row>
    <row r="252" spans="1:3" ht="12.75">
      <c r="A252" s="218"/>
      <c r="C252" s="219"/>
    </row>
    <row r="253" spans="1:3" ht="12.75">
      <c r="A253" s="218"/>
      <c r="C253" s="219"/>
    </row>
    <row r="254" spans="1:3" ht="12.75">
      <c r="A254" s="218"/>
      <c r="C254" s="219"/>
    </row>
    <row r="255" spans="1:3" ht="12.75">
      <c r="A255" s="218"/>
      <c r="C255" s="219"/>
    </row>
    <row r="256" spans="1:3" ht="12.75">
      <c r="A256" s="218"/>
      <c r="C256" s="219"/>
    </row>
    <row r="257" spans="1:3" ht="12.75">
      <c r="A257" s="218"/>
      <c r="C257" s="219"/>
    </row>
    <row r="258" spans="1:3" ht="12.75">
      <c r="A258" s="218"/>
      <c r="C258" s="219"/>
    </row>
    <row r="259" spans="1:3" ht="12.75">
      <c r="A259" s="218"/>
      <c r="C259" s="219"/>
    </row>
    <row r="260" spans="1:3" ht="12.75">
      <c r="A260" s="218"/>
      <c r="C260" s="219"/>
    </row>
    <row r="261" spans="1:3" ht="12.75">
      <c r="A261" s="218"/>
      <c r="C261" s="219"/>
    </row>
    <row r="262" spans="1:3" ht="12.75">
      <c r="A262" s="218"/>
      <c r="C262" s="219"/>
    </row>
    <row r="263" spans="1:3" ht="12.75">
      <c r="A263" s="218"/>
      <c r="C263" s="219"/>
    </row>
    <row r="264" spans="1:3" ht="12.75">
      <c r="A264" s="218"/>
      <c r="C264" s="219"/>
    </row>
    <row r="265" spans="1:3" ht="12.75">
      <c r="A265" s="218"/>
      <c r="C265" s="219"/>
    </row>
    <row r="266" spans="1:3" ht="12.75">
      <c r="A266" s="218"/>
      <c r="C266" s="219"/>
    </row>
    <row r="267" spans="1:3" ht="12.75">
      <c r="A267" s="218"/>
      <c r="C267" s="219"/>
    </row>
    <row r="268" spans="1:3" ht="12.75">
      <c r="A268" s="218"/>
      <c r="C268" s="219"/>
    </row>
    <row r="269" spans="1:3" ht="12.75">
      <c r="A269" s="218"/>
      <c r="C269" s="219"/>
    </row>
    <row r="270" spans="1:3" ht="12.75">
      <c r="A270" s="218"/>
      <c r="C270" s="219"/>
    </row>
    <row r="271" spans="1:3" ht="12.75">
      <c r="A271" s="218"/>
      <c r="C271" s="219"/>
    </row>
    <row r="272" spans="1:3" ht="12.75">
      <c r="A272" s="218"/>
      <c r="C272" s="219"/>
    </row>
    <row r="273" spans="1:3" ht="12.75">
      <c r="A273" s="218"/>
      <c r="C273" s="219"/>
    </row>
    <row r="274" spans="1:3" ht="12.75">
      <c r="A274" s="218"/>
      <c r="C274" s="219"/>
    </row>
    <row r="275" spans="1:3" ht="12.75">
      <c r="A275" s="218"/>
      <c r="C275" s="219"/>
    </row>
    <row r="276" spans="1:3" ht="12.75">
      <c r="A276" s="218"/>
      <c r="C276" s="219"/>
    </row>
    <row r="277" spans="1:3" ht="12.75">
      <c r="A277" s="218"/>
      <c r="C277" s="219"/>
    </row>
    <row r="278" spans="1:3" ht="12.75">
      <c r="A278" s="218"/>
      <c r="C278" s="219"/>
    </row>
    <row r="279" spans="1:3" ht="12.75">
      <c r="A279" s="218"/>
      <c r="C279" s="219"/>
    </row>
    <row r="280" spans="1:3" ht="12.75">
      <c r="A280" s="218"/>
      <c r="C280" s="219"/>
    </row>
    <row r="281" spans="1:3" ht="12.75">
      <c r="A281" s="218"/>
      <c r="C281" s="219"/>
    </row>
    <row r="282" spans="1:3" ht="12.75">
      <c r="A282" s="218"/>
      <c r="C282" s="219"/>
    </row>
    <row r="283" spans="1:3" ht="12.75">
      <c r="A283" s="218"/>
      <c r="C283" s="219"/>
    </row>
    <row r="284" spans="1:3" ht="12.75">
      <c r="A284" s="218"/>
      <c r="C284" s="219"/>
    </row>
    <row r="285" spans="1:3" ht="12.75">
      <c r="A285" s="218"/>
      <c r="C285" s="219"/>
    </row>
    <row r="286" spans="1:3" ht="12.75">
      <c r="A286" s="218"/>
      <c r="C286" s="219"/>
    </row>
    <row r="287" spans="1:3" ht="12.75">
      <c r="A287" s="218"/>
      <c r="C287" s="219"/>
    </row>
    <row r="288" spans="1:3" ht="12.75">
      <c r="A288" s="218"/>
      <c r="C288" s="219"/>
    </row>
    <row r="289" spans="1:3" ht="12.75">
      <c r="A289" s="218"/>
      <c r="C289" s="219"/>
    </row>
    <row r="290" spans="1:3" ht="12.75">
      <c r="A290" s="218"/>
      <c r="C290" s="219"/>
    </row>
    <row r="291" spans="1:3" ht="12.75">
      <c r="A291" s="218"/>
      <c r="C291" s="219"/>
    </row>
    <row r="292" spans="1:3" ht="12.75">
      <c r="A292" s="218"/>
      <c r="C292" s="219"/>
    </row>
    <row r="293" spans="1:3" ht="12.75">
      <c r="A293" s="218"/>
      <c r="C293" s="219"/>
    </row>
    <row r="294" spans="1:3" ht="12.75">
      <c r="A294" s="218"/>
      <c r="C294" s="219"/>
    </row>
    <row r="295" spans="1:3" ht="12.75">
      <c r="A295" s="218"/>
      <c r="C295" s="219"/>
    </row>
    <row r="296" spans="1:3" ht="12.75">
      <c r="A296" s="218"/>
      <c r="C296" s="219"/>
    </row>
    <row r="297" spans="1:3" ht="12.75">
      <c r="A297" s="218"/>
      <c r="C297" s="219"/>
    </row>
    <row r="298" spans="1:3" ht="12.75">
      <c r="A298" s="218"/>
      <c r="C298" s="219"/>
    </row>
    <row r="299" spans="1:3" ht="12.75">
      <c r="A299" s="218"/>
      <c r="C299" s="219"/>
    </row>
    <row r="300" spans="1:3" ht="12.75">
      <c r="A300" s="218"/>
      <c r="C300" s="219"/>
    </row>
    <row r="301" spans="1:3" ht="12.75">
      <c r="A301" s="218"/>
      <c r="C301" s="219"/>
    </row>
    <row r="302" spans="1:3" ht="12.75">
      <c r="A302" s="218"/>
      <c r="C302" s="219"/>
    </row>
    <row r="303" spans="1:3" ht="12.75">
      <c r="A303" s="218"/>
      <c r="C303" s="219"/>
    </row>
    <row r="304" spans="1:3" ht="12.75">
      <c r="A304" s="218"/>
      <c r="C304" s="219"/>
    </row>
    <row r="305" spans="1:3" ht="12.75">
      <c r="A305" s="218"/>
      <c r="C305" s="219"/>
    </row>
    <row r="306" spans="1:3" ht="12.75">
      <c r="A306" s="218"/>
      <c r="C306" s="219"/>
    </row>
    <row r="307" spans="1:3" ht="12.75">
      <c r="A307" s="218"/>
      <c r="C307" s="219"/>
    </row>
    <row r="308" spans="1:3" ht="12.75">
      <c r="A308" s="218"/>
      <c r="C308" s="219"/>
    </row>
    <row r="309" spans="1:3" ht="12.75">
      <c r="A309" s="218"/>
      <c r="C309" s="219"/>
    </row>
    <row r="310" spans="1:3" ht="12.75">
      <c r="A310" s="218"/>
      <c r="C310" s="219"/>
    </row>
    <row r="311" spans="1:3" ht="12.75">
      <c r="A311" s="218"/>
      <c r="C311" s="219"/>
    </row>
    <row r="312" spans="1:3" ht="12.75">
      <c r="A312" s="218"/>
      <c r="C312" s="219"/>
    </row>
    <row r="313" spans="1:3" ht="12.75">
      <c r="A313" s="218"/>
      <c r="C313" s="219"/>
    </row>
    <row r="314" spans="1:3" ht="12.75">
      <c r="A314" s="218"/>
      <c r="C314" s="219"/>
    </row>
    <row r="315" spans="1:3" ht="12.75">
      <c r="A315" s="218"/>
      <c r="C315" s="219"/>
    </row>
    <row r="316" spans="1:3" ht="12.75">
      <c r="A316" s="218"/>
      <c r="C316" s="219"/>
    </row>
    <row r="317" spans="1:3" ht="12.75">
      <c r="A317" s="218"/>
      <c r="C317" s="219"/>
    </row>
    <row r="318" spans="1:3" ht="12.75">
      <c r="A318" s="218"/>
      <c r="C318" s="219"/>
    </row>
    <row r="319" spans="1:3" ht="12.75">
      <c r="A319" s="218"/>
      <c r="C319" s="219"/>
    </row>
    <row r="320" spans="1:3" ht="12.75">
      <c r="A320" s="218"/>
      <c r="C320" s="219"/>
    </row>
    <row r="321" spans="1:3" ht="12.75">
      <c r="A321" s="218"/>
      <c r="C321" s="219"/>
    </row>
    <row r="322" spans="1:3" ht="12.75">
      <c r="A322" s="218"/>
      <c r="C322" s="219"/>
    </row>
    <row r="323" spans="1:3" ht="12.75">
      <c r="A323" s="218"/>
      <c r="C323" s="219"/>
    </row>
    <row r="324" spans="1:3" ht="12.75">
      <c r="A324" s="218"/>
      <c r="C324" s="219"/>
    </row>
    <row r="325" spans="1:3" ht="12.75">
      <c r="A325" s="218"/>
      <c r="C325" s="219"/>
    </row>
    <row r="326" spans="1:3" ht="12.75">
      <c r="A326" s="218"/>
      <c r="C326" s="219"/>
    </row>
    <row r="327" spans="1:3" ht="12.75">
      <c r="A327" s="218"/>
      <c r="C327" s="219"/>
    </row>
    <row r="328" spans="1:3" ht="12.75">
      <c r="A328" s="218"/>
      <c r="C328" s="219"/>
    </row>
    <row r="329" spans="1:3" ht="12.75">
      <c r="A329" s="218"/>
      <c r="C329" s="219"/>
    </row>
    <row r="330" spans="1:3" ht="12.75">
      <c r="A330" s="218"/>
      <c r="C330" s="219"/>
    </row>
    <row r="331" spans="1:3" ht="12.75">
      <c r="A331" s="218"/>
      <c r="C331" s="219"/>
    </row>
    <row r="332" spans="1:3" ht="12.75">
      <c r="A332" s="218"/>
      <c r="C332" s="219"/>
    </row>
    <row r="333" spans="1:3" ht="12.75">
      <c r="A333" s="218"/>
      <c r="C333" s="219"/>
    </row>
    <row r="334" spans="1:3" ht="12.75">
      <c r="A334" s="218"/>
      <c r="C334" s="219"/>
    </row>
    <row r="335" spans="1:3" ht="12.75">
      <c r="A335" s="218"/>
      <c r="C335" s="219"/>
    </row>
    <row r="336" spans="1:3" ht="12.75">
      <c r="A336" s="218"/>
      <c r="C336" s="219"/>
    </row>
    <row r="337" spans="1:3" ht="12.75">
      <c r="A337" s="218"/>
      <c r="C337" s="219"/>
    </row>
    <row r="338" spans="1:3" ht="12.75">
      <c r="A338" s="218"/>
      <c r="C338" s="219"/>
    </row>
    <row r="339" spans="1:3" ht="12.75">
      <c r="A339" s="218"/>
      <c r="C339" s="219"/>
    </row>
    <row r="340" spans="1:3" ht="12.75">
      <c r="A340" s="218"/>
      <c r="C340" s="219"/>
    </row>
    <row r="341" spans="1:3" ht="12.75">
      <c r="A341" s="218"/>
      <c r="C341" s="219"/>
    </row>
    <row r="342" spans="1:3" ht="12.75">
      <c r="A342" s="218"/>
      <c r="C342" s="219"/>
    </row>
    <row r="343" spans="1:3" ht="12.75">
      <c r="A343" s="218"/>
      <c r="C343" s="219"/>
    </row>
    <row r="344" spans="1:3" ht="12.75">
      <c r="A344" s="218"/>
      <c r="C344" s="219"/>
    </row>
    <row r="345" spans="1:3" ht="12.75">
      <c r="A345" s="218"/>
      <c r="C345" s="219"/>
    </row>
    <row r="346" spans="1:3" ht="12.75">
      <c r="A346" s="218"/>
      <c r="C346" s="219"/>
    </row>
    <row r="347" spans="1:3" ht="12.75">
      <c r="A347" s="218"/>
      <c r="C347" s="219"/>
    </row>
    <row r="348" spans="1:3" ht="12.75">
      <c r="A348" s="218"/>
      <c r="C348" s="219"/>
    </row>
    <row r="349" spans="1:3" ht="12.75">
      <c r="A349" s="218"/>
      <c r="C349" s="219"/>
    </row>
    <row r="350" spans="1:3" ht="12.75">
      <c r="A350" s="218"/>
      <c r="C350" s="219"/>
    </row>
    <row r="351" spans="1:3" ht="12.75">
      <c r="A351" s="218"/>
      <c r="C351" s="219"/>
    </row>
    <row r="352" spans="1:3" ht="12.75">
      <c r="A352" s="218"/>
      <c r="C352" s="219"/>
    </row>
    <row r="353" spans="1:3" ht="12.75">
      <c r="A353" s="218"/>
      <c r="C353" s="219"/>
    </row>
    <row r="354" spans="1:3" ht="12.75">
      <c r="A354" s="218"/>
      <c r="C354" s="219"/>
    </row>
    <row r="355" spans="1:3" ht="12.75">
      <c r="A355" s="218"/>
      <c r="C355" s="219"/>
    </row>
    <row r="356" spans="1:3" ht="12.75">
      <c r="A356" s="218"/>
      <c r="C356" s="219"/>
    </row>
    <row r="357" spans="1:3" ht="12.75">
      <c r="A357" s="218"/>
      <c r="C357" s="219"/>
    </row>
    <row r="358" spans="1:3" ht="12.75">
      <c r="A358" s="218"/>
      <c r="C358" s="219"/>
    </row>
    <row r="359" spans="1:3" ht="12.75">
      <c r="A359" s="218"/>
      <c r="C359" s="219"/>
    </row>
    <row r="360" spans="1:3" ht="12.75">
      <c r="A360" s="218"/>
      <c r="C360" s="219"/>
    </row>
    <row r="361" spans="1:3" ht="12.75">
      <c r="A361" s="218"/>
      <c r="C361" s="219"/>
    </row>
    <row r="362" spans="1:3" ht="12.75">
      <c r="A362" s="218"/>
      <c r="C362" s="219"/>
    </row>
    <row r="363" spans="1:3" ht="12.75">
      <c r="A363" s="218"/>
      <c r="C363" s="219"/>
    </row>
    <row r="364" spans="1:3" ht="12.75">
      <c r="A364" s="218"/>
      <c r="C364" s="219"/>
    </row>
    <row r="365" spans="1:3" ht="12.75">
      <c r="A365" s="218"/>
      <c r="C365" s="219"/>
    </row>
    <row r="366" spans="1:3" ht="12.75">
      <c r="A366" s="218"/>
      <c r="C366" s="219"/>
    </row>
    <row r="367" spans="1:3" ht="12.75">
      <c r="A367" s="218"/>
      <c r="C367" s="219"/>
    </row>
    <row r="368" spans="1:3" ht="12.75">
      <c r="A368" s="218"/>
      <c r="C368" s="219"/>
    </row>
    <row r="369" spans="1:3" ht="12.75">
      <c r="A369" s="218"/>
      <c r="C369" s="219"/>
    </row>
    <row r="370" spans="1:3" ht="12.75">
      <c r="A370" s="218"/>
      <c r="C370" s="219"/>
    </row>
    <row r="371" spans="1:3" ht="12.75">
      <c r="A371" s="218"/>
      <c r="C371" s="219"/>
    </row>
    <row r="372" spans="1:3" ht="12.75">
      <c r="A372" s="218"/>
      <c r="C372" s="219"/>
    </row>
    <row r="373" spans="1:3" ht="12.75">
      <c r="A373" s="218"/>
      <c r="C373" s="219"/>
    </row>
    <row r="374" spans="1:3" ht="12.75">
      <c r="A374" s="218"/>
      <c r="C374" s="219"/>
    </row>
    <row r="375" spans="1:3" ht="12.75">
      <c r="A375" s="218"/>
      <c r="C375" s="219"/>
    </row>
    <row r="376" spans="1:3" ht="12.75">
      <c r="A376" s="218"/>
      <c r="C376" s="219"/>
    </row>
    <row r="377" spans="1:3" ht="12.75">
      <c r="A377" s="218"/>
      <c r="C377" s="219"/>
    </row>
    <row r="378" spans="1:3" ht="12.75">
      <c r="A378" s="218"/>
      <c r="C378" s="219"/>
    </row>
    <row r="379" spans="1:3" ht="12.75">
      <c r="A379" s="218"/>
      <c r="C379" s="219"/>
    </row>
    <row r="380" spans="1:3" ht="12.75">
      <c r="A380" s="218"/>
      <c r="C380" s="219"/>
    </row>
    <row r="381" spans="1:3" ht="12.75">
      <c r="A381" s="218"/>
      <c r="C381" s="219"/>
    </row>
    <row r="382" spans="1:3" ht="12.75">
      <c r="A382" s="218"/>
      <c r="C382" s="219"/>
    </row>
    <row r="383" spans="1:3" ht="12.75">
      <c r="A383" s="218"/>
      <c r="C383" s="219"/>
    </row>
    <row r="384" spans="1:3" ht="12.75">
      <c r="A384" s="218"/>
      <c r="C384" s="219"/>
    </row>
    <row r="385" spans="1:3" ht="12.75">
      <c r="A385" s="218"/>
      <c r="C385" s="219"/>
    </row>
    <row r="386" spans="1:3" ht="12.75">
      <c r="A386" s="218"/>
      <c r="C386" s="219"/>
    </row>
    <row r="387" spans="1:3" ht="12.75">
      <c r="A387" s="218"/>
      <c r="C387" s="219"/>
    </row>
    <row r="388" spans="1:3" ht="12.75">
      <c r="A388" s="218"/>
      <c r="C388" s="219"/>
    </row>
    <row r="389" spans="1:3" ht="12.75">
      <c r="A389" s="218"/>
      <c r="C389" s="219"/>
    </row>
    <row r="390" spans="1:3" ht="12.75">
      <c r="A390" s="218"/>
      <c r="C390" s="219"/>
    </row>
    <row r="391" spans="1:3" ht="12.75">
      <c r="A391" s="218"/>
      <c r="C391" s="219"/>
    </row>
    <row r="392" spans="1:3" ht="12.75">
      <c r="A392" s="218"/>
      <c r="C392" s="219"/>
    </row>
    <row r="393" spans="1:3" ht="12.75">
      <c r="A393" s="218"/>
      <c r="C393" s="219"/>
    </row>
    <row r="394" spans="1:3" ht="12.75">
      <c r="A394" s="218"/>
      <c r="C394" s="219"/>
    </row>
    <row r="395" spans="1:3" ht="12.75">
      <c r="A395" s="218"/>
      <c r="C395" s="219"/>
    </row>
    <row r="396" spans="1:3" ht="12.75">
      <c r="A396" s="218"/>
      <c r="C396" s="219"/>
    </row>
    <row r="397" spans="1:3" ht="12.75">
      <c r="A397" s="218"/>
      <c r="C397" s="219"/>
    </row>
    <row r="398" spans="1:3" ht="12.75">
      <c r="A398" s="218"/>
      <c r="C398" s="219"/>
    </row>
    <row r="399" spans="1:3" ht="12.75">
      <c r="A399" s="218"/>
      <c r="C399" s="219"/>
    </row>
    <row r="400" spans="1:3" ht="12.75">
      <c r="A400" s="218"/>
      <c r="C400" s="219"/>
    </row>
    <row r="401" spans="1:3" ht="12.75">
      <c r="A401" s="218"/>
      <c r="C401" s="219"/>
    </row>
    <row r="402" spans="1:3" ht="12.75">
      <c r="A402" s="218"/>
      <c r="C402" s="219"/>
    </row>
    <row r="403" spans="1:3" ht="12.75">
      <c r="A403" s="218"/>
      <c r="C403" s="219"/>
    </row>
    <row r="404" spans="1:3" ht="12.75">
      <c r="A404" s="218"/>
      <c r="C404" s="219"/>
    </row>
    <row r="405" spans="1:3" ht="12.75">
      <c r="A405" s="218"/>
      <c r="C405" s="219"/>
    </row>
    <row r="406" spans="1:3" ht="12.75">
      <c r="A406" s="218"/>
      <c r="C406" s="219"/>
    </row>
    <row r="407" spans="1:3" ht="12.75">
      <c r="A407" s="218"/>
      <c r="C407" s="219"/>
    </row>
    <row r="408" spans="1:3" ht="12.75">
      <c r="A408" s="218"/>
      <c r="C408" s="219"/>
    </row>
    <row r="409" spans="1:3" ht="12.75">
      <c r="A409" s="218"/>
      <c r="C409" s="219"/>
    </row>
    <row r="410" spans="1:3" ht="12.75">
      <c r="A410" s="218"/>
      <c r="C410" s="219"/>
    </row>
    <row r="411" spans="1:3" ht="12.75">
      <c r="A411" s="218"/>
      <c r="C411" s="219"/>
    </row>
    <row r="412" spans="1:3" ht="12.75">
      <c r="A412" s="218"/>
      <c r="C412" s="219"/>
    </row>
    <row r="413" spans="1:3" ht="12.75">
      <c r="A413" s="218"/>
      <c r="C413" s="219"/>
    </row>
    <row r="414" spans="1:3" ht="12.75">
      <c r="A414" s="218"/>
      <c r="C414" s="219"/>
    </row>
    <row r="415" spans="1:3" ht="12.75">
      <c r="A415" s="218"/>
      <c r="C415" s="219"/>
    </row>
    <row r="416" spans="1:3" ht="12.75">
      <c r="A416" s="218"/>
      <c r="C416" s="219"/>
    </row>
    <row r="417" spans="1:3" ht="12.75">
      <c r="A417" s="218"/>
      <c r="C417" s="219"/>
    </row>
    <row r="418" spans="1:3" ht="12.75">
      <c r="A418" s="218"/>
      <c r="C418" s="219"/>
    </row>
    <row r="419" spans="1:3" ht="12.75">
      <c r="A419" s="218"/>
      <c r="C419" s="219"/>
    </row>
    <row r="420" spans="1:3" ht="12.75">
      <c r="A420" s="218"/>
      <c r="C420" s="219"/>
    </row>
    <row r="421" spans="1:3" ht="12.75">
      <c r="A421" s="218"/>
      <c r="C421" s="219"/>
    </row>
    <row r="422" spans="1:3" ht="12.75">
      <c r="A422" s="218"/>
      <c r="C422" s="219"/>
    </row>
    <row r="423" spans="1:3" ht="12.75">
      <c r="A423" s="218"/>
      <c r="C423" s="219"/>
    </row>
    <row r="424" spans="1:3" ht="12.75">
      <c r="A424" s="218"/>
      <c r="C424" s="219"/>
    </row>
    <row r="425" spans="1:3" ht="12.75">
      <c r="A425" s="218"/>
      <c r="C425" s="219"/>
    </row>
    <row r="426" spans="1:3" ht="12.75">
      <c r="A426" s="218"/>
      <c r="C426" s="219"/>
    </row>
    <row r="427" spans="1:3" ht="12.75">
      <c r="A427" s="218"/>
      <c r="C427" s="219"/>
    </row>
    <row r="428" spans="1:3" ht="12.75">
      <c r="A428" s="218"/>
      <c r="C428" s="219"/>
    </row>
    <row r="429" spans="1:3" ht="12.75">
      <c r="A429" s="218"/>
      <c r="C429" s="219"/>
    </row>
    <row r="430" spans="1:3" ht="12.75">
      <c r="A430" s="218"/>
      <c r="C430" s="219"/>
    </row>
    <row r="431" spans="1:3" ht="12.75">
      <c r="A431" s="218"/>
      <c r="C431" s="219"/>
    </row>
    <row r="432" spans="1:3" ht="12.75">
      <c r="A432" s="218"/>
      <c r="C432" s="219"/>
    </row>
    <row r="433" spans="1:3" ht="12.75">
      <c r="A433" s="218"/>
      <c r="C433" s="219"/>
    </row>
    <row r="434" spans="1:3" ht="12.75">
      <c r="A434" s="218"/>
      <c r="C434" s="219"/>
    </row>
    <row r="435" spans="1:3" ht="12.75">
      <c r="A435" s="218"/>
      <c r="C435" s="219"/>
    </row>
    <row r="436" spans="1:3" ht="12.75">
      <c r="A436" s="218"/>
      <c r="C436" s="219"/>
    </row>
    <row r="437" spans="1:3" ht="12.75">
      <c r="A437" s="218"/>
      <c r="C437" s="219"/>
    </row>
    <row r="438" spans="1:3" ht="12.75">
      <c r="A438" s="218"/>
      <c r="C438" s="219"/>
    </row>
    <row r="439" spans="1:3" ht="12.75">
      <c r="A439" s="218"/>
      <c r="C439" s="219"/>
    </row>
    <row r="440" spans="1:3" ht="12.75">
      <c r="A440" s="218"/>
      <c r="C440" s="219"/>
    </row>
    <row r="441" spans="1:3" ht="12.75">
      <c r="A441" s="218"/>
      <c r="C441" s="219"/>
    </row>
    <row r="442" spans="1:3" ht="12.75">
      <c r="A442" s="218"/>
      <c r="C442" s="219"/>
    </row>
    <row r="443" spans="1:3" ht="12.75">
      <c r="A443" s="218"/>
      <c r="C443" s="219"/>
    </row>
    <row r="444" spans="1:3" ht="12.75">
      <c r="A444" s="218"/>
      <c r="C444" s="219"/>
    </row>
    <row r="445" spans="1:3" ht="12.75">
      <c r="A445" s="218"/>
      <c r="C445" s="219"/>
    </row>
    <row r="446" spans="1:3" ht="12.75">
      <c r="A446" s="218"/>
      <c r="C446" s="219"/>
    </row>
    <row r="447" spans="1:3" ht="12.75">
      <c r="A447" s="218"/>
      <c r="C447" s="219"/>
    </row>
    <row r="448" spans="1:3" ht="12.75">
      <c r="A448" s="218"/>
      <c r="C448" s="219"/>
    </row>
    <row r="449" spans="1:3" ht="12.75">
      <c r="A449" s="218"/>
      <c r="C449" s="219"/>
    </row>
    <row r="450" spans="1:3" ht="12.75">
      <c r="A450" s="218"/>
      <c r="C450" s="219"/>
    </row>
    <row r="451" spans="1:3" ht="12.75">
      <c r="A451" s="218"/>
      <c r="C451" s="219"/>
    </row>
    <row r="452" spans="1:3" ht="12.75">
      <c r="A452" s="218"/>
      <c r="C452" s="219"/>
    </row>
    <row r="453" spans="1:3" ht="12.75">
      <c r="A453" s="218"/>
      <c r="C453" s="219"/>
    </row>
    <row r="454" spans="1:3" ht="12.75">
      <c r="A454" s="218"/>
      <c r="C454" s="219"/>
    </row>
    <row r="455" spans="1:3" ht="12.75">
      <c r="A455" s="218"/>
      <c r="C455" s="219"/>
    </row>
    <row r="456" spans="1:3" ht="12.75">
      <c r="A456" s="218"/>
      <c r="C456" s="219"/>
    </row>
    <row r="457" spans="1:3" ht="12.75">
      <c r="A457" s="218"/>
      <c r="C457" s="219"/>
    </row>
    <row r="458" spans="1:3" ht="12.75">
      <c r="A458" s="218"/>
      <c r="C458" s="219"/>
    </row>
    <row r="459" spans="1:3" ht="12.75">
      <c r="A459" s="218"/>
      <c r="C459" s="219"/>
    </row>
    <row r="460" spans="1:3" ht="12.75">
      <c r="A460" s="218"/>
      <c r="C460" s="219"/>
    </row>
    <row r="461" spans="1:3" ht="12.75">
      <c r="A461" s="218"/>
      <c r="C461" s="219"/>
    </row>
    <row r="462" spans="1:3" ht="12.75">
      <c r="A462" s="218"/>
      <c r="C462" s="219"/>
    </row>
    <row r="463" spans="1:3" ht="12.75">
      <c r="A463" s="218"/>
      <c r="C463" s="219"/>
    </row>
    <row r="464" spans="1:3" ht="12.75">
      <c r="A464" s="218"/>
      <c r="C464" s="219"/>
    </row>
    <row r="465" spans="1:3" ht="12.75">
      <c r="A465" s="218"/>
      <c r="C465" s="219"/>
    </row>
    <row r="466" spans="1:3" ht="12.75">
      <c r="A466" s="218"/>
      <c r="C466" s="219"/>
    </row>
    <row r="467" spans="1:3" ht="12.75">
      <c r="A467" s="218"/>
      <c r="C467" s="219"/>
    </row>
    <row r="468" spans="1:3" ht="12.75">
      <c r="A468" s="218"/>
      <c r="C468" s="219"/>
    </row>
    <row r="469" spans="1:3" ht="12.75">
      <c r="A469" s="218"/>
      <c r="C469" s="219"/>
    </row>
    <row r="470" spans="1:3" ht="12.75">
      <c r="A470" s="218"/>
      <c r="C470" s="219"/>
    </row>
    <row r="471" spans="1:3" ht="12.75">
      <c r="A471" s="218"/>
      <c r="C471" s="219"/>
    </row>
    <row r="472" spans="1:3" ht="12.75">
      <c r="A472" s="218"/>
      <c r="C472" s="219"/>
    </row>
    <row r="473" spans="1:3" ht="12.75">
      <c r="A473" s="218"/>
      <c r="C473" s="219"/>
    </row>
    <row r="474" spans="1:3" ht="12.75">
      <c r="A474" s="218"/>
      <c r="C474" s="219"/>
    </row>
    <row r="475" spans="1:3" ht="12.75">
      <c r="A475" s="218"/>
      <c r="C475" s="219"/>
    </row>
    <row r="476" spans="1:3" ht="12.75">
      <c r="A476" s="218"/>
      <c r="C476" s="219"/>
    </row>
    <row r="477" spans="1:3" ht="12.75">
      <c r="A477" s="218"/>
      <c r="C477" s="219"/>
    </row>
    <row r="478" spans="1:3" ht="12.75">
      <c r="A478" s="218"/>
      <c r="C478" s="219"/>
    </row>
    <row r="479" spans="1:3" ht="12.75">
      <c r="A479" s="218"/>
      <c r="C479" s="219"/>
    </row>
    <row r="480" spans="1:3" ht="12.75">
      <c r="A480" s="218"/>
      <c r="C480" s="219"/>
    </row>
    <row r="481" spans="1:3" ht="12.75">
      <c r="A481" s="218"/>
      <c r="C481" s="219"/>
    </row>
    <row r="482" spans="1:3" ht="12.75">
      <c r="A482" s="218"/>
      <c r="C482" s="219"/>
    </row>
    <row r="483" spans="1:3" ht="12.75">
      <c r="A483" s="218"/>
      <c r="C483" s="219"/>
    </row>
    <row r="484" spans="1:3" ht="12.75">
      <c r="A484" s="218"/>
      <c r="C484" s="219"/>
    </row>
    <row r="485" spans="1:3" ht="12.75">
      <c r="A485" s="218"/>
      <c r="C485" s="219"/>
    </row>
    <row r="486" spans="1:3" ht="12.75">
      <c r="A486" s="218"/>
      <c r="C486" s="219"/>
    </row>
    <row r="487" spans="1:3" ht="12.75">
      <c r="A487" s="218"/>
      <c r="C487" s="219"/>
    </row>
    <row r="488" spans="1:3" ht="12.75">
      <c r="A488" s="218"/>
      <c r="C488" s="219"/>
    </row>
    <row r="489" spans="1:3" ht="12.75">
      <c r="A489" s="218"/>
      <c r="C489" s="219"/>
    </row>
    <row r="490" spans="1:3" ht="12.75">
      <c r="A490" s="218"/>
      <c r="C490" s="219"/>
    </row>
    <row r="491" spans="1:3" ht="12.75">
      <c r="A491" s="218"/>
      <c r="C491" s="219"/>
    </row>
    <row r="492" spans="1:3" ht="12.75">
      <c r="A492" s="218"/>
      <c r="C492" s="219"/>
    </row>
    <row r="493" spans="1:3" ht="12.75">
      <c r="A493" s="218"/>
      <c r="C493" s="219"/>
    </row>
    <row r="494" spans="1:3" ht="12.75">
      <c r="A494" s="218"/>
      <c r="C494" s="219"/>
    </row>
    <row r="495" spans="1:3" ht="12.75">
      <c r="A495" s="218"/>
      <c r="C495" s="219"/>
    </row>
    <row r="496" spans="1:3" ht="12.75">
      <c r="A496" s="218"/>
      <c r="C496" s="219"/>
    </row>
    <row r="497" spans="1:3" ht="12.75">
      <c r="A497" s="218"/>
      <c r="C497" s="219"/>
    </row>
    <row r="498" spans="1:3" ht="12.75">
      <c r="A498" s="218"/>
      <c r="C498" s="219"/>
    </row>
    <row r="499" spans="1:3" ht="12.75">
      <c r="A499" s="218"/>
      <c r="C499" s="219"/>
    </row>
    <row r="500" spans="1:3" ht="12.75">
      <c r="A500" s="218"/>
      <c r="C500" s="219"/>
    </row>
    <row r="501" spans="1:3" ht="12.75">
      <c r="A501" s="218"/>
      <c r="C501" s="219"/>
    </row>
    <row r="502" spans="1:3" ht="12.75">
      <c r="A502" s="218"/>
      <c r="C502" s="219"/>
    </row>
    <row r="503" spans="1:3" ht="12.75">
      <c r="A503" s="218"/>
      <c r="C503" s="219"/>
    </row>
    <row r="504" spans="1:3" ht="12.75">
      <c r="A504" s="218"/>
      <c r="C504" s="219"/>
    </row>
    <row r="505" spans="1:3" ht="12.75">
      <c r="A505" s="218"/>
      <c r="C505" s="219"/>
    </row>
    <row r="506" spans="1:3" ht="12.75">
      <c r="A506" s="218"/>
      <c r="C506" s="219"/>
    </row>
    <row r="507" spans="1:3" ht="12.75">
      <c r="A507" s="218"/>
      <c r="C507" s="219"/>
    </row>
    <row r="508" spans="1:3" ht="12.75">
      <c r="A508" s="218"/>
      <c r="C508" s="219"/>
    </row>
    <row r="509" spans="1:3" ht="12.75">
      <c r="A509" s="218"/>
      <c r="C509" s="219"/>
    </row>
    <row r="510" spans="1:3" ht="12.75">
      <c r="A510" s="218"/>
      <c r="C510" s="219"/>
    </row>
    <row r="511" spans="1:3" ht="12.75">
      <c r="A511" s="218"/>
      <c r="C511" s="219"/>
    </row>
    <row r="512" spans="1:3" ht="12.75">
      <c r="A512" s="218"/>
      <c r="C512" s="219"/>
    </row>
    <row r="513" spans="1:3" ht="12.75">
      <c r="A513" s="218"/>
      <c r="C513" s="219"/>
    </row>
    <row r="514" spans="1:3" ht="12.75">
      <c r="A514" s="218"/>
      <c r="C514" s="219"/>
    </row>
    <row r="515" spans="1:3" ht="12.75">
      <c r="A515" s="218"/>
      <c r="C515" s="219"/>
    </row>
    <row r="516" spans="1:3" ht="12.75">
      <c r="A516" s="218"/>
      <c r="C516" s="219"/>
    </row>
    <row r="517" spans="1:3" ht="12.75">
      <c r="A517" s="218"/>
      <c r="C517" s="219"/>
    </row>
    <row r="518" spans="1:3" ht="12.75">
      <c r="A518" s="218"/>
      <c r="C518" s="219"/>
    </row>
    <row r="519" spans="1:3" ht="12.75">
      <c r="A519" s="218"/>
      <c r="C519" s="219"/>
    </row>
    <row r="520" spans="1:3" ht="12.75">
      <c r="A520" s="218"/>
      <c r="C520" s="219"/>
    </row>
    <row r="521" spans="1:3" ht="12.75">
      <c r="A521" s="218"/>
      <c r="C521" s="219"/>
    </row>
    <row r="522" spans="1:3" ht="12.75">
      <c r="A522" s="218"/>
      <c r="C522" s="219"/>
    </row>
    <row r="523" spans="1:3" ht="12.75">
      <c r="A523" s="218"/>
      <c r="C523" s="219"/>
    </row>
    <row r="524" spans="1:3" ht="12.75">
      <c r="A524" s="218"/>
      <c r="C524" s="219"/>
    </row>
    <row r="525" spans="1:3" ht="12.75">
      <c r="A525" s="218"/>
      <c r="C525" s="219"/>
    </row>
    <row r="526" spans="1:3" ht="12.75">
      <c r="A526" s="218"/>
      <c r="C526" s="219"/>
    </row>
    <row r="527" spans="1:3" ht="12.75">
      <c r="A527" s="218"/>
      <c r="C527" s="219"/>
    </row>
    <row r="528" spans="1:3" ht="12.75">
      <c r="A528" s="218"/>
      <c r="C528" s="219"/>
    </row>
    <row r="529" spans="1:3" ht="12.75">
      <c r="A529" s="218"/>
      <c r="C529" s="219"/>
    </row>
    <row r="530" spans="1:3" ht="12.75">
      <c r="A530" s="218"/>
      <c r="C530" s="219"/>
    </row>
    <row r="531" spans="1:3" ht="12.75">
      <c r="A531" s="218"/>
      <c r="C531" s="219"/>
    </row>
    <row r="532" spans="1:3" ht="12.75">
      <c r="A532" s="218"/>
      <c r="C532" s="219"/>
    </row>
    <row r="533" spans="1:3" ht="12.75">
      <c r="A533" s="218"/>
      <c r="C533" s="219"/>
    </row>
    <row r="534" spans="1:3" ht="12.75">
      <c r="A534" s="218"/>
      <c r="C534" s="219"/>
    </row>
    <row r="535" spans="1:3" ht="12.75">
      <c r="A535" s="218"/>
      <c r="C535" s="219"/>
    </row>
    <row r="536" spans="1:3" ht="12.75">
      <c r="A536" s="218"/>
      <c r="C536" s="219"/>
    </row>
    <row r="537" spans="1:3" ht="12.75">
      <c r="A537" s="218"/>
      <c r="C537" s="219"/>
    </row>
    <row r="538" spans="1:3" ht="12.75">
      <c r="A538" s="218"/>
      <c r="C538" s="219"/>
    </row>
    <row r="539" spans="1:3" ht="12.75">
      <c r="A539" s="218"/>
      <c r="C539" s="219"/>
    </row>
    <row r="540" spans="1:3" ht="12.75">
      <c r="A540" s="218"/>
      <c r="C540" s="219"/>
    </row>
    <row r="541" spans="1:3" ht="12.75">
      <c r="A541" s="218"/>
      <c r="C541" s="219"/>
    </row>
    <row r="542" spans="1:3" ht="12.75">
      <c r="A542" s="218"/>
      <c r="C542" s="219"/>
    </row>
    <row r="543" spans="1:3" ht="12.75">
      <c r="A543" s="218"/>
      <c r="C543" s="219"/>
    </row>
    <row r="544" spans="1:3" ht="12.75">
      <c r="A544" s="218"/>
      <c r="C544" s="219"/>
    </row>
    <row r="545" spans="1:3" ht="12.75">
      <c r="A545" s="218"/>
      <c r="C545" s="219"/>
    </row>
    <row r="546" spans="1:3" ht="12.75">
      <c r="A546" s="218"/>
      <c r="C546" s="219"/>
    </row>
    <row r="547" spans="1:3" ht="12.75">
      <c r="A547" s="218"/>
      <c r="C547" s="219"/>
    </row>
    <row r="548" spans="1:3" ht="12.75">
      <c r="A548" s="218"/>
      <c r="C548" s="219"/>
    </row>
    <row r="549" spans="1:3" ht="12.75">
      <c r="A549" s="218"/>
      <c r="C549" s="219"/>
    </row>
    <row r="550" spans="1:3" ht="12.75">
      <c r="A550" s="218"/>
      <c r="C550" s="219"/>
    </row>
    <row r="551" spans="1:3" ht="12.75">
      <c r="A551" s="218"/>
      <c r="C551" s="219"/>
    </row>
    <row r="552" spans="1:3" ht="12.75">
      <c r="A552" s="218"/>
      <c r="C552" s="219"/>
    </row>
    <row r="553" spans="1:3" ht="12.75">
      <c r="A553" s="218"/>
      <c r="C553" s="219"/>
    </row>
    <row r="554" spans="1:3" ht="12.75">
      <c r="A554" s="218"/>
      <c r="C554" s="219"/>
    </row>
    <row r="555" spans="1:3" ht="12.75">
      <c r="A555" s="218"/>
      <c r="C555" s="219"/>
    </row>
    <row r="556" spans="1:3" ht="12.75">
      <c r="A556" s="218"/>
      <c r="C556" s="219"/>
    </row>
    <row r="557" spans="1:3" ht="12.75">
      <c r="A557" s="218"/>
      <c r="C557" s="219"/>
    </row>
    <row r="558" spans="1:3" ht="12.75">
      <c r="A558" s="218"/>
      <c r="C558" s="219"/>
    </row>
    <row r="559" spans="1:3" ht="12.75">
      <c r="A559" s="218"/>
      <c r="C559" s="219"/>
    </row>
    <row r="560" spans="1:3" ht="12.75">
      <c r="A560" s="218"/>
      <c r="C560" s="219"/>
    </row>
    <row r="561" spans="1:3" ht="12.75">
      <c r="A561" s="218"/>
      <c r="C561" s="219"/>
    </row>
    <row r="562" spans="1:3" ht="12.75">
      <c r="A562" s="218"/>
      <c r="C562" s="219"/>
    </row>
    <row r="563" spans="1:3" ht="12.75">
      <c r="A563" s="218"/>
      <c r="C563" s="219"/>
    </row>
    <row r="564" spans="1:3" ht="12.75">
      <c r="A564" s="218"/>
      <c r="C564" s="219"/>
    </row>
    <row r="565" spans="1:3" ht="12.75">
      <c r="A565" s="218"/>
      <c r="C565" s="219"/>
    </row>
    <row r="566" spans="1:3" ht="12.75">
      <c r="A566" s="218"/>
      <c r="C566" s="219"/>
    </row>
    <row r="567" spans="1:3" ht="12.75">
      <c r="A567" s="218"/>
      <c r="C567" s="219"/>
    </row>
    <row r="568" spans="1:3" ht="12.75">
      <c r="A568" s="218"/>
      <c r="C568" s="219"/>
    </row>
    <row r="569" spans="1:3" ht="12.75">
      <c r="A569" s="218"/>
      <c r="C569" s="219"/>
    </row>
    <row r="570" spans="1:3" ht="12.75">
      <c r="A570" s="218"/>
      <c r="C570" s="219"/>
    </row>
    <row r="571" spans="1:3" ht="12.75">
      <c r="A571" s="218"/>
      <c r="C571" s="219"/>
    </row>
    <row r="572" spans="1:3" ht="12.75">
      <c r="A572" s="218"/>
      <c r="C572" s="219"/>
    </row>
    <row r="573" spans="1:3" ht="12.75">
      <c r="A573" s="218"/>
      <c r="C573" s="219"/>
    </row>
    <row r="574" spans="1:3" ht="12.75">
      <c r="A574" s="218"/>
      <c r="C574" s="219"/>
    </row>
    <row r="575" spans="1:3" ht="12.75">
      <c r="A575" s="218"/>
      <c r="C575" s="219"/>
    </row>
    <row r="576" spans="1:3" ht="12.75">
      <c r="A576" s="218"/>
      <c r="C576" s="219"/>
    </row>
    <row r="577" spans="1:3" ht="12.75">
      <c r="A577" s="218"/>
      <c r="C577" s="219"/>
    </row>
    <row r="578" spans="1:3" ht="12.75">
      <c r="A578" s="218"/>
      <c r="C578" s="219"/>
    </row>
    <row r="579" spans="1:3" ht="12.75">
      <c r="A579" s="218"/>
      <c r="C579" s="219"/>
    </row>
    <row r="580" spans="1:3" ht="12.75">
      <c r="A580" s="218"/>
      <c r="C580" s="219"/>
    </row>
    <row r="581" spans="1:3" ht="12.75">
      <c r="A581" s="218"/>
      <c r="C581" s="219"/>
    </row>
    <row r="582" spans="1:3" ht="12.75">
      <c r="A582" s="218"/>
      <c r="C582" s="219"/>
    </row>
    <row r="583" spans="1:3" ht="12.75">
      <c r="A583" s="218"/>
      <c r="C583" s="219"/>
    </row>
    <row r="584" spans="1:3" ht="12.75">
      <c r="A584" s="218"/>
      <c r="C584" s="219"/>
    </row>
    <row r="585" spans="1:3" ht="12.75">
      <c r="A585" s="218"/>
      <c r="C585" s="219"/>
    </row>
    <row r="586" spans="1:3" ht="12.75">
      <c r="A586" s="218"/>
      <c r="C586" s="219"/>
    </row>
    <row r="587" spans="1:3" ht="12.75">
      <c r="A587" s="218"/>
      <c r="C587" s="219"/>
    </row>
    <row r="588" spans="1:3" ht="12.75">
      <c r="A588" s="218"/>
      <c r="C588" s="219"/>
    </row>
    <row r="589" spans="1:3" ht="12.75">
      <c r="A589" s="218"/>
      <c r="C589" s="219"/>
    </row>
    <row r="590" spans="1:3" ht="12.75">
      <c r="A590" s="218"/>
      <c r="C590" s="219"/>
    </row>
    <row r="591" spans="1:3" ht="12.75">
      <c r="A591" s="218"/>
      <c r="C591" s="219"/>
    </row>
    <row r="592" spans="1:3" ht="12.75">
      <c r="A592" s="218"/>
      <c r="C592" s="219"/>
    </row>
    <row r="593" spans="1:3" ht="12.75">
      <c r="A593" s="218"/>
      <c r="C593" s="219"/>
    </row>
    <row r="594" spans="1:3" ht="12.75">
      <c r="A594" s="218"/>
      <c r="C594" s="219"/>
    </row>
    <row r="595" spans="1:3" ht="12.75">
      <c r="A595" s="218"/>
      <c r="C595" s="219"/>
    </row>
    <row r="596" spans="1:3" ht="12.75">
      <c r="A596" s="218"/>
      <c r="C596" s="219"/>
    </row>
    <row r="597" spans="1:3" ht="12.75">
      <c r="A597" s="218"/>
      <c r="C597" s="219"/>
    </row>
    <row r="598" spans="1:3" ht="12.75">
      <c r="A598" s="218"/>
      <c r="C598" s="219"/>
    </row>
    <row r="599" spans="1:3" ht="12.75">
      <c r="A599" s="218"/>
      <c r="C599" s="219"/>
    </row>
    <row r="600" spans="1:3" ht="12.75">
      <c r="A600" s="218"/>
      <c r="C600" s="219"/>
    </row>
    <row r="601" spans="1:3" ht="12.75">
      <c r="A601" s="218"/>
      <c r="C601" s="219"/>
    </row>
    <row r="602" spans="1:3" ht="12.75">
      <c r="A602" s="218"/>
      <c r="C602" s="219"/>
    </row>
    <row r="603" spans="1:3" ht="12.75">
      <c r="A603" s="218"/>
      <c r="C603" s="219"/>
    </row>
    <row r="604" spans="1:3" ht="12.75">
      <c r="A604" s="218"/>
      <c r="C604" s="219"/>
    </row>
    <row r="605" spans="1:3" ht="12.75">
      <c r="A605" s="218"/>
      <c r="C605" s="219"/>
    </row>
    <row r="606" spans="1:3" ht="12.75">
      <c r="A606" s="218"/>
      <c r="C606" s="219"/>
    </row>
    <row r="607" spans="1:3" ht="12.75">
      <c r="A607" s="218"/>
      <c r="C607" s="219"/>
    </row>
    <row r="608" spans="1:3" ht="12.75">
      <c r="A608" s="218"/>
      <c r="C608" s="219"/>
    </row>
    <row r="609" spans="1:3" ht="12.75">
      <c r="A609" s="218"/>
      <c r="C609" s="219"/>
    </row>
    <row r="610" spans="1:3" ht="12.75">
      <c r="A610" s="218"/>
      <c r="C610" s="219"/>
    </row>
    <row r="611" spans="1:3" ht="12.75">
      <c r="A611" s="218"/>
      <c r="C611" s="219"/>
    </row>
    <row r="612" spans="1:3" ht="12.75">
      <c r="A612" s="218"/>
      <c r="C612" s="219"/>
    </row>
    <row r="613" spans="1:3" ht="12.75">
      <c r="A613" s="218"/>
      <c r="C613" s="219"/>
    </row>
    <row r="614" spans="1:3" ht="12.75">
      <c r="A614" s="218"/>
      <c r="C614" s="219"/>
    </row>
    <row r="615" spans="1:3" ht="12.75">
      <c r="A615" s="218"/>
      <c r="C615" s="219"/>
    </row>
    <row r="616" spans="1:3" ht="12.75">
      <c r="A616" s="218"/>
      <c r="C616" s="219"/>
    </row>
    <row r="617" spans="1:3" ht="12.75">
      <c r="A617" s="218"/>
      <c r="C617" s="219"/>
    </row>
    <row r="618" spans="1:3" ht="12.75">
      <c r="A618" s="218"/>
      <c r="C618" s="219"/>
    </row>
    <row r="619" spans="1:3" ht="12.75">
      <c r="A619" s="218"/>
      <c r="C619" s="219"/>
    </row>
    <row r="620" spans="1:3" ht="12.75">
      <c r="A620" s="218"/>
      <c r="C620" s="219"/>
    </row>
    <row r="621" spans="1:3" ht="12.75">
      <c r="A621" s="218"/>
      <c r="C621" s="219"/>
    </row>
    <row r="622" spans="1:3" ht="12.75">
      <c r="A622" s="218"/>
      <c r="C622" s="219"/>
    </row>
    <row r="623" spans="1:3" ht="12.75">
      <c r="A623" s="218"/>
      <c r="C623" s="219"/>
    </row>
    <row r="624" spans="1:3" ht="12.75">
      <c r="A624" s="218"/>
      <c r="C624" s="219"/>
    </row>
    <row r="625" spans="1:3" ht="12.75">
      <c r="A625" s="218"/>
      <c r="C625" s="219"/>
    </row>
    <row r="626" spans="1:3" ht="12.75">
      <c r="A626" s="218"/>
      <c r="C626" s="219"/>
    </row>
    <row r="627" spans="1:3" ht="12.75">
      <c r="A627" s="218"/>
      <c r="C627" s="219"/>
    </row>
    <row r="628" spans="1:3" ht="12.75">
      <c r="A628" s="218"/>
      <c r="C628" s="219"/>
    </row>
    <row r="629" spans="1:3" ht="12.75">
      <c r="A629" s="218"/>
      <c r="C629" s="219"/>
    </row>
    <row r="630" spans="1:3" ht="12.75">
      <c r="A630" s="218"/>
      <c r="C630" s="219"/>
    </row>
    <row r="631" spans="1:3" ht="12.75">
      <c r="A631" s="218"/>
      <c r="C631" s="219"/>
    </row>
    <row r="632" spans="1:3" ht="12.75">
      <c r="A632" s="218"/>
      <c r="C632" s="219"/>
    </row>
    <row r="633" spans="1:3" ht="12.75">
      <c r="A633" s="218"/>
      <c r="C633" s="219"/>
    </row>
    <row r="634" spans="1:3" ht="12.75">
      <c r="A634" s="218"/>
      <c r="C634" s="219"/>
    </row>
    <row r="635" spans="1:3" ht="12.75">
      <c r="A635" s="218"/>
      <c r="C635" s="219"/>
    </row>
    <row r="636" spans="1:3" ht="12.75">
      <c r="A636" s="218"/>
      <c r="C636" s="219"/>
    </row>
    <row r="637" spans="1:3" ht="12.75">
      <c r="A637" s="218"/>
      <c r="C637" s="219"/>
    </row>
    <row r="638" spans="1:3" ht="12.75">
      <c r="A638" s="218"/>
      <c r="C638" s="219"/>
    </row>
    <row r="639" spans="1:3" ht="12.75">
      <c r="A639" s="218"/>
      <c r="C639" s="219"/>
    </row>
    <row r="640" spans="1:3" ht="12.75">
      <c r="A640" s="218"/>
      <c r="C640" s="219"/>
    </row>
    <row r="641" spans="1:3" ht="12.75">
      <c r="A641" s="218"/>
      <c r="C641" s="219"/>
    </row>
    <row r="642" spans="1:3" ht="12.75">
      <c r="A642" s="218"/>
      <c r="C642" s="219"/>
    </row>
    <row r="643" spans="1:3" ht="12.75">
      <c r="A643" s="218"/>
      <c r="C643" s="219"/>
    </row>
    <row r="644" spans="1:3" ht="12.75">
      <c r="A644" s="218"/>
      <c r="C644" s="219"/>
    </row>
    <row r="645" spans="1:3" ht="12.75">
      <c r="A645" s="218"/>
      <c r="C645" s="219"/>
    </row>
    <row r="646" spans="1:3" ht="12.75">
      <c r="A646" s="218"/>
      <c r="C646" s="219"/>
    </row>
    <row r="647" spans="1:3" ht="12.75">
      <c r="A647" s="218"/>
      <c r="C647" s="219"/>
    </row>
    <row r="648" spans="1:3" ht="12.75">
      <c r="A648" s="218"/>
      <c r="C648" s="219"/>
    </row>
    <row r="649" spans="1:3" ht="12.75">
      <c r="A649" s="218"/>
      <c r="C649" s="219"/>
    </row>
    <row r="650" spans="1:3" ht="12.75">
      <c r="A650" s="218"/>
      <c r="C650" s="219"/>
    </row>
    <row r="651" spans="1:3" ht="12.75">
      <c r="A651" s="218"/>
      <c r="C651" s="219"/>
    </row>
    <row r="652" spans="1:3" ht="12.75">
      <c r="A652" s="218"/>
      <c r="C652" s="219"/>
    </row>
    <row r="653" spans="1:3" ht="12.75">
      <c r="A653" s="218"/>
      <c r="C653" s="219"/>
    </row>
    <row r="654" spans="1:3" ht="12.75">
      <c r="A654" s="218"/>
      <c r="C654" s="219"/>
    </row>
    <row r="655" spans="1:3" ht="12.75">
      <c r="A655" s="218"/>
      <c r="C655" s="219"/>
    </row>
    <row r="656" spans="1:3" ht="12.75">
      <c r="A656" s="218"/>
      <c r="C656" s="219"/>
    </row>
    <row r="657" spans="1:3" ht="12.75">
      <c r="A657" s="218"/>
      <c r="C657" s="219"/>
    </row>
    <row r="658" spans="1:3" ht="12.75">
      <c r="A658" s="218"/>
      <c r="C658" s="219"/>
    </row>
    <row r="659" spans="1:3" ht="12.75">
      <c r="A659" s="218"/>
      <c r="C659" s="219"/>
    </row>
    <row r="660" spans="1:3" ht="12.75">
      <c r="A660" s="218"/>
      <c r="C660" s="219"/>
    </row>
    <row r="661" spans="1:3" ht="12.75">
      <c r="A661" s="218"/>
      <c r="C661" s="219"/>
    </row>
    <row r="662" spans="1:3" ht="12.75">
      <c r="A662" s="218"/>
      <c r="C662" s="219"/>
    </row>
    <row r="663" spans="1:3" ht="12.75">
      <c r="A663" s="218"/>
      <c r="C663" s="219"/>
    </row>
    <row r="664" spans="1:3" ht="12.75">
      <c r="A664" s="218"/>
      <c r="C664" s="219"/>
    </row>
    <row r="665" spans="1:3" ht="12.75">
      <c r="A665" s="218"/>
      <c r="C665" s="219"/>
    </row>
    <row r="666" spans="1:3" ht="12.75">
      <c r="A666" s="218"/>
      <c r="C666" s="219"/>
    </row>
    <row r="667" spans="1:3" ht="12.75">
      <c r="A667" s="218"/>
      <c r="C667" s="219"/>
    </row>
    <row r="668" spans="1:3" ht="12.75">
      <c r="A668" s="218"/>
      <c r="C668" s="219"/>
    </row>
    <row r="669" spans="1:3" ht="12.75">
      <c r="A669" s="218"/>
      <c r="C669" s="219"/>
    </row>
    <row r="670" spans="1:3" ht="12.75">
      <c r="A670" s="218"/>
      <c r="C670" s="219"/>
    </row>
    <row r="671" spans="1:3" ht="12.75">
      <c r="A671" s="218"/>
      <c r="C671" s="219"/>
    </row>
    <row r="672" spans="1:3" ht="12.75">
      <c r="A672" s="218"/>
      <c r="C672" s="219"/>
    </row>
    <row r="673" spans="1:3" ht="12.75">
      <c r="A673" s="218"/>
      <c r="C673" s="219"/>
    </row>
    <row r="674" spans="1:3" ht="12.75">
      <c r="A674" s="218"/>
      <c r="C674" s="219"/>
    </row>
    <row r="675" spans="1:3" ht="12.75">
      <c r="A675" s="218"/>
      <c r="C675" s="219"/>
    </row>
    <row r="676" spans="1:3" ht="12.75">
      <c r="A676" s="218"/>
      <c r="C676" s="219"/>
    </row>
    <row r="677" spans="1:3" ht="12.75">
      <c r="A677" s="218"/>
      <c r="C677" s="219"/>
    </row>
    <row r="678" spans="1:3" ht="12.75">
      <c r="A678" s="218"/>
      <c r="C678" s="219"/>
    </row>
    <row r="679" spans="1:3" ht="12.75">
      <c r="A679" s="218"/>
      <c r="C679" s="219"/>
    </row>
    <row r="680" spans="1:3" ht="12.75">
      <c r="A680" s="218"/>
      <c r="C680" s="219"/>
    </row>
    <row r="681" spans="1:3" ht="12.75">
      <c r="A681" s="218"/>
      <c r="C681" s="219"/>
    </row>
    <row r="682" spans="1:3" ht="12.75">
      <c r="A682" s="218"/>
      <c r="C682" s="219"/>
    </row>
    <row r="683" spans="1:3" ht="12.75">
      <c r="A683" s="218"/>
      <c r="C683" s="219"/>
    </row>
    <row r="684" spans="1:3" ht="12.75">
      <c r="A684" s="218"/>
      <c r="C684" s="219"/>
    </row>
    <row r="685" spans="1:3" ht="12.75">
      <c r="A685" s="218"/>
      <c r="C685" s="219"/>
    </row>
    <row r="686" spans="1:3" ht="12.75">
      <c r="A686" s="218"/>
      <c r="C686" s="219"/>
    </row>
    <row r="687" spans="1:3" ht="12.75">
      <c r="A687" s="218"/>
      <c r="C687" s="219"/>
    </row>
    <row r="688" spans="1:3" ht="12.75">
      <c r="A688" s="218"/>
      <c r="C688" s="219"/>
    </row>
    <row r="689" spans="1:3" ht="12.75">
      <c r="A689" s="218"/>
      <c r="C689" s="219"/>
    </row>
    <row r="690" spans="1:3" ht="12.75">
      <c r="A690" s="218"/>
      <c r="C690" s="219"/>
    </row>
    <row r="691" spans="1:3" ht="12.75">
      <c r="A691" s="218"/>
      <c r="C691" s="219"/>
    </row>
    <row r="692" spans="1:3" ht="12.75">
      <c r="A692" s="218"/>
      <c r="C692" s="219"/>
    </row>
    <row r="693" spans="1:3" ht="12.75">
      <c r="A693" s="218"/>
      <c r="C693" s="219"/>
    </row>
    <row r="694" spans="1:3" ht="12.75">
      <c r="A694" s="218"/>
      <c r="C694" s="219"/>
    </row>
    <row r="695" spans="1:3" ht="12.75">
      <c r="A695" s="218"/>
      <c r="C695" s="219"/>
    </row>
    <row r="696" spans="1:3" ht="12.75">
      <c r="A696" s="218"/>
      <c r="C696" s="219"/>
    </row>
    <row r="697" spans="1:3" ht="12.75">
      <c r="A697" s="218"/>
      <c r="C697" s="219"/>
    </row>
    <row r="698" spans="1:3" ht="12.75">
      <c r="A698" s="218"/>
      <c r="C698" s="219"/>
    </row>
    <row r="699" spans="1:3" ht="12.75">
      <c r="A699" s="218"/>
      <c r="C699" s="219"/>
    </row>
    <row r="700" spans="1:3" ht="12.75">
      <c r="A700" s="218"/>
      <c r="C700" s="219"/>
    </row>
    <row r="701" spans="1:3" ht="12.75">
      <c r="A701" s="218"/>
      <c r="C701" s="219"/>
    </row>
    <row r="702" spans="1:3" ht="12.75">
      <c r="A702" s="218"/>
      <c r="C702" s="219"/>
    </row>
    <row r="703" spans="1:3" ht="12.75">
      <c r="A703" s="218"/>
      <c r="C703" s="219"/>
    </row>
    <row r="704" spans="1:3" ht="12.75">
      <c r="A704" s="218"/>
      <c r="C704" s="219"/>
    </row>
    <row r="705" spans="1:3" ht="12.75">
      <c r="A705" s="218"/>
      <c r="C705" s="219"/>
    </row>
    <row r="706" spans="1:3" ht="12.75">
      <c r="A706" s="218"/>
      <c r="C706" s="219"/>
    </row>
    <row r="707" spans="1:3" ht="12.75">
      <c r="A707" s="218"/>
      <c r="C707" s="219"/>
    </row>
    <row r="708" spans="1:3" ht="12.75">
      <c r="A708" s="218"/>
      <c r="C708" s="219"/>
    </row>
    <row r="709" spans="1:3" ht="12.75">
      <c r="A709" s="218"/>
      <c r="C709" s="219"/>
    </row>
    <row r="710" spans="1:3" ht="12.75">
      <c r="A710" s="218"/>
      <c r="C710" s="219"/>
    </row>
    <row r="711" spans="1:3" ht="12.75">
      <c r="A711" s="218"/>
      <c r="C711" s="219"/>
    </row>
    <row r="712" spans="1:3" ht="12.75">
      <c r="A712" s="218"/>
      <c r="C712" s="219"/>
    </row>
    <row r="713" spans="1:3" ht="12.75">
      <c r="A713" s="218"/>
      <c r="C713" s="219"/>
    </row>
    <row r="714" spans="1:3" ht="12.75">
      <c r="A714" s="218"/>
      <c r="C714" s="219"/>
    </row>
    <row r="715" spans="1:3" ht="12.75">
      <c r="A715" s="218"/>
      <c r="C715" s="219"/>
    </row>
    <row r="716" spans="1:3" ht="12.75">
      <c r="A716" s="218"/>
      <c r="C716" s="219"/>
    </row>
    <row r="717" spans="1:3" ht="12.75">
      <c r="A717" s="218"/>
      <c r="C717" s="219"/>
    </row>
    <row r="718" spans="1:3" ht="12.75">
      <c r="A718" s="218"/>
      <c r="C718" s="219"/>
    </row>
    <row r="719" spans="1:3" ht="12.75">
      <c r="A719" s="218"/>
      <c r="C719" s="219"/>
    </row>
    <row r="720" spans="1:3" ht="12.75">
      <c r="A720" s="218"/>
      <c r="C720" s="219"/>
    </row>
    <row r="721" spans="1:3" ht="12.75">
      <c r="A721" s="218"/>
      <c r="C721" s="219"/>
    </row>
    <row r="722" spans="1:3" ht="12.75">
      <c r="A722" s="218"/>
      <c r="C722" s="219"/>
    </row>
    <row r="723" spans="1:3" ht="12.75">
      <c r="A723" s="218"/>
      <c r="C723" s="219"/>
    </row>
    <row r="724" spans="1:3" ht="12.75">
      <c r="A724" s="218"/>
      <c r="C724" s="219"/>
    </row>
    <row r="725" spans="1:3" ht="12.75">
      <c r="A725" s="218"/>
      <c r="C725" s="219"/>
    </row>
    <row r="726" spans="1:3" ht="12.75">
      <c r="A726" s="218"/>
      <c r="C726" s="219"/>
    </row>
    <row r="727" spans="1:3" ht="12.75">
      <c r="A727" s="218"/>
      <c r="C727" s="219"/>
    </row>
    <row r="728" spans="1:3" ht="12.75">
      <c r="A728" s="218"/>
      <c r="C728" s="219"/>
    </row>
    <row r="729" spans="1:3" ht="12.75">
      <c r="A729" s="218"/>
      <c r="C729" s="219"/>
    </row>
    <row r="730" spans="1:3" ht="12.75">
      <c r="A730" s="218"/>
      <c r="C730" s="219"/>
    </row>
    <row r="731" spans="1:3" ht="12.75">
      <c r="A731" s="218"/>
      <c r="C731" s="219"/>
    </row>
    <row r="732" spans="1:3" ht="12.75">
      <c r="A732" s="218"/>
      <c r="C732" s="219"/>
    </row>
    <row r="733" spans="1:3" ht="12.75">
      <c r="A733" s="218"/>
      <c r="C733" s="219"/>
    </row>
    <row r="734" spans="1:3" ht="12.75">
      <c r="A734" s="218"/>
      <c r="C734" s="219"/>
    </row>
    <row r="735" spans="1:3" ht="12.75">
      <c r="A735" s="218"/>
      <c r="C735" s="219"/>
    </row>
    <row r="736" spans="1:3" ht="12.75">
      <c r="A736" s="218"/>
      <c r="C736" s="219"/>
    </row>
    <row r="737" spans="1:3" ht="12.75">
      <c r="A737" s="218"/>
      <c r="C737" s="219"/>
    </row>
    <row r="738" spans="1:3" ht="12.75">
      <c r="A738" s="218"/>
      <c r="C738" s="219"/>
    </row>
    <row r="739" spans="1:3" ht="12.75">
      <c r="A739" s="218"/>
      <c r="C739" s="219"/>
    </row>
    <row r="740" spans="1:3" ht="12.75">
      <c r="A740" s="218"/>
      <c r="C740" s="219"/>
    </row>
    <row r="741" spans="1:3" ht="12.75">
      <c r="A741" s="218"/>
      <c r="C741" s="219"/>
    </row>
    <row r="742" spans="1:3" ht="12.75">
      <c r="A742" s="218"/>
      <c r="C742" s="219"/>
    </row>
    <row r="743" spans="1:3" ht="12.75">
      <c r="A743" s="218"/>
      <c r="C743" s="219"/>
    </row>
    <row r="744" spans="1:3" ht="12.75">
      <c r="A744" s="218"/>
      <c r="C744" s="219"/>
    </row>
    <row r="745" spans="1:3" ht="12.75">
      <c r="A745" s="218"/>
      <c r="C745" s="219"/>
    </row>
    <row r="746" spans="1:3" ht="12.75">
      <c r="A746" s="218"/>
      <c r="C746" s="219"/>
    </row>
    <row r="747" spans="1:3" ht="12.75">
      <c r="A747" s="218"/>
      <c r="C747" s="219"/>
    </row>
    <row r="748" spans="1:3" ht="12.75">
      <c r="A748" s="218"/>
      <c r="C748" s="219"/>
    </row>
    <row r="749" spans="1:3" ht="12.75">
      <c r="A749" s="218"/>
      <c r="C749" s="219"/>
    </row>
    <row r="750" spans="1:3" ht="12.75">
      <c r="A750" s="218"/>
      <c r="C750" s="219"/>
    </row>
    <row r="751" spans="1:3" ht="12.75">
      <c r="A751" s="218"/>
      <c r="C751" s="219"/>
    </row>
    <row r="752" spans="1:3" ht="12.75">
      <c r="A752" s="218"/>
      <c r="C752" s="219"/>
    </row>
    <row r="753" spans="1:3" ht="12.75">
      <c r="A753" s="218"/>
      <c r="C753" s="219"/>
    </row>
    <row r="754" spans="1:3" ht="12.75">
      <c r="A754" s="218"/>
      <c r="C754" s="219"/>
    </row>
    <row r="755" spans="1:3" ht="12.75">
      <c r="A755" s="218"/>
      <c r="C755" s="219"/>
    </row>
    <row r="756" spans="1:3" ht="12.75">
      <c r="A756" s="218"/>
      <c r="C756" s="219"/>
    </row>
    <row r="757" spans="1:3" ht="12.75">
      <c r="A757" s="218"/>
      <c r="C757" s="219"/>
    </row>
    <row r="758" spans="1:3" ht="12.75">
      <c r="A758" s="218"/>
      <c r="C758" s="219"/>
    </row>
    <row r="759" spans="1:3" ht="12.75">
      <c r="A759" s="218"/>
      <c r="C759" s="219"/>
    </row>
    <row r="760" spans="1:3" ht="12.75">
      <c r="A760" s="218"/>
      <c r="C760" s="219"/>
    </row>
    <row r="761" spans="1:3" ht="12.75">
      <c r="A761" s="218"/>
      <c r="C761" s="219"/>
    </row>
    <row r="762" spans="1:3" ht="12.75">
      <c r="A762" s="218"/>
      <c r="C762" s="219"/>
    </row>
    <row r="763" spans="1:3" ht="12.75">
      <c r="A763" s="218"/>
      <c r="C763" s="219"/>
    </row>
    <row r="764" spans="1:3" ht="12.75">
      <c r="A764" s="218"/>
      <c r="C764" s="219"/>
    </row>
    <row r="765" spans="1:3" ht="12.75">
      <c r="A765" s="218"/>
      <c r="C765" s="219"/>
    </row>
    <row r="766" spans="1:3" ht="12.75">
      <c r="A766" s="218"/>
      <c r="C766" s="219"/>
    </row>
    <row r="767" spans="1:3" ht="12.75">
      <c r="A767" s="218"/>
      <c r="C767" s="219"/>
    </row>
    <row r="768" spans="1:3" ht="12.75">
      <c r="A768" s="218"/>
      <c r="C768" s="219"/>
    </row>
    <row r="769" spans="1:3" ht="12.75">
      <c r="A769" s="218"/>
      <c r="C769" s="219"/>
    </row>
    <row r="770" spans="1:3" ht="12.75">
      <c r="A770" s="218"/>
      <c r="C770" s="219"/>
    </row>
    <row r="771" spans="1:3" ht="12.75">
      <c r="A771" s="218"/>
      <c r="C771" s="219"/>
    </row>
    <row r="772" spans="1:3" ht="12.75">
      <c r="A772" s="218"/>
      <c r="C772" s="219"/>
    </row>
    <row r="773" spans="1:3" ht="12.75">
      <c r="A773" s="218"/>
      <c r="C773" s="219"/>
    </row>
    <row r="774" spans="1:3" ht="12.75">
      <c r="A774" s="218"/>
      <c r="C774" s="219"/>
    </row>
    <row r="775" spans="1:3" ht="12.75">
      <c r="A775" s="218"/>
      <c r="C775" s="219"/>
    </row>
    <row r="776" spans="1:3" ht="12.75">
      <c r="A776" s="218"/>
      <c r="C776" s="219"/>
    </row>
    <row r="777" spans="1:3" ht="12.75">
      <c r="A777" s="218"/>
      <c r="C777" s="219"/>
    </row>
    <row r="778" spans="1:3" ht="12.75">
      <c r="A778" s="218"/>
      <c r="C778" s="219"/>
    </row>
    <row r="779" spans="1:3" ht="12.75">
      <c r="A779" s="218"/>
      <c r="C779" s="219"/>
    </row>
    <row r="780" spans="1:3" ht="12.75">
      <c r="A780" s="218"/>
      <c r="C780" s="219"/>
    </row>
    <row r="781" spans="1:3" ht="12.75">
      <c r="A781" s="218"/>
      <c r="C781" s="219"/>
    </row>
    <row r="782" spans="1:3" ht="12.75">
      <c r="A782" s="218"/>
      <c r="C782" s="219"/>
    </row>
    <row r="783" spans="1:3" ht="12.75">
      <c r="A783" s="218"/>
      <c r="C783" s="219"/>
    </row>
    <row r="784" spans="1:3" ht="12.75">
      <c r="A784" s="218"/>
      <c r="C784" s="219"/>
    </row>
    <row r="785" spans="1:3" ht="12.75">
      <c r="A785" s="218"/>
      <c r="C785" s="219"/>
    </row>
    <row r="786" spans="1:3" ht="12.75">
      <c r="A786" s="218"/>
      <c r="C786" s="219"/>
    </row>
    <row r="787" spans="1:3" ht="12.75">
      <c r="A787" s="218"/>
      <c r="C787" s="219"/>
    </row>
    <row r="788" spans="1:3" ht="12.75">
      <c r="A788" s="218"/>
      <c r="C788" s="219"/>
    </row>
    <row r="789" spans="1:3" ht="12.75">
      <c r="A789" s="218"/>
      <c r="C789" s="219"/>
    </row>
    <row r="790" spans="1:3" ht="12.75">
      <c r="A790" s="218"/>
      <c r="C790" s="219"/>
    </row>
    <row r="791" spans="1:3" ht="12.75">
      <c r="A791" s="218"/>
      <c r="C791" s="219"/>
    </row>
    <row r="792" spans="1:3" ht="12.75">
      <c r="A792" s="218"/>
      <c r="C792" s="219"/>
    </row>
    <row r="793" spans="1:3" ht="12.75">
      <c r="A793" s="218"/>
      <c r="C793" s="219"/>
    </row>
    <row r="794" spans="1:3" ht="12.75">
      <c r="A794" s="218"/>
      <c r="C794" s="219"/>
    </row>
    <row r="795" spans="1:3" ht="12.75">
      <c r="A795" s="218"/>
      <c r="C795" s="219"/>
    </row>
    <row r="796" spans="1:3" ht="12.75">
      <c r="A796" s="218"/>
      <c r="C796" s="219"/>
    </row>
    <row r="797" spans="1:3" ht="12.75">
      <c r="A797" s="218"/>
      <c r="C797" s="219"/>
    </row>
    <row r="798" spans="1:3" ht="12.75">
      <c r="A798" s="218"/>
      <c r="C798" s="219"/>
    </row>
    <row r="799" spans="1:3" ht="12.75">
      <c r="A799" s="218"/>
      <c r="C799" s="219"/>
    </row>
    <row r="800" spans="1:3" ht="12.75">
      <c r="A800" s="218"/>
      <c r="C800" s="219"/>
    </row>
    <row r="801" spans="1:3" ht="12.75">
      <c r="A801" s="218"/>
      <c r="C801" s="219"/>
    </row>
    <row r="802" spans="1:3" ht="12.75">
      <c r="A802" s="218"/>
      <c r="C802" s="219"/>
    </row>
    <row r="803" spans="1:3" ht="12.75">
      <c r="A803" s="218"/>
      <c r="C803" s="219"/>
    </row>
    <row r="804" spans="1:3" ht="12.75">
      <c r="A804" s="218"/>
      <c r="C804" s="219"/>
    </row>
    <row r="805" spans="1:3" ht="12.75">
      <c r="A805" s="218"/>
      <c r="C805" s="219"/>
    </row>
    <row r="806" spans="1:3" ht="12.75">
      <c r="A806" s="218"/>
      <c r="C806" s="219"/>
    </row>
    <row r="807" spans="1:3" ht="12.75">
      <c r="A807" s="218"/>
      <c r="C807" s="219"/>
    </row>
    <row r="808" spans="1:3" ht="12.75">
      <c r="A808" s="218"/>
      <c r="C808" s="219"/>
    </row>
    <row r="809" spans="1:3" ht="12.75">
      <c r="A809" s="218"/>
      <c r="C809" s="219"/>
    </row>
    <row r="810" spans="1:3" ht="12.75">
      <c r="A810" s="218"/>
      <c r="C810" s="219"/>
    </row>
    <row r="811" spans="1:3" ht="12.75">
      <c r="A811" s="218"/>
      <c r="C811" s="219"/>
    </row>
    <row r="812" spans="1:3" ht="12.75">
      <c r="A812" s="218"/>
      <c r="C812" s="219"/>
    </row>
    <row r="813" spans="1:3" ht="12.75">
      <c r="A813" s="218"/>
      <c r="C813" s="219"/>
    </row>
    <row r="814" spans="1:3" ht="12.75">
      <c r="A814" s="218"/>
      <c r="C814" s="219"/>
    </row>
    <row r="815" spans="1:3" ht="12.75">
      <c r="A815" s="218"/>
      <c r="C815" s="219"/>
    </row>
    <row r="816" spans="1:3" ht="12.75">
      <c r="A816" s="218"/>
      <c r="C816" s="219"/>
    </row>
    <row r="817" spans="1:3" ht="12.75">
      <c r="A817" s="218"/>
      <c r="C817" s="219"/>
    </row>
    <row r="818" spans="1:3" ht="12.75">
      <c r="A818" s="218"/>
      <c r="C818" s="219"/>
    </row>
    <row r="819" spans="1:3" ht="12.75">
      <c r="A819" s="218"/>
      <c r="C819" s="219"/>
    </row>
    <row r="820" spans="1:3" ht="12.75">
      <c r="A820" s="218"/>
      <c r="C820" s="219"/>
    </row>
    <row r="821" spans="1:3" ht="12.75">
      <c r="A821" s="218"/>
      <c r="C821" s="219"/>
    </row>
    <row r="822" spans="1:3" ht="12.75">
      <c r="A822" s="218"/>
      <c r="C822" s="219"/>
    </row>
    <row r="823" spans="1:3" ht="12.75">
      <c r="A823" s="218"/>
      <c r="C823" s="219"/>
    </row>
    <row r="824" spans="1:3" ht="12.75">
      <c r="A824" s="218"/>
      <c r="C824" s="219"/>
    </row>
    <row r="825" spans="1:3" ht="12.75">
      <c r="A825" s="218"/>
      <c r="C825" s="219"/>
    </row>
    <row r="826" spans="1:3" ht="12.75">
      <c r="A826" s="218"/>
      <c r="C826" s="219"/>
    </row>
    <row r="827" spans="1:3" ht="12.75">
      <c r="A827" s="218"/>
      <c r="C827" s="219"/>
    </row>
    <row r="828" spans="1:3" ht="12.75">
      <c r="A828" s="218"/>
      <c r="C828" s="219"/>
    </row>
    <row r="829" spans="1:3" ht="12.75">
      <c r="A829" s="218"/>
      <c r="C829" s="219"/>
    </row>
    <row r="830" spans="1:3" ht="12.75">
      <c r="A830" s="218"/>
      <c r="C830" s="219"/>
    </row>
    <row r="831" spans="1:3" ht="12.75">
      <c r="A831" s="218"/>
      <c r="C831" s="219"/>
    </row>
    <row r="832" spans="1:3" ht="12.75">
      <c r="A832" s="218"/>
      <c r="C832" s="219"/>
    </row>
    <row r="833" spans="1:3" ht="12.75">
      <c r="A833" s="218"/>
      <c r="C833" s="219"/>
    </row>
    <row r="834" spans="1:3" ht="12.75">
      <c r="A834" s="218"/>
      <c r="C834" s="219"/>
    </row>
    <row r="835" spans="1:3" ht="12.75">
      <c r="A835" s="218"/>
      <c r="C835" s="219"/>
    </row>
    <row r="836" spans="1:3" ht="12.75">
      <c r="A836" s="218"/>
      <c r="C836" s="219"/>
    </row>
    <row r="837" spans="1:3" ht="12.75">
      <c r="A837" s="218"/>
      <c r="C837" s="219"/>
    </row>
    <row r="838" spans="1:3" ht="12.75">
      <c r="A838" s="218"/>
      <c r="C838" s="219"/>
    </row>
    <row r="839" spans="1:3" ht="12.75">
      <c r="A839" s="218"/>
      <c r="C839" s="219"/>
    </row>
    <row r="840" spans="1:3" ht="12.75">
      <c r="A840" s="218"/>
      <c r="C840" s="219"/>
    </row>
    <row r="841" spans="1:3" ht="12.75">
      <c r="A841" s="218"/>
      <c r="C841" s="219"/>
    </row>
    <row r="842" spans="1:3" ht="12.75">
      <c r="A842" s="218"/>
      <c r="C842" s="219"/>
    </row>
    <row r="843" spans="1:3" ht="12.75">
      <c r="A843" s="218"/>
      <c r="C843" s="219"/>
    </row>
    <row r="844" spans="1:3" ht="12.75">
      <c r="A844" s="218"/>
      <c r="C844" s="219"/>
    </row>
    <row r="845" spans="1:3" ht="12.75">
      <c r="A845" s="218"/>
      <c r="C845" s="219"/>
    </row>
    <row r="846" spans="1:3" ht="12.75">
      <c r="A846" s="218"/>
      <c r="C846" s="219"/>
    </row>
    <row r="847" spans="1:3" ht="12.75">
      <c r="A847" s="218"/>
      <c r="C847" s="219"/>
    </row>
    <row r="848" spans="1:3" ht="12.75">
      <c r="A848" s="218"/>
      <c r="C848" s="219"/>
    </row>
    <row r="849" spans="1:3" ht="12.75">
      <c r="A849" s="218"/>
      <c r="C849" s="219"/>
    </row>
    <row r="850" spans="1:3" ht="12.75">
      <c r="A850" s="218"/>
      <c r="C850" s="219"/>
    </row>
    <row r="851" spans="1:3" ht="12.75">
      <c r="A851" s="218"/>
      <c r="C851" s="219"/>
    </row>
    <row r="852" spans="1:3" ht="12.75">
      <c r="A852" s="218"/>
      <c r="C852" s="219"/>
    </row>
    <row r="853" spans="1:3" ht="12.75">
      <c r="A853" s="218"/>
      <c r="C853" s="219"/>
    </row>
    <row r="854" spans="1:3" ht="12.75">
      <c r="A854" s="218"/>
      <c r="C854" s="219"/>
    </row>
    <row r="855" spans="1:3" ht="12.75">
      <c r="A855" s="218"/>
      <c r="C855" s="219"/>
    </row>
    <row r="856" spans="1:3" ht="12.75">
      <c r="A856" s="218"/>
      <c r="C856" s="219"/>
    </row>
    <row r="857" spans="1:3" ht="12.75">
      <c r="A857" s="218"/>
      <c r="C857" s="219"/>
    </row>
    <row r="858" spans="1:3" ht="12.75">
      <c r="A858" s="218"/>
      <c r="C858" s="219"/>
    </row>
    <row r="859" spans="1:3" ht="12.75">
      <c r="A859" s="218"/>
      <c r="C859" s="219"/>
    </row>
    <row r="860" spans="1:3" ht="12.75">
      <c r="A860" s="218"/>
      <c r="C860" s="219"/>
    </row>
    <row r="861" spans="1:3" ht="12.75">
      <c r="A861" s="218"/>
      <c r="C861" s="219"/>
    </row>
    <row r="862" spans="1:3" ht="12.75">
      <c r="A862" s="218"/>
      <c r="C862" s="219"/>
    </row>
    <row r="863" spans="1:3" ht="12.75">
      <c r="A863" s="218"/>
      <c r="C863" s="219"/>
    </row>
    <row r="864" spans="1:3" ht="12.75">
      <c r="A864" s="218"/>
      <c r="C864" s="219"/>
    </row>
    <row r="865" spans="1:3" ht="12.75">
      <c r="A865" s="218"/>
      <c r="C865" s="219"/>
    </row>
    <row r="866" spans="1:3" ht="12.75">
      <c r="A866" s="218"/>
      <c r="C866" s="219"/>
    </row>
    <row r="867" spans="1:3" ht="12.75">
      <c r="A867" s="218"/>
      <c r="C867" s="219"/>
    </row>
    <row r="868" spans="1:3" ht="12.75">
      <c r="A868" s="218"/>
      <c r="C868" s="219"/>
    </row>
    <row r="869" spans="1:3" ht="12.75">
      <c r="A869" s="218"/>
      <c r="C869" s="219"/>
    </row>
    <row r="870" spans="1:3" ht="12.75">
      <c r="A870" s="218"/>
      <c r="C870" s="219"/>
    </row>
    <row r="871" spans="1:3" ht="12.75">
      <c r="A871" s="218"/>
      <c r="C871" s="219"/>
    </row>
    <row r="872" spans="1:3" ht="12.75">
      <c r="A872" s="218"/>
      <c r="C872" s="219"/>
    </row>
    <row r="873" spans="1:3" ht="12.75">
      <c r="A873" s="218"/>
      <c r="C873" s="219"/>
    </row>
    <row r="874" spans="1:3" ht="12.75">
      <c r="A874" s="218"/>
      <c r="C874" s="219"/>
    </row>
    <row r="875" spans="1:3" ht="12.75">
      <c r="A875" s="218"/>
      <c r="C875" s="219"/>
    </row>
    <row r="876" spans="1:3" ht="12.75">
      <c r="A876" s="218"/>
      <c r="C876" s="219"/>
    </row>
    <row r="877" spans="1:3" ht="12.75">
      <c r="A877" s="218"/>
      <c r="C877" s="219"/>
    </row>
    <row r="878" spans="1:3" ht="12.75">
      <c r="A878" s="218"/>
      <c r="C878" s="219"/>
    </row>
    <row r="879" spans="1:3" ht="12.75">
      <c r="A879" s="218"/>
      <c r="C879" s="219"/>
    </row>
    <row r="880" spans="1:3" ht="12.75">
      <c r="A880" s="218"/>
      <c r="C880" s="219"/>
    </row>
    <row r="881" spans="1:3" ht="12.75">
      <c r="A881" s="218"/>
      <c r="C881" s="219"/>
    </row>
    <row r="882" spans="1:3" ht="12.75">
      <c r="A882" s="218"/>
      <c r="C882" s="219"/>
    </row>
    <row r="883" spans="1:3" ht="12.75">
      <c r="A883" s="218"/>
      <c r="C883" s="219"/>
    </row>
    <row r="884" spans="1:3" ht="12.75">
      <c r="A884" s="218"/>
      <c r="C884" s="219"/>
    </row>
    <row r="885" spans="1:3" ht="12.75">
      <c r="A885" s="218"/>
      <c r="C885" s="219"/>
    </row>
    <row r="886" spans="1:3" ht="12.75">
      <c r="A886" s="218"/>
      <c r="C886" s="219"/>
    </row>
    <row r="887" spans="1:3" ht="12.75">
      <c r="A887" s="218"/>
      <c r="C887" s="219"/>
    </row>
    <row r="888" spans="1:3" ht="12.75">
      <c r="A888" s="218"/>
      <c r="C888" s="219"/>
    </row>
    <row r="889" spans="1:3" ht="12.75">
      <c r="A889" s="218"/>
      <c r="C889" s="219"/>
    </row>
    <row r="890" spans="1:3" ht="12.75">
      <c r="A890" s="218"/>
      <c r="C890" s="219"/>
    </row>
    <row r="891" spans="1:3" ht="12.75">
      <c r="A891" s="218"/>
      <c r="C891" s="219"/>
    </row>
    <row r="892" spans="1:3" ht="12.75">
      <c r="A892" s="218"/>
      <c r="C892" s="219"/>
    </row>
    <row r="893" spans="1:3" ht="12.75">
      <c r="A893" s="218"/>
      <c r="C893" s="219"/>
    </row>
    <row r="894" spans="1:3" ht="12.75">
      <c r="A894" s="218"/>
      <c r="C894" s="219"/>
    </row>
    <row r="895" spans="1:3" ht="12.75">
      <c r="A895" s="218"/>
      <c r="C895" s="219"/>
    </row>
    <row r="896" spans="1:3" ht="12.75">
      <c r="A896" s="218"/>
      <c r="C896" s="219"/>
    </row>
    <row r="897" spans="1:3" ht="12.75">
      <c r="A897" s="218"/>
      <c r="C897" s="219"/>
    </row>
    <row r="898" spans="1:3" ht="12.75">
      <c r="A898" s="218"/>
      <c r="C898" s="219"/>
    </row>
    <row r="899" spans="1:3" ht="12.75">
      <c r="A899" s="218"/>
      <c r="C899" s="219"/>
    </row>
    <row r="900" spans="1:3" ht="12.75">
      <c r="A900" s="218"/>
      <c r="C900" s="219"/>
    </row>
    <row r="901" spans="1:3" ht="12.75">
      <c r="A901" s="218"/>
      <c r="C901" s="219"/>
    </row>
    <row r="902" spans="1:3" ht="12.75">
      <c r="A902" s="218"/>
      <c r="C902" s="219"/>
    </row>
    <row r="903" spans="1:3" ht="12.75">
      <c r="A903" s="218"/>
      <c r="C903" s="219"/>
    </row>
    <row r="904" spans="1:3" ht="12.75">
      <c r="A904" s="218"/>
      <c r="C904" s="219"/>
    </row>
    <row r="905" spans="1:3" ht="12.75">
      <c r="A905" s="218"/>
      <c r="C905" s="219"/>
    </row>
    <row r="906" spans="1:3" ht="12.75">
      <c r="A906" s="218"/>
      <c r="C906" s="219"/>
    </row>
    <row r="907" spans="1:3" ht="12.75">
      <c r="A907" s="218"/>
      <c r="C907" s="219"/>
    </row>
    <row r="908" spans="1:3" ht="12.75">
      <c r="A908" s="218"/>
      <c r="C908" s="219"/>
    </row>
    <row r="909" spans="1:3" ht="12.75">
      <c r="A909" s="218"/>
      <c r="C909" s="219"/>
    </row>
    <row r="910" spans="1:3" ht="12.75">
      <c r="A910" s="218"/>
      <c r="C910" s="219"/>
    </row>
    <row r="911" spans="1:3" ht="12.75">
      <c r="A911" s="218"/>
      <c r="C911" s="219"/>
    </row>
    <row r="912" spans="1:3" ht="12.75">
      <c r="A912" s="218"/>
      <c r="C912" s="219"/>
    </row>
    <row r="913" spans="1:3" ht="12.75">
      <c r="A913" s="218"/>
      <c r="C913" s="219"/>
    </row>
    <row r="914" spans="1:3" ht="12.75">
      <c r="A914" s="218"/>
      <c r="C914" s="219"/>
    </row>
    <row r="915" spans="1:3" ht="12.75">
      <c r="A915" s="218"/>
      <c r="C915" s="219"/>
    </row>
    <row r="916" spans="1:3" ht="12.75">
      <c r="A916" s="218"/>
      <c r="C916" s="219"/>
    </row>
    <row r="917" spans="1:3" ht="12.75">
      <c r="A917" s="218"/>
      <c r="C917" s="219"/>
    </row>
    <row r="918" spans="1:3" ht="12.75">
      <c r="A918" s="218"/>
      <c r="C918" s="219"/>
    </row>
    <row r="919" spans="1:3" ht="12.75">
      <c r="A919" s="218"/>
      <c r="C919" s="219"/>
    </row>
    <row r="920" spans="1:3" ht="12.75">
      <c r="A920" s="218"/>
      <c r="C920" s="219"/>
    </row>
    <row r="921" spans="1:3" ht="12.75">
      <c r="A921" s="218"/>
      <c r="C921" s="219"/>
    </row>
    <row r="922" spans="1:3" ht="12.75">
      <c r="A922" s="218"/>
      <c r="C922" s="219"/>
    </row>
    <row r="923" spans="1:3" ht="12.75">
      <c r="A923" s="218"/>
      <c r="C923" s="219"/>
    </row>
    <row r="924" spans="1:3" ht="12.75">
      <c r="A924" s="218"/>
      <c r="C924" s="219"/>
    </row>
    <row r="925" spans="1:3" ht="12.75">
      <c r="A925" s="218"/>
      <c r="C925" s="219"/>
    </row>
    <row r="926" spans="1:3" ht="12.75">
      <c r="A926" s="218"/>
      <c r="C926" s="219"/>
    </row>
    <row r="927" spans="1:3" ht="12.75">
      <c r="A927" s="218"/>
      <c r="C927" s="219"/>
    </row>
    <row r="928" spans="1:3" ht="12.75">
      <c r="A928" s="218"/>
      <c r="C928" s="219"/>
    </row>
    <row r="929" spans="1:3" ht="12.75">
      <c r="A929" s="218"/>
      <c r="C929" s="219"/>
    </row>
    <row r="930" spans="1:3" ht="12.75">
      <c r="A930" s="218"/>
      <c r="C930" s="219"/>
    </row>
    <row r="931" spans="1:3" ht="12.75">
      <c r="A931" s="218"/>
      <c r="C931" s="219"/>
    </row>
    <row r="932" spans="1:3" ht="12.75">
      <c r="A932" s="218"/>
      <c r="C932" s="219"/>
    </row>
    <row r="933" spans="1:3" ht="12.75">
      <c r="A933" s="218"/>
      <c r="C933" s="219"/>
    </row>
    <row r="934" spans="1:3" ht="12.75">
      <c r="A934" s="218"/>
      <c r="C934" s="219"/>
    </row>
    <row r="935" spans="1:3" ht="12.75">
      <c r="A935" s="218"/>
      <c r="C935" s="219"/>
    </row>
    <row r="936" spans="1:3" ht="12.75">
      <c r="A936" s="218"/>
      <c r="C936" s="219"/>
    </row>
    <row r="937" spans="1:3" ht="12.75">
      <c r="A937" s="218"/>
      <c r="C937" s="219"/>
    </row>
    <row r="938" spans="1:3" ht="12.75">
      <c r="A938" s="218"/>
      <c r="C938" s="219"/>
    </row>
    <row r="939" spans="1:3" ht="12.75">
      <c r="A939" s="218"/>
      <c r="C939" s="219"/>
    </row>
    <row r="940" spans="1:3" ht="12.75">
      <c r="A940" s="218"/>
      <c r="C940" s="219"/>
    </row>
    <row r="941" spans="1:3" ht="12.75">
      <c r="A941" s="218"/>
      <c r="C941" s="219"/>
    </row>
    <row r="942" spans="1:3" ht="12.75">
      <c r="A942" s="218"/>
      <c r="C942" s="219"/>
    </row>
    <row r="943" spans="1:3" ht="12.75">
      <c r="A943" s="218"/>
      <c r="C943" s="219"/>
    </row>
    <row r="944" spans="1:3" ht="12.75">
      <c r="A944" s="218"/>
      <c r="C944" s="219"/>
    </row>
    <row r="945" spans="1:3" ht="12.75">
      <c r="A945" s="218"/>
      <c r="C945" s="219"/>
    </row>
    <row r="946" spans="1:3" ht="12.75">
      <c r="A946" s="218"/>
      <c r="C946" s="219"/>
    </row>
    <row r="947" spans="1:3" ht="12.75">
      <c r="A947" s="218"/>
      <c r="C947" s="219"/>
    </row>
    <row r="948" spans="1:3" ht="12.75">
      <c r="A948" s="218"/>
      <c r="C948" s="219"/>
    </row>
    <row r="949" spans="1:3" ht="12.75">
      <c r="A949" s="218"/>
      <c r="C949" s="219"/>
    </row>
    <row r="950" spans="1:3" ht="12.75">
      <c r="A950" s="218"/>
      <c r="C950" s="219"/>
    </row>
    <row r="951" spans="1:3" ht="12.75">
      <c r="A951" s="218"/>
      <c r="C951" s="219"/>
    </row>
    <row r="952" spans="1:3" ht="12.75">
      <c r="A952" s="218"/>
      <c r="C952" s="219"/>
    </row>
    <row r="953" spans="1:3" ht="12.75">
      <c r="A953" s="218"/>
      <c r="C953" s="219"/>
    </row>
    <row r="954" spans="1:3" ht="12.75">
      <c r="A954" s="218"/>
      <c r="C954" s="219"/>
    </row>
    <row r="955" spans="1:3" ht="12.75">
      <c r="A955" s="218"/>
      <c r="C955" s="219"/>
    </row>
    <row r="956" spans="1:3" ht="12.75">
      <c r="A956" s="218"/>
      <c r="C956" s="219"/>
    </row>
    <row r="957" spans="1:3" ht="12.75">
      <c r="A957" s="218"/>
      <c r="C957" s="219"/>
    </row>
    <row r="958" spans="1:3" ht="12.75">
      <c r="A958" s="218"/>
      <c r="C958" s="219"/>
    </row>
    <row r="959" spans="1:3" ht="12.75">
      <c r="A959" s="218"/>
      <c r="C959" s="219"/>
    </row>
    <row r="960" spans="1:3" ht="12.75">
      <c r="A960" s="218"/>
      <c r="C960" s="219"/>
    </row>
    <row r="961" spans="1:3" ht="12.75">
      <c r="A961" s="218"/>
      <c r="C961" s="219"/>
    </row>
    <row r="962" spans="1:3" ht="12.75">
      <c r="A962" s="218"/>
      <c r="C962" s="219"/>
    </row>
    <row r="963" spans="1:3" ht="12.75">
      <c r="A963" s="218"/>
      <c r="C963" s="219"/>
    </row>
    <row r="964" spans="1:3" ht="12.75">
      <c r="A964" s="218"/>
      <c r="C964" s="219"/>
    </row>
    <row r="965" spans="1:3" ht="12.75">
      <c r="A965" s="218"/>
      <c r="C965" s="219"/>
    </row>
    <row r="966" spans="1:3" ht="12.75">
      <c r="A966" s="218"/>
      <c r="C966" s="219"/>
    </row>
    <row r="967" spans="1:3" ht="12.75">
      <c r="A967" s="218"/>
      <c r="C967" s="219"/>
    </row>
    <row r="968" spans="1:3" ht="12.75">
      <c r="A968" s="218"/>
      <c r="C968" s="219"/>
    </row>
    <row r="969" spans="1:3" ht="12.75">
      <c r="A969" s="218"/>
      <c r="C969" s="219"/>
    </row>
    <row r="970" spans="1:3" ht="12.75">
      <c r="A970" s="218"/>
      <c r="C970" s="219"/>
    </row>
    <row r="971" spans="1:3" ht="12.75">
      <c r="A971" s="218"/>
      <c r="C971" s="219"/>
    </row>
    <row r="972" spans="1:3" ht="12.75">
      <c r="A972" s="218"/>
      <c r="C972" s="219"/>
    </row>
    <row r="973" spans="1:3" ht="12.75">
      <c r="A973" s="218"/>
      <c r="C973" s="219"/>
    </row>
    <row r="974" spans="1:3" ht="12.75">
      <c r="A974" s="218"/>
      <c r="C974" s="219"/>
    </row>
    <row r="975" spans="1:3" ht="12.75">
      <c r="A975" s="218"/>
      <c r="C975" s="219"/>
    </row>
    <row r="976" spans="1:3" ht="12.75">
      <c r="A976" s="218"/>
      <c r="C976" s="219"/>
    </row>
    <row r="977" spans="1:3" ht="12.75">
      <c r="A977" s="218"/>
      <c r="C977" s="219"/>
    </row>
    <row r="978" spans="1:3" ht="12.75">
      <c r="A978" s="218"/>
      <c r="C978" s="219"/>
    </row>
    <row r="979" spans="1:3" ht="12.75">
      <c r="A979" s="218"/>
      <c r="C979" s="219"/>
    </row>
    <row r="980" spans="1:3" ht="12.75">
      <c r="A980" s="218"/>
      <c r="C980" s="219"/>
    </row>
    <row r="981" spans="1:3" ht="12.75">
      <c r="A981" s="218"/>
      <c r="C981" s="219"/>
    </row>
    <row r="982" spans="1:3" ht="12.75">
      <c r="A982" s="218"/>
      <c r="C982" s="219"/>
    </row>
    <row r="983" spans="1:3" ht="12.75">
      <c r="A983" s="218"/>
      <c r="C983" s="219"/>
    </row>
    <row r="984" spans="1:3" ht="12.75">
      <c r="A984" s="218"/>
      <c r="C984" s="219"/>
    </row>
    <row r="985" spans="1:3" ht="12.75">
      <c r="A985" s="218"/>
      <c r="C985" s="219"/>
    </row>
    <row r="986" spans="1:3" ht="12.75">
      <c r="A986" s="218"/>
      <c r="C986" s="219"/>
    </row>
    <row r="987" spans="1:3" ht="12.75">
      <c r="A987" s="218"/>
      <c r="C987" s="219"/>
    </row>
    <row r="988" spans="1:3" ht="12.75">
      <c r="A988" s="218"/>
      <c r="C988" s="219"/>
    </row>
    <row r="989" spans="1:3" ht="12.75">
      <c r="A989" s="218"/>
      <c r="C989" s="219"/>
    </row>
  </sheetData>
  <mergeCells count="9">
    <mergeCell ref="C6:C7"/>
    <mergeCell ref="P6:P7"/>
    <mergeCell ref="A1:P1"/>
    <mergeCell ref="A2:P2"/>
    <mergeCell ref="A3:P3"/>
    <mergeCell ref="A4:P4"/>
    <mergeCell ref="A5:O5"/>
    <mergeCell ref="A6:A7"/>
    <mergeCell ref="B6:B7"/>
  </mergeCells>
  <dataValidations count="4">
    <dataValidation type="custom" allowBlank="1" showDropDown="1" showErrorMessage="1" sqref="A4" xr:uid="{00000000-0002-0000-1100-000000000000}">
      <formula1>NOT(ISERROR(SEARCH(("GASTOS POR UNIDADE CONSUMIDORA - 2017"),(A4))))</formula1>
    </dataValidation>
    <dataValidation type="custom" allowBlank="1" showErrorMessage="1" sqref="A2" xr:uid="{00000000-0002-0000-1100-000001000000}">
      <formula1>NOT(ISERROR(SEARCH(("PRÓ-REITORIA DE GESTÃO E PLANEJAMENTO"),(A2))))</formula1>
    </dataValidation>
    <dataValidation type="custom" allowBlank="1" showErrorMessage="1" sqref="A3" xr:uid="{00000000-0002-0000-1100-000002000000}">
      <formula1>NOT(ISERROR(SEARCH(("DIRETORIA DE ADMINISTRAÇÃO DE SERVIÇOS "),(A3))))</formula1>
    </dataValidation>
    <dataValidation type="custom" allowBlank="1" showDropDown="1" showErrorMessage="1" sqref="A1" xr:uid="{00000000-0002-0000-1100-000003000000}">
      <formula1>NOT(ISERROR(SEARCH(("UNIVERSIDADE DO ESTADO DO PARÁ "),(A1))))</formula1>
    </dataValidation>
  </dataValidation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  <pageSetUpPr fitToPage="1"/>
  </sheetPr>
  <dimension ref="A1:H99"/>
  <sheetViews>
    <sheetView showGridLines="0" workbookViewId="0"/>
  </sheetViews>
  <sheetFormatPr defaultColWidth="17.28515625" defaultRowHeight="15" customHeight="1"/>
  <cols>
    <col min="1" max="1" width="45.42578125" customWidth="1"/>
    <col min="2" max="2" width="27.7109375" customWidth="1"/>
    <col min="3" max="3" width="33.85546875" customWidth="1"/>
    <col min="4" max="8" width="17.85546875" customWidth="1"/>
  </cols>
  <sheetData>
    <row r="1" spans="1:8" ht="11.25" customHeight="1">
      <c r="A1" s="418" t="s">
        <v>0</v>
      </c>
      <c r="B1" s="417"/>
      <c r="C1" s="417"/>
      <c r="D1" s="417"/>
      <c r="E1" s="417"/>
      <c r="F1" s="417"/>
      <c r="G1" s="417"/>
      <c r="H1" s="417"/>
    </row>
    <row r="2" spans="1:8" ht="11.25" customHeight="1">
      <c r="A2" s="418" t="s">
        <v>1</v>
      </c>
      <c r="B2" s="417"/>
      <c r="C2" s="417"/>
      <c r="D2" s="417"/>
      <c r="E2" s="417"/>
      <c r="F2" s="417"/>
      <c r="G2" s="417"/>
      <c r="H2" s="417"/>
    </row>
    <row r="3" spans="1:8" ht="11.25" customHeight="1">
      <c r="A3" s="418" t="s">
        <v>2</v>
      </c>
      <c r="B3" s="417"/>
      <c r="C3" s="417"/>
      <c r="D3" s="417"/>
      <c r="E3" s="417"/>
      <c r="F3" s="417"/>
      <c r="G3" s="417"/>
      <c r="H3" s="417"/>
    </row>
    <row r="4" spans="1:8" ht="11.25" customHeight="1">
      <c r="A4" s="432" t="s">
        <v>234</v>
      </c>
      <c r="B4" s="426"/>
      <c r="C4" s="426"/>
      <c r="D4" s="426"/>
      <c r="E4" s="426"/>
      <c r="F4" s="426"/>
      <c r="G4" s="426"/>
      <c r="H4" s="411"/>
    </row>
    <row r="5" spans="1:8" ht="8.25" customHeight="1">
      <c r="A5" s="418"/>
      <c r="B5" s="417"/>
      <c r="C5" s="417"/>
      <c r="D5" s="417"/>
      <c r="E5" s="417"/>
      <c r="F5" s="417"/>
      <c r="G5" s="417"/>
      <c r="H5" s="80"/>
    </row>
    <row r="6" spans="1:8" ht="12.75">
      <c r="A6" s="112"/>
      <c r="B6" s="113"/>
      <c r="C6" s="220"/>
      <c r="D6" s="451"/>
      <c r="E6" s="426"/>
      <c r="F6" s="426"/>
      <c r="G6" s="426"/>
      <c r="H6" s="411"/>
    </row>
    <row r="7" spans="1:8" ht="12.75">
      <c r="A7" s="114" t="s">
        <v>4</v>
      </c>
      <c r="B7" s="115" t="s">
        <v>5</v>
      </c>
      <c r="C7" s="221" t="s">
        <v>6</v>
      </c>
      <c r="D7" s="118" t="s">
        <v>17</v>
      </c>
      <c r="E7" s="118" t="s">
        <v>18</v>
      </c>
      <c r="F7" s="118" t="s">
        <v>19</v>
      </c>
      <c r="G7" s="118" t="s">
        <v>20</v>
      </c>
      <c r="H7" s="118" t="s">
        <v>235</v>
      </c>
    </row>
    <row r="8" spans="1:8" ht="12.75">
      <c r="A8" s="119" t="s">
        <v>21</v>
      </c>
      <c r="B8" s="119">
        <v>80401051</v>
      </c>
      <c r="C8" s="119" t="s">
        <v>21</v>
      </c>
      <c r="D8" s="125">
        <v>9878.3799999999992</v>
      </c>
      <c r="E8" s="125">
        <v>11140.66</v>
      </c>
      <c r="F8" s="125">
        <v>11481.93</v>
      </c>
      <c r="G8" s="125">
        <v>10366.9</v>
      </c>
      <c r="H8" s="126">
        <f t="shared" ref="H8:H44" si="0">AVERAGE(D8:G8)</f>
        <v>10716.967500000001</v>
      </c>
    </row>
    <row r="9" spans="1:8" ht="12.75">
      <c r="A9" s="121" t="s">
        <v>22</v>
      </c>
      <c r="B9" s="121">
        <v>21567680</v>
      </c>
      <c r="C9" s="121" t="s">
        <v>22</v>
      </c>
      <c r="D9" s="125">
        <v>4627.58</v>
      </c>
      <c r="E9" s="125">
        <v>5821.98</v>
      </c>
      <c r="F9" s="125">
        <v>6390.25</v>
      </c>
      <c r="G9" s="125">
        <v>5331.37</v>
      </c>
      <c r="H9" s="126">
        <f t="shared" si="0"/>
        <v>5542.7949999999992</v>
      </c>
    </row>
    <row r="10" spans="1:8" ht="12.75">
      <c r="A10" s="121" t="s">
        <v>23</v>
      </c>
      <c r="B10" s="121">
        <v>10254280</v>
      </c>
      <c r="C10" s="121" t="s">
        <v>22</v>
      </c>
      <c r="D10" s="125">
        <v>966.18</v>
      </c>
      <c r="E10" s="125">
        <v>1290.08</v>
      </c>
      <c r="F10" s="125">
        <v>1055.4000000000001</v>
      </c>
      <c r="G10" s="125">
        <v>957.33</v>
      </c>
      <c r="H10" s="126">
        <f t="shared" si="0"/>
        <v>1067.2474999999999</v>
      </c>
    </row>
    <row r="11" spans="1:8" ht="12.75">
      <c r="A11" s="121" t="s">
        <v>26</v>
      </c>
      <c r="B11" s="121">
        <v>11835</v>
      </c>
      <c r="C11" s="121" t="s">
        <v>27</v>
      </c>
      <c r="D11" s="125">
        <v>86501.13</v>
      </c>
      <c r="E11" s="125">
        <v>89702.23</v>
      </c>
      <c r="F11" s="125">
        <v>90841.83</v>
      </c>
      <c r="G11" s="125">
        <v>87931.01</v>
      </c>
      <c r="H11" s="126">
        <f t="shared" si="0"/>
        <v>88744.05</v>
      </c>
    </row>
    <row r="12" spans="1:8" ht="12.75">
      <c r="A12" s="121" t="s">
        <v>28</v>
      </c>
      <c r="B12" s="121">
        <v>10804</v>
      </c>
      <c r="C12" s="121" t="s">
        <v>27</v>
      </c>
      <c r="D12" s="125">
        <v>37567.129999999997</v>
      </c>
      <c r="E12" s="125">
        <v>39611.769999999997</v>
      </c>
      <c r="F12" s="125">
        <v>41236.43</v>
      </c>
      <c r="G12" s="125">
        <v>38567.599999999999</v>
      </c>
      <c r="H12" s="126">
        <f t="shared" si="0"/>
        <v>39245.732499999998</v>
      </c>
    </row>
    <row r="13" spans="1:8" ht="12.75">
      <c r="A13" s="121" t="s">
        <v>29</v>
      </c>
      <c r="B13" s="121">
        <v>99816910</v>
      </c>
      <c r="C13" s="121" t="s">
        <v>27</v>
      </c>
      <c r="D13" s="125">
        <v>3423.22</v>
      </c>
      <c r="E13" s="125">
        <v>3452.91</v>
      </c>
      <c r="F13" s="125">
        <v>3595.48</v>
      </c>
      <c r="G13" s="125">
        <v>3141.65</v>
      </c>
      <c r="H13" s="126">
        <f t="shared" si="0"/>
        <v>3403.3149999999996</v>
      </c>
    </row>
    <row r="14" spans="1:8" ht="12.75">
      <c r="A14" s="121" t="s">
        <v>30</v>
      </c>
      <c r="B14" s="121">
        <v>10588</v>
      </c>
      <c r="C14" s="121" t="s">
        <v>27</v>
      </c>
      <c r="D14" s="125">
        <v>30064.27</v>
      </c>
      <c r="E14" s="125">
        <v>32826.39</v>
      </c>
      <c r="F14" s="125">
        <v>32553.02</v>
      </c>
      <c r="G14" s="125">
        <v>33198.99</v>
      </c>
      <c r="H14" s="126">
        <f t="shared" si="0"/>
        <v>32160.667500000003</v>
      </c>
    </row>
    <row r="15" spans="1:8" ht="12.75">
      <c r="A15" s="121" t="s">
        <v>31</v>
      </c>
      <c r="B15" s="121">
        <v>10499</v>
      </c>
      <c r="C15" s="121" t="s">
        <v>27</v>
      </c>
      <c r="D15" s="125">
        <v>12312.96</v>
      </c>
      <c r="E15" s="125">
        <v>13781.47</v>
      </c>
      <c r="F15" s="125">
        <v>14160.43</v>
      </c>
      <c r="G15" s="125">
        <v>12660.46</v>
      </c>
      <c r="H15" s="126">
        <f t="shared" si="0"/>
        <v>13228.83</v>
      </c>
    </row>
    <row r="16" spans="1:8" ht="12.75">
      <c r="A16" s="121" t="s">
        <v>32</v>
      </c>
      <c r="B16" s="121">
        <v>1378252</v>
      </c>
      <c r="C16" s="121" t="s">
        <v>27</v>
      </c>
      <c r="D16" s="125">
        <v>24044.73</v>
      </c>
      <c r="E16" s="125">
        <v>28737.62</v>
      </c>
      <c r="F16" s="125">
        <v>27253.16</v>
      </c>
      <c r="G16" s="125">
        <v>23550.240000000002</v>
      </c>
      <c r="H16" s="126">
        <f t="shared" si="0"/>
        <v>25896.4375</v>
      </c>
    </row>
    <row r="17" spans="1:8" ht="12.75">
      <c r="A17" s="121" t="s">
        <v>33</v>
      </c>
      <c r="B17" s="121">
        <v>1159682</v>
      </c>
      <c r="C17" s="121" t="s">
        <v>27</v>
      </c>
      <c r="D17" s="125">
        <v>2258.63</v>
      </c>
      <c r="E17" s="125">
        <v>3390.61</v>
      </c>
      <c r="F17" s="125">
        <v>4040.57</v>
      </c>
      <c r="G17" s="125">
        <v>3408.55</v>
      </c>
      <c r="H17" s="126">
        <f t="shared" si="0"/>
        <v>3274.59</v>
      </c>
    </row>
    <row r="18" spans="1:8" ht="12.75">
      <c r="A18" s="121" t="s">
        <v>34</v>
      </c>
      <c r="B18" s="121">
        <v>1833332</v>
      </c>
      <c r="C18" s="121" t="s">
        <v>27</v>
      </c>
      <c r="D18" s="125">
        <v>332.7</v>
      </c>
      <c r="E18" s="125">
        <v>433.37</v>
      </c>
      <c r="F18" s="125">
        <v>576.64</v>
      </c>
      <c r="G18" s="125">
        <v>420.89</v>
      </c>
      <c r="H18" s="126">
        <f t="shared" si="0"/>
        <v>440.9</v>
      </c>
    </row>
    <row r="19" spans="1:8" ht="12.75">
      <c r="A19" s="121" t="s">
        <v>35</v>
      </c>
      <c r="B19" s="121">
        <v>2000061842</v>
      </c>
      <c r="C19" s="121" t="s">
        <v>27</v>
      </c>
      <c r="D19" s="125">
        <v>717.2</v>
      </c>
      <c r="E19" s="125">
        <v>837.64</v>
      </c>
      <c r="F19" s="125">
        <v>776.86</v>
      </c>
      <c r="G19" s="125">
        <v>985.29</v>
      </c>
      <c r="H19" s="126">
        <f t="shared" si="0"/>
        <v>829.24750000000006</v>
      </c>
    </row>
    <row r="20" spans="1:8" ht="12.75">
      <c r="A20" s="121" t="s">
        <v>36</v>
      </c>
      <c r="B20" s="121">
        <v>15756306</v>
      </c>
      <c r="C20" s="121" t="s">
        <v>27</v>
      </c>
      <c r="D20" s="125">
        <v>19084.240000000002</v>
      </c>
      <c r="E20" s="125">
        <v>20522.04</v>
      </c>
      <c r="F20" s="125">
        <v>20912.009999999998</v>
      </c>
      <c r="G20" s="125">
        <v>19158.490000000002</v>
      </c>
      <c r="H20" s="126">
        <f t="shared" si="0"/>
        <v>19919.195</v>
      </c>
    </row>
    <row r="21" spans="1:8" ht="12.75">
      <c r="A21" s="121" t="s">
        <v>37</v>
      </c>
      <c r="B21" s="121">
        <v>10812</v>
      </c>
      <c r="C21" s="121" t="s">
        <v>27</v>
      </c>
      <c r="D21" s="125">
        <v>12088</v>
      </c>
      <c r="E21" s="125">
        <v>12320.35</v>
      </c>
      <c r="F21" s="125">
        <v>12155.25</v>
      </c>
      <c r="G21" s="125">
        <v>11902.59</v>
      </c>
      <c r="H21" s="126">
        <f t="shared" si="0"/>
        <v>12116.547500000001</v>
      </c>
    </row>
    <row r="22" spans="1:8" ht="12.75">
      <c r="A22" s="121" t="s">
        <v>38</v>
      </c>
      <c r="B22" s="121">
        <v>47635</v>
      </c>
      <c r="C22" s="121" t="s">
        <v>27</v>
      </c>
      <c r="D22" s="125">
        <v>8807.7800000000007</v>
      </c>
      <c r="E22" s="125">
        <v>9071.8700000000008</v>
      </c>
      <c r="F22" s="125">
        <v>9201.3799999999992</v>
      </c>
      <c r="G22" s="125">
        <v>7953.49</v>
      </c>
      <c r="H22" s="126">
        <f t="shared" si="0"/>
        <v>8758.6299999999992</v>
      </c>
    </row>
    <row r="23" spans="1:8" ht="12.75">
      <c r="A23" s="121" t="s">
        <v>39</v>
      </c>
      <c r="B23" s="121">
        <v>10365813</v>
      </c>
      <c r="C23" s="121" t="s">
        <v>27</v>
      </c>
      <c r="D23" s="125">
        <v>9133.59</v>
      </c>
      <c r="E23" s="125">
        <v>10401.23</v>
      </c>
      <c r="F23" s="125">
        <v>8507.69</v>
      </c>
      <c r="G23" s="125">
        <v>8319.34</v>
      </c>
      <c r="H23" s="126">
        <f t="shared" si="0"/>
        <v>9090.4625000000015</v>
      </c>
    </row>
    <row r="24" spans="1:8" ht="12.75">
      <c r="A24" s="121" t="s">
        <v>40</v>
      </c>
      <c r="B24" s="121">
        <v>11904270</v>
      </c>
      <c r="C24" s="121" t="s">
        <v>27</v>
      </c>
      <c r="D24" s="125">
        <v>4271.97</v>
      </c>
      <c r="E24" s="125">
        <v>3893.64</v>
      </c>
      <c r="F24" s="125">
        <v>4960.97</v>
      </c>
      <c r="G24" s="125">
        <v>3543.85</v>
      </c>
      <c r="H24" s="126">
        <f t="shared" si="0"/>
        <v>4167.6075000000001</v>
      </c>
    </row>
    <row r="25" spans="1:8" ht="12.75">
      <c r="A25" s="121" t="s">
        <v>41</v>
      </c>
      <c r="B25" s="121">
        <v>97268185</v>
      </c>
      <c r="C25" s="121" t="s">
        <v>27</v>
      </c>
      <c r="D25" s="125">
        <v>1870.66</v>
      </c>
      <c r="E25" s="125">
        <v>4538.68</v>
      </c>
      <c r="F25" s="125">
        <v>3646.09</v>
      </c>
      <c r="G25" s="125">
        <v>2741.54</v>
      </c>
      <c r="H25" s="126">
        <f t="shared" si="0"/>
        <v>3199.2425000000003</v>
      </c>
    </row>
    <row r="26" spans="1:8" ht="12.75">
      <c r="A26" s="121" t="s">
        <v>42</v>
      </c>
      <c r="B26" s="121">
        <v>7286058</v>
      </c>
      <c r="C26" s="121" t="s">
        <v>27</v>
      </c>
      <c r="D26" s="125">
        <v>1530.25</v>
      </c>
      <c r="E26" s="125">
        <v>1547.12</v>
      </c>
      <c r="F26" s="125">
        <v>1666.9</v>
      </c>
      <c r="G26" s="125">
        <v>1159.28</v>
      </c>
      <c r="H26" s="126">
        <f t="shared" si="0"/>
        <v>1475.8875</v>
      </c>
    </row>
    <row r="27" spans="1:8" ht="12.75">
      <c r="A27" s="121" t="s">
        <v>43</v>
      </c>
      <c r="B27" s="121">
        <v>20307854</v>
      </c>
      <c r="C27" s="121" t="s">
        <v>43</v>
      </c>
      <c r="D27" s="125">
        <v>7111.32</v>
      </c>
      <c r="E27" s="125">
        <v>6751.01</v>
      </c>
      <c r="F27" s="125">
        <v>6807.34</v>
      </c>
      <c r="G27" s="125">
        <v>3912.01</v>
      </c>
      <c r="H27" s="126">
        <f t="shared" si="0"/>
        <v>6145.42</v>
      </c>
    </row>
    <row r="28" spans="1:8" ht="12.75">
      <c r="A28" s="121" t="s">
        <v>98</v>
      </c>
      <c r="B28" s="121">
        <v>104319696</v>
      </c>
      <c r="C28" s="121" t="s">
        <v>43</v>
      </c>
      <c r="D28" s="125">
        <v>681.53</v>
      </c>
      <c r="E28" s="125">
        <v>827.82</v>
      </c>
      <c r="F28" s="125">
        <v>1406.97</v>
      </c>
      <c r="G28" s="125">
        <v>1168.5999999999999</v>
      </c>
      <c r="H28" s="126">
        <f t="shared" si="0"/>
        <v>1021.2299999999999</v>
      </c>
    </row>
    <row r="29" spans="1:8" ht="12.75">
      <c r="A29" s="121" t="s">
        <v>44</v>
      </c>
      <c r="B29" s="121">
        <v>10878160</v>
      </c>
      <c r="C29" s="121" t="s">
        <v>44</v>
      </c>
      <c r="D29" s="125">
        <v>8952.0300000000007</v>
      </c>
      <c r="E29" s="125">
        <v>9168.34</v>
      </c>
      <c r="F29" s="125">
        <v>9962.93</v>
      </c>
      <c r="G29" s="125">
        <v>9199.23</v>
      </c>
      <c r="H29" s="126">
        <f t="shared" si="0"/>
        <v>9320.6324999999997</v>
      </c>
    </row>
    <row r="30" spans="1:8" ht="12.75">
      <c r="A30" s="121" t="s">
        <v>45</v>
      </c>
      <c r="B30" s="121">
        <v>5003430</v>
      </c>
      <c r="C30" s="121" t="s">
        <v>45</v>
      </c>
      <c r="D30" s="125">
        <v>21859.21</v>
      </c>
      <c r="E30" s="125">
        <v>22959.61</v>
      </c>
      <c r="F30" s="125">
        <v>22146.41</v>
      </c>
      <c r="G30" s="125">
        <v>22577.74</v>
      </c>
      <c r="H30" s="126">
        <f t="shared" si="0"/>
        <v>22385.7425</v>
      </c>
    </row>
    <row r="31" spans="1:8" ht="12.75">
      <c r="A31" s="121" t="s">
        <v>46</v>
      </c>
      <c r="B31" s="121">
        <v>5559839</v>
      </c>
      <c r="C31" s="121" t="s">
        <v>45</v>
      </c>
      <c r="D31" s="125">
        <v>837.12</v>
      </c>
      <c r="E31" s="125">
        <v>879.96</v>
      </c>
      <c r="F31" s="125">
        <v>1102.25</v>
      </c>
      <c r="G31" s="125">
        <v>837.3</v>
      </c>
      <c r="H31" s="126">
        <f t="shared" si="0"/>
        <v>914.15750000000003</v>
      </c>
    </row>
    <row r="32" spans="1:8" ht="12.75">
      <c r="A32" s="121" t="s">
        <v>47</v>
      </c>
      <c r="B32" s="121">
        <v>95561659</v>
      </c>
      <c r="C32" s="121" t="s">
        <v>47</v>
      </c>
      <c r="D32" s="125">
        <v>4702.9799999999996</v>
      </c>
      <c r="E32" s="125">
        <v>5144.0200000000004</v>
      </c>
      <c r="F32" s="125">
        <v>5802.5</v>
      </c>
      <c r="G32" s="125">
        <v>5309.24</v>
      </c>
      <c r="H32" s="126">
        <f t="shared" si="0"/>
        <v>5239.6849999999995</v>
      </c>
    </row>
    <row r="33" spans="1:8" ht="12.75">
      <c r="A33" s="121" t="s">
        <v>48</v>
      </c>
      <c r="B33" s="121">
        <v>50344487</v>
      </c>
      <c r="C33" s="121" t="s">
        <v>48</v>
      </c>
      <c r="D33" s="125">
        <v>31084.84</v>
      </c>
      <c r="E33" s="125">
        <v>33988.97</v>
      </c>
      <c r="F33" s="125">
        <v>34645.839999999997</v>
      </c>
      <c r="G33" s="125">
        <v>29434.47</v>
      </c>
      <c r="H33" s="126">
        <f t="shared" si="0"/>
        <v>32288.53</v>
      </c>
    </row>
    <row r="34" spans="1:8" ht="12.75">
      <c r="A34" s="121" t="s">
        <v>49</v>
      </c>
      <c r="B34" s="121">
        <v>109052124</v>
      </c>
      <c r="C34" s="121" t="s">
        <v>50</v>
      </c>
      <c r="D34" s="125">
        <v>890.71</v>
      </c>
      <c r="E34" s="125">
        <v>1214.8900000000001</v>
      </c>
      <c r="F34" s="125">
        <v>1203.07</v>
      </c>
      <c r="G34" s="125">
        <v>876.36</v>
      </c>
      <c r="H34" s="126">
        <f t="shared" si="0"/>
        <v>1046.2574999999999</v>
      </c>
    </row>
    <row r="35" spans="1:8" ht="12.75">
      <c r="A35" s="121" t="s">
        <v>51</v>
      </c>
      <c r="B35" s="121">
        <v>10099617</v>
      </c>
      <c r="C35" s="121" t="s">
        <v>51</v>
      </c>
      <c r="D35" s="125">
        <v>9957.35</v>
      </c>
      <c r="E35" s="125">
        <v>10786.13</v>
      </c>
      <c r="F35" s="125">
        <v>8906.4500000000007</v>
      </c>
      <c r="G35" s="125">
        <v>8718.76</v>
      </c>
      <c r="H35" s="126">
        <f t="shared" si="0"/>
        <v>9592.1725000000006</v>
      </c>
    </row>
    <row r="36" spans="1:8" ht="12.75">
      <c r="A36" s="121" t="s">
        <v>52</v>
      </c>
      <c r="B36" s="121">
        <v>50663612</v>
      </c>
      <c r="C36" s="121" t="s">
        <v>52</v>
      </c>
      <c r="D36" s="125">
        <v>8872.93</v>
      </c>
      <c r="E36" s="125">
        <v>8624.65</v>
      </c>
      <c r="F36" s="125">
        <v>9176.5300000000007</v>
      </c>
      <c r="G36" s="125">
        <v>7610.61</v>
      </c>
      <c r="H36" s="126">
        <f t="shared" si="0"/>
        <v>8571.18</v>
      </c>
    </row>
    <row r="37" spans="1:8" ht="12.75">
      <c r="A37" s="121" t="s">
        <v>53</v>
      </c>
      <c r="B37" s="121">
        <v>95706274</v>
      </c>
      <c r="C37" s="121" t="s">
        <v>53</v>
      </c>
      <c r="D37" s="125">
        <v>4962.22</v>
      </c>
      <c r="E37" s="125">
        <v>6425.42</v>
      </c>
      <c r="F37" s="125">
        <v>6545.3</v>
      </c>
      <c r="G37" s="125">
        <v>5873.4</v>
      </c>
      <c r="H37" s="126">
        <f t="shared" si="0"/>
        <v>5951.5849999999991</v>
      </c>
    </row>
    <row r="38" spans="1:8" ht="12.75">
      <c r="A38" s="121" t="s">
        <v>54</v>
      </c>
      <c r="B38" s="121" t="s">
        <v>236</v>
      </c>
      <c r="C38" s="121" t="s">
        <v>53</v>
      </c>
      <c r="D38" s="125">
        <v>603.49</v>
      </c>
      <c r="E38" s="125">
        <v>673.74</v>
      </c>
      <c r="F38" s="125">
        <v>289.14</v>
      </c>
      <c r="G38" s="125">
        <f>679.77+146.73</f>
        <v>826.5</v>
      </c>
      <c r="H38" s="126">
        <f t="shared" si="0"/>
        <v>598.21749999999997</v>
      </c>
    </row>
    <row r="39" spans="1:8" ht="12.75">
      <c r="A39" s="121" t="s">
        <v>55</v>
      </c>
      <c r="B39" s="121">
        <v>81265771</v>
      </c>
      <c r="C39" s="121" t="s">
        <v>55</v>
      </c>
      <c r="D39" s="125">
        <v>13474.64</v>
      </c>
      <c r="E39" s="125">
        <v>14100.34</v>
      </c>
      <c r="F39" s="125">
        <v>14561.49</v>
      </c>
      <c r="G39" s="125">
        <v>13190.48</v>
      </c>
      <c r="H39" s="126">
        <f t="shared" si="0"/>
        <v>13831.737499999999</v>
      </c>
    </row>
    <row r="40" spans="1:8" ht="12.75">
      <c r="A40" s="121" t="s">
        <v>56</v>
      </c>
      <c r="B40" s="121">
        <v>7283008</v>
      </c>
      <c r="C40" s="121" t="s">
        <v>56</v>
      </c>
      <c r="D40" s="125">
        <v>9787.67</v>
      </c>
      <c r="E40" s="125">
        <v>10181.77</v>
      </c>
      <c r="F40" s="125">
        <v>10236.81</v>
      </c>
      <c r="G40" s="125">
        <v>10953.01</v>
      </c>
      <c r="H40" s="126">
        <f t="shared" si="0"/>
        <v>10289.815000000001</v>
      </c>
    </row>
    <row r="41" spans="1:8" ht="12.75">
      <c r="A41" s="121" t="s">
        <v>100</v>
      </c>
      <c r="B41" s="121">
        <v>17760149</v>
      </c>
      <c r="C41" s="121" t="s">
        <v>56</v>
      </c>
      <c r="D41" s="125">
        <v>1953.88</v>
      </c>
      <c r="E41" s="125">
        <v>1457</v>
      </c>
      <c r="F41" s="125">
        <v>1478.89</v>
      </c>
      <c r="G41" s="125">
        <v>1352.98</v>
      </c>
      <c r="H41" s="126">
        <f t="shared" si="0"/>
        <v>1560.6875</v>
      </c>
    </row>
    <row r="42" spans="1:8" ht="12.75">
      <c r="A42" s="121" t="s">
        <v>57</v>
      </c>
      <c r="B42" s="121">
        <v>16387037</v>
      </c>
      <c r="C42" s="121" t="s">
        <v>57</v>
      </c>
      <c r="D42" s="125">
        <v>8958.2900000000009</v>
      </c>
      <c r="E42" s="125">
        <v>9688.44</v>
      </c>
      <c r="F42" s="125">
        <v>8838.4599999999991</v>
      </c>
      <c r="G42" s="125">
        <v>9194.7900000000009</v>
      </c>
      <c r="H42" s="126">
        <f t="shared" si="0"/>
        <v>9169.9950000000008</v>
      </c>
    </row>
    <row r="43" spans="1:8" ht="12.75">
      <c r="A43" s="121" t="s">
        <v>59</v>
      </c>
      <c r="B43" s="121">
        <v>14968075</v>
      </c>
      <c r="C43" s="121" t="s">
        <v>59</v>
      </c>
      <c r="D43" s="125">
        <v>4854.8900000000003</v>
      </c>
      <c r="E43" s="125">
        <v>5605.97</v>
      </c>
      <c r="F43" s="125">
        <v>6140.43</v>
      </c>
      <c r="G43" s="125">
        <v>5318.35</v>
      </c>
      <c r="H43" s="126">
        <f t="shared" si="0"/>
        <v>5479.91</v>
      </c>
    </row>
    <row r="44" spans="1:8" ht="12.75">
      <c r="A44" s="121" t="s">
        <v>101</v>
      </c>
      <c r="B44" s="121">
        <v>6396992</v>
      </c>
      <c r="C44" s="121" t="s">
        <v>59</v>
      </c>
      <c r="D44" s="128">
        <v>788.55</v>
      </c>
      <c r="E44" s="128">
        <v>733.42</v>
      </c>
      <c r="F44" s="128">
        <v>595.26</v>
      </c>
      <c r="G44" s="128">
        <v>383.63</v>
      </c>
      <c r="H44" s="126">
        <f t="shared" si="0"/>
        <v>625.21499999999992</v>
      </c>
    </row>
    <row r="45" spans="1:8" ht="12.75">
      <c r="A45" s="121" t="s">
        <v>102</v>
      </c>
      <c r="B45" s="121"/>
      <c r="C45" s="121"/>
      <c r="D45" s="126"/>
      <c r="E45" s="126"/>
      <c r="F45" s="126"/>
      <c r="G45" s="126"/>
      <c r="H45" s="126">
        <f>SUM(D45:G45)</f>
        <v>0</v>
      </c>
    </row>
    <row r="46" spans="1:8" ht="12.75">
      <c r="A46" s="434" t="s">
        <v>8</v>
      </c>
      <c r="B46" s="426"/>
      <c r="C46" s="411"/>
      <c r="D46" s="134">
        <f t="shared" ref="D46:H46" si="1">SUM(D8:D45)</f>
        <v>409814.25</v>
      </c>
      <c r="E46" s="134">
        <f t="shared" si="1"/>
        <v>442533.16000000003</v>
      </c>
      <c r="F46" s="134">
        <f t="shared" si="1"/>
        <v>444858.3600000001</v>
      </c>
      <c r="G46" s="134">
        <f t="shared" si="1"/>
        <v>412036.31999999977</v>
      </c>
      <c r="H46" s="134">
        <f t="shared" si="1"/>
        <v>427310.5224999999</v>
      </c>
    </row>
    <row r="47" spans="1:8" ht="12.75" hidden="1">
      <c r="A47" s="449" t="s">
        <v>237</v>
      </c>
      <c r="B47" s="426"/>
      <c r="C47" s="411"/>
      <c r="D47" s="222"/>
      <c r="E47" s="222"/>
      <c r="F47" s="222"/>
      <c r="G47" s="222"/>
      <c r="H47" s="222"/>
    </row>
    <row r="48" spans="1:8" ht="12.75">
      <c r="A48" s="80"/>
      <c r="B48" s="80"/>
      <c r="C48" s="80"/>
      <c r="D48" s="80"/>
      <c r="E48" s="80"/>
      <c r="F48" s="80"/>
      <c r="G48" s="80"/>
      <c r="H48" s="80"/>
    </row>
    <row r="49" spans="1:8" ht="12.75">
      <c r="A49" s="80"/>
      <c r="B49" s="80"/>
      <c r="C49" s="80"/>
      <c r="D49" s="80"/>
      <c r="E49" s="80"/>
      <c r="F49" s="80"/>
      <c r="G49" s="80"/>
      <c r="H49" s="80"/>
    </row>
    <row r="50" spans="1:8" ht="12.75" hidden="1">
      <c r="A50" s="80"/>
      <c r="B50" s="80"/>
      <c r="C50" s="80"/>
      <c r="D50" s="80"/>
      <c r="E50" s="80"/>
      <c r="F50" s="80"/>
      <c r="G50" s="80"/>
      <c r="H50" s="80"/>
    </row>
    <row r="51" spans="1:8" ht="12.75" hidden="1">
      <c r="A51" s="80"/>
      <c r="B51" s="80"/>
      <c r="C51" s="80"/>
      <c r="D51" s="80"/>
      <c r="E51" s="80"/>
      <c r="F51" s="80"/>
      <c r="G51" s="80"/>
      <c r="H51" s="80"/>
    </row>
    <row r="52" spans="1:8" ht="12.75" hidden="1">
      <c r="A52" s="428" t="s">
        <v>0</v>
      </c>
      <c r="B52" s="417"/>
      <c r="C52" s="417"/>
      <c r="D52" s="80"/>
      <c r="E52" s="80"/>
      <c r="F52" s="80"/>
      <c r="G52" s="80"/>
      <c r="H52" s="80"/>
    </row>
    <row r="53" spans="1:8" ht="12.75" hidden="1">
      <c r="A53" s="428" t="s">
        <v>1</v>
      </c>
      <c r="B53" s="417"/>
      <c r="C53" s="417"/>
      <c r="D53" s="80"/>
      <c r="E53" s="80"/>
      <c r="F53" s="80"/>
      <c r="G53" s="80"/>
      <c r="H53" s="80"/>
    </row>
    <row r="54" spans="1:8" ht="12.75" hidden="1">
      <c r="A54" s="428" t="s">
        <v>2</v>
      </c>
      <c r="B54" s="417"/>
      <c r="C54" s="417"/>
      <c r="D54" s="80"/>
      <c r="E54" s="80"/>
      <c r="F54" s="80"/>
      <c r="G54" s="80"/>
      <c r="H54" s="80"/>
    </row>
    <row r="55" spans="1:8" ht="12.75" hidden="1">
      <c r="A55" s="428" t="s">
        <v>234</v>
      </c>
      <c r="B55" s="417"/>
      <c r="C55" s="417"/>
      <c r="D55" s="80"/>
      <c r="E55" s="80"/>
      <c r="F55" s="80"/>
      <c r="G55" s="80"/>
      <c r="H55" s="80"/>
    </row>
    <row r="56" spans="1:8" ht="12.75" hidden="1">
      <c r="A56" s="80"/>
      <c r="B56" s="80"/>
      <c r="C56" s="80"/>
      <c r="D56" s="80"/>
      <c r="E56" s="80"/>
      <c r="F56" s="80"/>
      <c r="G56" s="80"/>
      <c r="H56" s="80"/>
    </row>
    <row r="57" spans="1:8" ht="12.75" hidden="1">
      <c r="A57" s="450"/>
      <c r="B57" s="417"/>
      <c r="C57" s="417"/>
      <c r="D57" s="80"/>
      <c r="E57" s="80"/>
      <c r="F57" s="80"/>
      <c r="G57" s="80"/>
      <c r="H57" s="80"/>
    </row>
    <row r="58" spans="1:8" ht="12.75" hidden="1">
      <c r="A58" s="136" t="s">
        <v>74</v>
      </c>
      <c r="B58" s="136"/>
      <c r="C58" s="136" t="s">
        <v>75</v>
      </c>
      <c r="F58" s="80"/>
      <c r="G58" s="80"/>
      <c r="H58" s="80"/>
    </row>
    <row r="59" spans="1:8" ht="12.75" hidden="1">
      <c r="A59" s="138" t="str">
        <f ca="1">IFERROR(__xludf.DUMMYFUNCTION("UNIQUE(C8:C44)"),"ALTAMIRA")</f>
        <v>ALTAMIRA</v>
      </c>
      <c r="B59" s="138"/>
      <c r="C59" s="123">
        <f t="shared" ref="C59:C74" ca="1" si="2">SUMIFS($G$8:$G$44,$C$8:$C$44,A59)</f>
        <v>10366.9</v>
      </c>
      <c r="F59" s="80"/>
      <c r="G59" s="80"/>
      <c r="H59" s="80"/>
    </row>
    <row r="60" spans="1:8" ht="12.75" hidden="1">
      <c r="A60" s="138" t="str">
        <f ca="1">IFERROR(__xludf.DUMMYFUNCTION("""COMPUTED_VALUE"""),"BARCARENA")</f>
        <v>BARCARENA</v>
      </c>
      <c r="B60" s="138"/>
      <c r="C60" s="123">
        <f t="shared" ca="1" si="2"/>
        <v>6288.7</v>
      </c>
      <c r="F60" s="80"/>
      <c r="G60" s="80"/>
      <c r="H60" s="80"/>
    </row>
    <row r="61" spans="1:8" ht="12.75" hidden="1">
      <c r="A61" s="138" t="str">
        <f ca="1">IFERROR(__xludf.DUMMYFUNCTION("""COMPUTED_VALUE"""),"BELÉM")</f>
        <v>BELÉM</v>
      </c>
      <c r="B61" s="138"/>
      <c r="C61" s="123">
        <f t="shared" ca="1" si="2"/>
        <v>258643.25999999995</v>
      </c>
      <c r="F61" s="80"/>
      <c r="G61" s="80"/>
      <c r="H61" s="80"/>
    </row>
    <row r="62" spans="1:8" ht="12.75" hidden="1">
      <c r="A62" s="138" t="str">
        <f ca="1">IFERROR(__xludf.DUMMYFUNCTION("""COMPUTED_VALUE"""),"CAMETÁ")</f>
        <v>CAMETÁ</v>
      </c>
      <c r="B62" s="138"/>
      <c r="C62" s="123">
        <f t="shared" ca="1" si="2"/>
        <v>5080.6100000000006</v>
      </c>
      <c r="D62" s="80"/>
      <c r="E62" s="80"/>
      <c r="F62" s="80"/>
      <c r="G62" s="80"/>
      <c r="H62" s="80"/>
    </row>
    <row r="63" spans="1:8" ht="12.75" hidden="1">
      <c r="A63" s="138" t="str">
        <f ca="1">IFERROR(__xludf.DUMMYFUNCTION("""COMPUTED_VALUE"""),"CASTANHAL")</f>
        <v>CASTANHAL</v>
      </c>
      <c r="B63" s="138"/>
      <c r="C63" s="123">
        <f t="shared" ca="1" si="2"/>
        <v>9199.23</v>
      </c>
      <c r="D63" s="80"/>
      <c r="E63" s="80"/>
      <c r="F63" s="80"/>
      <c r="G63" s="80"/>
      <c r="H63" s="80"/>
    </row>
    <row r="64" spans="1:8" ht="12.75" hidden="1">
      <c r="A64" s="138" t="str">
        <f ca="1">IFERROR(__xludf.DUMMYFUNCTION("""COMPUTED_VALUE"""),"CONCEIÇÃO DO ARAGUAIA")</f>
        <v>CONCEIÇÃO DO ARAGUAIA</v>
      </c>
      <c r="B64" s="138"/>
      <c r="C64" s="123">
        <f t="shared" ca="1" si="2"/>
        <v>23415.040000000001</v>
      </c>
      <c r="D64" s="80"/>
      <c r="E64" s="80"/>
      <c r="F64" s="80"/>
      <c r="G64" s="80"/>
      <c r="H64" s="80"/>
    </row>
    <row r="65" spans="1:8" ht="12.75" hidden="1">
      <c r="A65" s="138" t="str">
        <f ca="1">IFERROR(__xludf.DUMMYFUNCTION("""COMPUTED_VALUE"""),"IGARAPÉ AÇU")</f>
        <v>IGARAPÉ AÇU</v>
      </c>
      <c r="B65" s="138"/>
      <c r="C65" s="123">
        <f t="shared" ca="1" si="2"/>
        <v>5309.24</v>
      </c>
      <c r="D65" s="80"/>
      <c r="E65" s="80"/>
      <c r="F65" s="80"/>
      <c r="G65" s="80"/>
      <c r="H65" s="80"/>
    </row>
    <row r="66" spans="1:8" ht="12.75" hidden="1">
      <c r="A66" s="138" t="str">
        <f ca="1">IFERROR(__xludf.DUMMYFUNCTION("""COMPUTED_VALUE"""),"MARABÁ")</f>
        <v>MARABÁ</v>
      </c>
      <c r="B66" s="138"/>
      <c r="C66" s="123">
        <f t="shared" ca="1" si="2"/>
        <v>29434.47</v>
      </c>
      <c r="D66" s="80"/>
      <c r="E66" s="80"/>
      <c r="F66" s="80"/>
      <c r="G66" s="80"/>
      <c r="H66" s="80"/>
    </row>
    <row r="67" spans="1:8" ht="12.75" hidden="1">
      <c r="A67" s="138" t="str">
        <f ca="1">IFERROR(__xludf.DUMMYFUNCTION("""COMPUTED_VALUE"""),"MOJU")</f>
        <v>MOJU</v>
      </c>
      <c r="B67" s="138"/>
      <c r="C67" s="123">
        <f t="shared" ca="1" si="2"/>
        <v>876.36</v>
      </c>
      <c r="D67" s="80"/>
      <c r="E67" s="80"/>
      <c r="F67" s="80"/>
      <c r="G67" s="80"/>
      <c r="H67" s="80"/>
    </row>
    <row r="68" spans="1:8" ht="12.75" hidden="1">
      <c r="A68" s="138" t="str">
        <f ca="1">IFERROR(__xludf.DUMMYFUNCTION("""COMPUTED_VALUE"""),"PARAGOMINAS")</f>
        <v>PARAGOMINAS</v>
      </c>
      <c r="B68" s="138"/>
      <c r="C68" s="123">
        <f t="shared" ca="1" si="2"/>
        <v>8718.76</v>
      </c>
      <c r="D68" s="80"/>
      <c r="E68" s="80"/>
      <c r="F68" s="80"/>
      <c r="G68" s="80"/>
      <c r="H68" s="80"/>
    </row>
    <row r="69" spans="1:8" ht="12.75" hidden="1">
      <c r="A69" s="138" t="str">
        <f ca="1">IFERROR(__xludf.DUMMYFUNCTION("""COMPUTED_VALUE"""),"REDENÇÃO")</f>
        <v>REDENÇÃO</v>
      </c>
      <c r="B69" s="138"/>
      <c r="C69" s="123">
        <f t="shared" ca="1" si="2"/>
        <v>7610.61</v>
      </c>
      <c r="D69" s="80"/>
      <c r="E69" s="80"/>
      <c r="F69" s="80"/>
      <c r="G69" s="80"/>
      <c r="H69" s="80"/>
    </row>
    <row r="70" spans="1:8" ht="12.75" hidden="1">
      <c r="A70" s="138" t="str">
        <f ca="1">IFERROR(__xludf.DUMMYFUNCTION("""COMPUTED_VALUE"""),"SALVATERRA")</f>
        <v>SALVATERRA</v>
      </c>
      <c r="B70" s="138"/>
      <c r="C70" s="123">
        <f t="shared" ca="1" si="2"/>
        <v>6699.9</v>
      </c>
      <c r="D70" s="80"/>
      <c r="E70" s="80"/>
      <c r="F70" s="80"/>
      <c r="G70" s="80"/>
      <c r="H70" s="80"/>
    </row>
    <row r="71" spans="1:8" ht="12.75" hidden="1">
      <c r="A71" s="138" t="str">
        <f ca="1">IFERROR(__xludf.DUMMYFUNCTION("""COMPUTED_VALUE"""),"SANTARÉM")</f>
        <v>SANTARÉM</v>
      </c>
      <c r="B71" s="138"/>
      <c r="C71" s="123">
        <f t="shared" ca="1" si="2"/>
        <v>13190.48</v>
      </c>
      <c r="D71" s="80"/>
      <c r="E71" s="80"/>
      <c r="F71" s="80"/>
      <c r="G71" s="80"/>
      <c r="H71" s="80"/>
    </row>
    <row r="72" spans="1:8" ht="12.75" hidden="1">
      <c r="A72" s="138" t="str">
        <f ca="1">IFERROR(__xludf.DUMMYFUNCTION("""COMPUTED_VALUE"""),"SÃO MIGUEL DO GUAMÁ")</f>
        <v>SÃO MIGUEL DO GUAMÁ</v>
      </c>
      <c r="B72" s="138"/>
      <c r="C72" s="123">
        <f t="shared" ca="1" si="2"/>
        <v>12305.99</v>
      </c>
      <c r="D72" s="80"/>
      <c r="E72" s="80"/>
      <c r="F72" s="80"/>
      <c r="G72" s="80"/>
      <c r="H72" s="80"/>
    </row>
    <row r="73" spans="1:8" ht="12.75" hidden="1">
      <c r="A73" s="138" t="str">
        <f ca="1">IFERROR(__xludf.DUMMYFUNCTION("""COMPUTED_VALUE"""),"TUCURUÍ")</f>
        <v>TUCURUÍ</v>
      </c>
      <c r="B73" s="138"/>
      <c r="C73" s="123">
        <f t="shared" ca="1" si="2"/>
        <v>9194.7900000000009</v>
      </c>
      <c r="D73" s="80"/>
      <c r="E73" s="80"/>
      <c r="F73" s="80"/>
      <c r="G73" s="80"/>
      <c r="H73" s="80"/>
    </row>
    <row r="74" spans="1:8" ht="12.75" hidden="1">
      <c r="A74" s="138" t="str">
        <f ca="1">IFERROR(__xludf.DUMMYFUNCTION("""COMPUTED_VALUE"""),"VIGIA")</f>
        <v>VIGIA</v>
      </c>
      <c r="B74" s="138"/>
      <c r="C74" s="123">
        <f t="shared" ca="1" si="2"/>
        <v>5701.9800000000005</v>
      </c>
      <c r="D74" s="80"/>
      <c r="E74" s="80"/>
      <c r="F74" s="80"/>
      <c r="G74" s="80"/>
      <c r="H74" s="80"/>
    </row>
    <row r="75" spans="1:8" ht="12.75" hidden="1">
      <c r="A75" s="141" t="s">
        <v>238</v>
      </c>
      <c r="B75" s="141"/>
      <c r="C75" s="142">
        <f ca="1">SUM(C59:C74)</f>
        <v>412036.31999999977</v>
      </c>
      <c r="D75" s="80"/>
      <c r="E75" s="80"/>
      <c r="F75" s="80"/>
      <c r="G75" s="80"/>
      <c r="H75" s="80"/>
    </row>
    <row r="76" spans="1:8" ht="12.75" hidden="1">
      <c r="A76" s="80"/>
      <c r="B76" s="80"/>
      <c r="C76" s="80"/>
      <c r="D76" s="80"/>
      <c r="E76" s="80"/>
      <c r="F76" s="80"/>
      <c r="G76" s="80"/>
      <c r="H76" s="80"/>
    </row>
    <row r="77" spans="1:8" ht="12.75" hidden="1">
      <c r="A77" s="141" t="s">
        <v>239</v>
      </c>
      <c r="B77" s="141"/>
      <c r="C77" s="142">
        <f ca="1">C61</f>
        <v>258643.25999999995</v>
      </c>
      <c r="D77" s="80"/>
      <c r="E77" s="80"/>
      <c r="F77" s="80"/>
      <c r="G77" s="80"/>
      <c r="H77" s="80"/>
    </row>
    <row r="78" spans="1:8" ht="12.75" hidden="1">
      <c r="A78" s="80"/>
      <c r="B78" s="80"/>
      <c r="C78" s="80"/>
      <c r="D78" s="80"/>
      <c r="E78" s="80"/>
      <c r="F78" s="80"/>
      <c r="G78" s="80"/>
      <c r="H78" s="80"/>
    </row>
    <row r="79" spans="1:8" ht="12.75" hidden="1">
      <c r="A79" s="141" t="s">
        <v>240</v>
      </c>
      <c r="B79" s="141"/>
      <c r="C79" s="142">
        <f ca="1">C75-C77</f>
        <v>153393.05999999982</v>
      </c>
      <c r="D79" s="80"/>
      <c r="E79" s="80"/>
      <c r="F79" s="80"/>
      <c r="G79" s="80"/>
      <c r="H79" s="80"/>
    </row>
    <row r="80" spans="1:8" ht="12.75" hidden="1">
      <c r="A80" s="80"/>
      <c r="B80" s="80"/>
      <c r="C80" s="80"/>
      <c r="D80" s="80"/>
      <c r="E80" s="80"/>
      <c r="F80" s="80"/>
      <c r="G80" s="80"/>
      <c r="H80" s="80"/>
    </row>
    <row r="81" spans="1:8" ht="12.75" hidden="1">
      <c r="A81" s="80"/>
      <c r="B81" s="80"/>
      <c r="C81" s="80"/>
      <c r="D81" s="80"/>
      <c r="E81" s="80"/>
      <c r="F81" s="80"/>
      <c r="G81" s="80"/>
      <c r="H81" s="80"/>
    </row>
    <row r="82" spans="1:8" ht="12.75">
      <c r="A82" s="80"/>
      <c r="B82" s="80"/>
      <c r="C82" s="80"/>
      <c r="D82" s="80"/>
      <c r="E82" s="80"/>
      <c r="F82" s="80"/>
      <c r="G82" s="80"/>
      <c r="H82" s="80"/>
    </row>
    <row r="83" spans="1:8" ht="12.75">
      <c r="A83" s="80"/>
      <c r="B83" s="80"/>
      <c r="C83" s="80"/>
      <c r="D83" s="80"/>
      <c r="E83" s="80"/>
      <c r="F83" s="80"/>
      <c r="G83" s="80"/>
      <c r="H83" s="80"/>
    </row>
    <row r="84" spans="1:8" ht="12.75">
      <c r="A84" s="80"/>
      <c r="B84" s="80"/>
      <c r="C84" s="80"/>
      <c r="D84" s="80"/>
      <c r="E84" s="80"/>
      <c r="F84" s="80"/>
      <c r="G84" s="80"/>
      <c r="H84" s="80"/>
    </row>
    <row r="85" spans="1:8" ht="12.75">
      <c r="A85" s="80"/>
      <c r="B85" s="80"/>
      <c r="C85" s="80"/>
      <c r="D85" s="80"/>
      <c r="E85" s="80"/>
      <c r="F85" s="80"/>
      <c r="G85" s="80"/>
      <c r="H85" s="80"/>
    </row>
    <row r="86" spans="1:8" ht="12.75">
      <c r="A86" s="80"/>
      <c r="B86" s="80"/>
      <c r="C86" s="80"/>
      <c r="D86" s="80"/>
      <c r="E86" s="80"/>
      <c r="F86" s="80"/>
      <c r="G86" s="80"/>
      <c r="H86" s="80"/>
    </row>
    <row r="87" spans="1:8" ht="12.75">
      <c r="A87" s="80"/>
      <c r="B87" s="80"/>
      <c r="C87" s="80"/>
      <c r="D87" s="80"/>
      <c r="E87" s="80"/>
      <c r="F87" s="80"/>
      <c r="G87" s="80"/>
      <c r="H87" s="80"/>
    </row>
    <row r="88" spans="1:8" ht="12.75">
      <c r="A88" s="80"/>
      <c r="B88" s="80"/>
      <c r="C88" s="80"/>
      <c r="D88" s="80"/>
      <c r="E88" s="80"/>
      <c r="F88" s="80"/>
      <c r="G88" s="80"/>
      <c r="H88" s="80"/>
    </row>
    <row r="89" spans="1:8" ht="12.75">
      <c r="A89" s="80"/>
      <c r="B89" s="80"/>
      <c r="C89" s="80"/>
      <c r="D89" s="80"/>
      <c r="E89" s="80"/>
      <c r="F89" s="80"/>
      <c r="G89" s="80"/>
      <c r="H89" s="80"/>
    </row>
    <row r="90" spans="1:8" ht="12.75">
      <c r="A90" s="80"/>
      <c r="B90" s="80"/>
      <c r="C90" s="80"/>
      <c r="D90" s="80"/>
      <c r="E90" s="80"/>
      <c r="F90" s="80"/>
      <c r="G90" s="80"/>
      <c r="H90" s="80"/>
    </row>
    <row r="91" spans="1:8" ht="12.75">
      <c r="A91" s="80"/>
      <c r="B91" s="80"/>
      <c r="C91" s="80"/>
      <c r="D91" s="80"/>
      <c r="E91" s="80"/>
      <c r="F91" s="80"/>
      <c r="G91" s="80"/>
      <c r="H91" s="80"/>
    </row>
    <row r="92" spans="1:8" ht="12.75">
      <c r="A92" s="80"/>
      <c r="B92" s="80"/>
      <c r="C92" s="80"/>
      <c r="D92" s="80"/>
      <c r="E92" s="80"/>
      <c r="F92" s="80"/>
      <c r="G92" s="80"/>
      <c r="H92" s="80"/>
    </row>
    <row r="93" spans="1:8" ht="12.75">
      <c r="A93" s="80"/>
      <c r="B93" s="80"/>
      <c r="C93" s="80"/>
      <c r="D93" s="80"/>
      <c r="E93" s="80"/>
      <c r="F93" s="80"/>
      <c r="G93" s="80"/>
      <c r="H93" s="80"/>
    </row>
    <row r="94" spans="1:8" ht="12.75">
      <c r="A94" s="80"/>
      <c r="B94" s="80"/>
      <c r="C94" s="80"/>
      <c r="D94" s="80"/>
      <c r="E94" s="80"/>
      <c r="F94" s="80"/>
      <c r="G94" s="80"/>
      <c r="H94" s="80"/>
    </row>
    <row r="95" spans="1:8" ht="12.75">
      <c r="A95" s="80"/>
      <c r="B95" s="80"/>
      <c r="C95" s="80"/>
      <c r="D95" s="80"/>
      <c r="E95" s="80"/>
      <c r="F95" s="80"/>
      <c r="G95" s="80"/>
      <c r="H95" s="80"/>
    </row>
    <row r="96" spans="1:8" ht="12.75">
      <c r="A96" s="80"/>
      <c r="B96" s="80"/>
      <c r="C96" s="80"/>
      <c r="D96" s="80"/>
      <c r="E96" s="80"/>
      <c r="F96" s="80"/>
      <c r="G96" s="80"/>
      <c r="H96" s="80"/>
    </row>
    <row r="97" spans="1:8" ht="12.75">
      <c r="A97" s="80"/>
      <c r="B97" s="80"/>
      <c r="C97" s="80"/>
      <c r="D97" s="80"/>
      <c r="E97" s="80"/>
      <c r="F97" s="80"/>
      <c r="G97" s="80"/>
      <c r="H97" s="80"/>
    </row>
    <row r="98" spans="1:8" ht="12.75">
      <c r="A98" s="80"/>
      <c r="B98" s="80"/>
      <c r="C98" s="80"/>
      <c r="D98" s="80"/>
      <c r="E98" s="80"/>
      <c r="F98" s="80"/>
      <c r="G98" s="80"/>
      <c r="H98" s="80"/>
    </row>
    <row r="99" spans="1:8" ht="12.75">
      <c r="A99" s="80"/>
      <c r="B99" s="80"/>
      <c r="C99" s="80"/>
      <c r="D99" s="80"/>
      <c r="E99" s="80"/>
      <c r="F99" s="80"/>
      <c r="G99" s="80"/>
      <c r="H99" s="80"/>
    </row>
  </sheetData>
  <mergeCells count="13">
    <mergeCell ref="A57:C57"/>
    <mergeCell ref="A1:H1"/>
    <mergeCell ref="A2:H2"/>
    <mergeCell ref="A3:H3"/>
    <mergeCell ref="A4:H4"/>
    <mergeCell ref="A5:G5"/>
    <mergeCell ref="D6:H6"/>
    <mergeCell ref="A46:C46"/>
    <mergeCell ref="A47:C47"/>
    <mergeCell ref="A52:C52"/>
    <mergeCell ref="A53:C53"/>
    <mergeCell ref="A54:C54"/>
    <mergeCell ref="A55:C55"/>
  </mergeCells>
  <dataValidations count="4">
    <dataValidation type="custom" allowBlank="1" showErrorMessage="1" sqref="A3" xr:uid="{00000000-0002-0000-1200-000000000000}">
      <formula1>NOT(ISERROR(SEARCH(("DIRETORIA DE ADMINISTRAÇÃO DE SERVIÇOS"),(A3))))</formula1>
    </dataValidation>
    <dataValidation type="custom" allowBlank="1" showErrorMessage="1" sqref="A1" xr:uid="{00000000-0002-0000-1200-000001000000}">
      <formula1>NOT(ISERROR(SEARCH(("UNIVERSIDADE DO ESTADO DO PARÁ"),(A1))))</formula1>
    </dataValidation>
    <dataValidation type="custom" allowBlank="1" showErrorMessage="1" sqref="A4" xr:uid="{00000000-0002-0000-1200-000002000000}">
      <formula1>NOT(ISERROR(SEARCH(("GASTOS - ENERGIA ELÉTRICA - CAPITAL E INTERIOR"),(A4))))</formula1>
    </dataValidation>
    <dataValidation type="custom" allowBlank="1" showErrorMessage="1" sqref="A2" xr:uid="{00000000-0002-0000-1200-000003000000}">
      <formula1>NOT(ISERROR(SEARCH(("PRÓ-REITORIA DE GESTÃO E PLANEJAMENTO"),(A2))))</formula1>
    </dataValidation>
  </dataValidations>
  <printOptions horizontalCentered="1" gridLines="1"/>
  <pageMargins left="0.7" right="0.7" top="0.75" bottom="0.75" header="0" footer="0"/>
  <pageSetup paperSize="9" fitToHeight="0" pageOrder="overThenDown" orientation="landscape" cellComments="atEnd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34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6.7109375" customWidth="1"/>
  </cols>
  <sheetData>
    <row r="1" spans="1:14" ht="15" customHeight="1">
      <c r="A1" s="55"/>
      <c r="B1" s="424" t="s">
        <v>0</v>
      </c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</row>
    <row r="2" spans="1:14" ht="15" customHeight="1">
      <c r="A2" s="55"/>
      <c r="B2" s="424" t="s">
        <v>1</v>
      </c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</row>
    <row r="3" spans="1:14" ht="15" customHeight="1">
      <c r="A3" s="55"/>
      <c r="B3" s="424" t="s">
        <v>2</v>
      </c>
      <c r="C3" s="417"/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</row>
    <row r="4" spans="1:14" ht="15" customHeight="1">
      <c r="A4" s="56"/>
      <c r="B4" s="425" t="s">
        <v>67</v>
      </c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11"/>
    </row>
    <row r="5" spans="1:14" ht="1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4" ht="15" customHeight="1">
      <c r="A6" s="57"/>
      <c r="B6" s="427" t="s">
        <v>7</v>
      </c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11"/>
    </row>
    <row r="7" spans="1:14" ht="15" customHeight="1">
      <c r="A7" s="58" t="s">
        <v>4</v>
      </c>
      <c r="B7" s="59" t="s">
        <v>9</v>
      </c>
      <c r="C7" s="59" t="s">
        <v>10</v>
      </c>
      <c r="D7" s="59" t="s">
        <v>11</v>
      </c>
      <c r="E7" s="59" t="s">
        <v>12</v>
      </c>
      <c r="F7" s="59" t="s">
        <v>13</v>
      </c>
      <c r="G7" s="59" t="s">
        <v>14</v>
      </c>
      <c r="H7" s="59" t="s">
        <v>15</v>
      </c>
      <c r="I7" s="59" t="s">
        <v>16</v>
      </c>
      <c r="J7" s="59" t="s">
        <v>17</v>
      </c>
      <c r="K7" s="59" t="s">
        <v>18</v>
      </c>
      <c r="L7" s="59" t="s">
        <v>19</v>
      </c>
      <c r="M7" s="59" t="s">
        <v>20</v>
      </c>
      <c r="N7" s="59" t="s">
        <v>8</v>
      </c>
    </row>
    <row r="8" spans="1:14" ht="15" customHeight="1">
      <c r="A8" s="60"/>
      <c r="B8" s="61" t="s">
        <v>68</v>
      </c>
      <c r="C8" s="61" t="s">
        <v>69</v>
      </c>
      <c r="D8" s="62"/>
      <c r="E8" s="63"/>
      <c r="F8" s="63"/>
      <c r="G8" s="63"/>
      <c r="H8" s="63"/>
      <c r="I8" s="63"/>
      <c r="J8" s="63"/>
      <c r="K8" s="63"/>
      <c r="L8" s="63"/>
      <c r="M8" s="63"/>
      <c r="N8" s="63"/>
    </row>
    <row r="9" spans="1:14" ht="15" customHeight="1">
      <c r="A9" s="64" t="s">
        <v>70</v>
      </c>
      <c r="B9" s="65">
        <f>332/(332+439)</f>
        <v>0.43060959792477305</v>
      </c>
      <c r="C9" s="65">
        <f>439/(332+439)</f>
        <v>0.56939040207522695</v>
      </c>
      <c r="D9" s="66"/>
      <c r="E9" s="63"/>
      <c r="F9" s="63"/>
      <c r="G9" s="63"/>
      <c r="H9" s="63"/>
      <c r="I9" s="63"/>
      <c r="J9" s="63"/>
      <c r="K9" s="63"/>
      <c r="L9" s="63"/>
      <c r="M9" s="63"/>
      <c r="N9" s="63"/>
    </row>
    <row r="10" spans="1:14" ht="15" customHeight="1">
      <c r="A10" s="67" t="s">
        <v>71</v>
      </c>
      <c r="B10" s="68">
        <f>($B$9*'Gastos Gerais'!D13+'Gastos Gerais'!D19+'Gastos Gerais'!D20+'Gastos Gerais'!D21+'Gastos Gerais'!D26+'Gastos Gerais'!D28)</f>
        <v>36760.271348897542</v>
      </c>
      <c r="C10" s="68">
        <f>($B$9*'Gastos Gerais'!E13)+'Gastos Gerais'!E19+'Gastos Gerais'!E20+'Gastos Gerais'!E21+'Gastos Gerais'!E26+'Gastos Gerais'!E28</f>
        <v>30766.932645914396</v>
      </c>
      <c r="D10" s="68">
        <f>($B$9*'Gastos Gerais'!F13)+'Gastos Gerais'!F19+'Gastos Gerais'!F20+'Gastos Gerais'!F21+'Gastos Gerais'!F26+'Gastos Gerais'!F28</f>
        <v>35061.286472114138</v>
      </c>
      <c r="E10" s="68">
        <f>($B$9*'Gastos Gerais'!G13)+'Gastos Gerais'!G19+'Gastos Gerais'!G20+'Gastos Gerais'!G21+'Gastos Gerais'!G26+'Gastos Gerais'!G28</f>
        <v>26097.345136186774</v>
      </c>
      <c r="F10" s="68">
        <f>($B$9*'Gastos Gerais'!H13)+'Gastos Gerais'!H19+'Gastos Gerais'!H20+'Gastos Gerais'!H21+'Gastos Gerais'!H26+'Gastos Gerais'!H28</f>
        <v>19241.250505836579</v>
      </c>
      <c r="G10" s="68">
        <f>($B$9*'Gastos Gerais'!I13)+'Gastos Gerais'!I19+'Gastos Gerais'!I20+'Gastos Gerais'!I21+'Gastos Gerais'!I26+'Gastos Gerais'!I28</f>
        <v>19983.808287937743</v>
      </c>
      <c r="H10" s="68">
        <f>($B$9*'Gastos Gerais'!J13)+'Gastos Gerais'!J19+'Gastos Gerais'!J20+'Gastos Gerais'!J21+'Gastos Gerais'!J26+'Gastos Gerais'!J28</f>
        <v>25043.336121919587</v>
      </c>
      <c r="I10" s="68">
        <f>($B$9*'Gastos Gerais'!K13)+'Gastos Gerais'!K19+'Gastos Gerais'!K20+'Gastos Gerais'!K21+'Gastos Gerais'!K26+'Gastos Gerais'!K28</f>
        <v>27204.775875486383</v>
      </c>
      <c r="J10" s="68">
        <f>($B$9*'Gastos Gerais'!L13)+'Gastos Gerais'!L19+'Gastos Gerais'!L20+'Gastos Gerais'!L21+'Gastos Gerais'!L26+'Gastos Gerais'!L28</f>
        <v>31089.357431906621</v>
      </c>
      <c r="K10" s="68">
        <f>($B$9*'Gastos Gerais'!M13)+'Gastos Gerais'!M19+'Gastos Gerais'!M20+'Gastos Gerais'!M21+'Gastos Gerais'!M26+'Gastos Gerais'!M28</f>
        <v>26003.073800259404</v>
      </c>
      <c r="L10" s="68">
        <f>($B$9*'Gastos Gerais'!N13)+'Gastos Gerais'!N19+'Gastos Gerais'!N20+'Gastos Gerais'!N21+'Gastos Gerais'!N26+'Gastos Gerais'!N28</f>
        <v>24744.491712062256</v>
      </c>
      <c r="M10" s="68">
        <f>($B$9*'Gastos Gerais'!O13)+'Gastos Gerais'!O19+'Gastos Gerais'!O20+'Gastos Gerais'!O21+'Gastos Gerais'!O26+'Gastos Gerais'!O28</f>
        <v>31294.058132295726</v>
      </c>
      <c r="N10" s="68">
        <f t="shared" ref="N10:N33" si="0">SUM(B10:M10)</f>
        <v>333289.98747081717</v>
      </c>
    </row>
    <row r="11" spans="1:14" ht="15" customHeight="1">
      <c r="A11" s="69" t="s">
        <v>69</v>
      </c>
      <c r="B11" s="68">
        <f>($C$9*'Gastos Gerais'!D13)+'Gastos Gerais'!D27</f>
        <v>36328.91865110246</v>
      </c>
      <c r="C11" s="68">
        <f>($C$9*'Gastos Gerais'!E13)+'Gastos Gerais'!E27</f>
        <v>30440.947354085605</v>
      </c>
      <c r="D11" s="68">
        <f>($C$9*'Gastos Gerais'!F13)+'Gastos Gerais'!F27</f>
        <v>37722.983527885859</v>
      </c>
      <c r="E11" s="68">
        <f>($C$9*'Gastos Gerais'!G13)+'Gastos Gerais'!G27</f>
        <v>27440.284863813227</v>
      </c>
      <c r="F11" s="68">
        <f>($C$9*'Gastos Gerais'!H13)+'Gastos Gerais'!H27</f>
        <v>18974.569494163425</v>
      </c>
      <c r="G11" s="68">
        <f>($C$9*'Gastos Gerais'!I13)+'Gastos Gerais'!I27</f>
        <v>18227.181712062255</v>
      </c>
      <c r="H11" s="68">
        <f>($C$9*'Gastos Gerais'!J13)+'Gastos Gerais'!J27</f>
        <v>23608.223878080415</v>
      </c>
      <c r="I11" s="68">
        <f>($C$9*'Gastos Gerais'!K13)+'Gastos Gerais'!K27</f>
        <v>25566.364124513617</v>
      </c>
      <c r="J11" s="68">
        <f>($C$9*'Gastos Gerais'!L13)+'Gastos Gerais'!L27</f>
        <v>29714.232568093383</v>
      </c>
      <c r="K11" s="68">
        <f>($C$9*'Gastos Gerais'!M13)+'Gastos Gerais'!M27</f>
        <v>22563.666199740597</v>
      </c>
      <c r="L11" s="68">
        <f>($C$9*'Gastos Gerais'!N13)+'Gastos Gerais'!N27</f>
        <v>21542.208287937741</v>
      </c>
      <c r="M11" s="68">
        <f>($C$9*'Gastos Gerais'!O13)+'Gastos Gerais'!O27</f>
        <v>30430.891867704278</v>
      </c>
      <c r="N11" s="68">
        <f t="shared" si="0"/>
        <v>322560.47252918279</v>
      </c>
    </row>
    <row r="12" spans="1:14" ht="15" customHeight="1">
      <c r="A12" s="69" t="s">
        <v>28</v>
      </c>
      <c r="B12" s="68">
        <f>'Gastos Gerais'!D14</f>
        <v>27827.39</v>
      </c>
      <c r="C12" s="68">
        <f>'Gastos Gerais'!E14</f>
        <v>23297.48</v>
      </c>
      <c r="D12" s="68">
        <f>'Gastos Gerais'!F14</f>
        <v>32000.400000000001</v>
      </c>
      <c r="E12" s="68">
        <f>'Gastos Gerais'!G14</f>
        <v>23251.360000000001</v>
      </c>
      <c r="F12" s="68">
        <f>'Gastos Gerais'!H14</f>
        <v>18144.28</v>
      </c>
      <c r="G12" s="68">
        <f>'Gastos Gerais'!I14</f>
        <v>16824.38</v>
      </c>
      <c r="H12" s="68">
        <f>'Gastos Gerais'!J14</f>
        <v>22364.52</v>
      </c>
      <c r="I12" s="68">
        <f>'Gastos Gerais'!K14</f>
        <v>25771.55</v>
      </c>
      <c r="J12" s="68">
        <f>'Gastos Gerais'!L14</f>
        <v>37384.839999999997</v>
      </c>
      <c r="K12" s="68">
        <f>'Gastos Gerais'!M14</f>
        <v>27158.43</v>
      </c>
      <c r="L12" s="68">
        <f>'Gastos Gerais'!N14</f>
        <v>27104.15</v>
      </c>
      <c r="M12" s="68">
        <f>'Gastos Gerais'!O14</f>
        <v>28803.9</v>
      </c>
      <c r="N12" s="68">
        <f t="shared" si="0"/>
        <v>309932.68</v>
      </c>
    </row>
    <row r="13" spans="1:14" ht="15" customHeight="1">
      <c r="A13" s="70" t="s">
        <v>30</v>
      </c>
      <c r="B13" s="71">
        <f>'Gastos Gerais'!D16</f>
        <v>20477.96</v>
      </c>
      <c r="C13" s="71">
        <f>'Gastos Gerais'!E16</f>
        <v>19948.689999999999</v>
      </c>
      <c r="D13" s="71">
        <f>'Gastos Gerais'!F16</f>
        <v>20395.099999999999</v>
      </c>
      <c r="E13" s="71">
        <f>'Gastos Gerais'!G16</f>
        <v>15556.97</v>
      </c>
      <c r="F13" s="71">
        <f>'Gastos Gerais'!H16</f>
        <v>10729.07</v>
      </c>
      <c r="G13" s="71">
        <f>'Gastos Gerais'!I16</f>
        <v>10327.780000000001</v>
      </c>
      <c r="H13" s="71">
        <f>'Gastos Gerais'!J16</f>
        <v>13058.66</v>
      </c>
      <c r="I13" s="71">
        <f>'Gastos Gerais'!K16</f>
        <v>14821.2</v>
      </c>
      <c r="J13" s="71">
        <f>'Gastos Gerais'!L16</f>
        <v>15688.6</v>
      </c>
      <c r="K13" s="71">
        <f>'Gastos Gerais'!M16</f>
        <v>20290.009999999998</v>
      </c>
      <c r="L13" s="71">
        <f>'Gastos Gerais'!N16</f>
        <v>21489.81</v>
      </c>
      <c r="M13" s="71">
        <f>'Gastos Gerais'!O16</f>
        <v>18760.62</v>
      </c>
      <c r="N13" s="68">
        <f t="shared" si="0"/>
        <v>201544.46999999997</v>
      </c>
    </row>
    <row r="14" spans="1:14" ht="15" customHeight="1">
      <c r="A14" s="70" t="s">
        <v>31</v>
      </c>
      <c r="B14" s="71">
        <f>'Gastos Gerais'!D17</f>
        <v>7624.7</v>
      </c>
      <c r="C14" s="71">
        <f>'Gastos Gerais'!E17</f>
        <v>6494.85</v>
      </c>
      <c r="D14" s="71">
        <f>'Gastos Gerais'!F17</f>
        <v>8894.76</v>
      </c>
      <c r="E14" s="71">
        <f>'Gastos Gerais'!G17</f>
        <v>6938.43</v>
      </c>
      <c r="F14" s="71">
        <f>'Gastos Gerais'!H17</f>
        <v>5031.05</v>
      </c>
      <c r="G14" s="71">
        <f>'Gastos Gerais'!I17</f>
        <v>4903.84</v>
      </c>
      <c r="H14" s="71">
        <f>'Gastos Gerais'!J17</f>
        <v>6385.52</v>
      </c>
      <c r="I14" s="71">
        <f>'Gastos Gerais'!K17</f>
        <v>7188.08</v>
      </c>
      <c r="J14" s="71">
        <f>'Gastos Gerais'!L17</f>
        <v>8521.51</v>
      </c>
      <c r="K14" s="71">
        <f>'Gastos Gerais'!M17</f>
        <v>6785.38</v>
      </c>
      <c r="L14" s="71">
        <f>'Gastos Gerais'!N17</f>
        <v>6571.01</v>
      </c>
      <c r="M14" s="71">
        <f>'Gastos Gerais'!O17</f>
        <v>7777.39</v>
      </c>
      <c r="N14" s="68">
        <f t="shared" si="0"/>
        <v>83116.52</v>
      </c>
    </row>
    <row r="15" spans="1:14" ht="15" customHeight="1">
      <c r="A15" s="70" t="s">
        <v>32</v>
      </c>
      <c r="B15" s="71">
        <f>'Gastos Gerais'!D18</f>
        <v>16762.5</v>
      </c>
      <c r="C15" s="71">
        <f>'Gastos Gerais'!E18</f>
        <v>16297.63</v>
      </c>
      <c r="D15" s="71">
        <f>'Gastos Gerais'!F18</f>
        <v>17585.509999999998</v>
      </c>
      <c r="E15" s="71">
        <f>'Gastos Gerais'!G18</f>
        <v>14396.01</v>
      </c>
      <c r="F15" s="71">
        <f>'Gastos Gerais'!H18</f>
        <v>11052.42</v>
      </c>
      <c r="G15" s="71">
        <f>'Gastos Gerais'!I18</f>
        <v>10342.24</v>
      </c>
      <c r="H15" s="71">
        <f>'Gastos Gerais'!J18</f>
        <v>14754.22</v>
      </c>
      <c r="I15" s="71">
        <f>'Gastos Gerais'!K18</f>
        <v>15264.34</v>
      </c>
      <c r="J15" s="71">
        <f>'Gastos Gerais'!L18</f>
        <v>19444.55</v>
      </c>
      <c r="K15" s="71">
        <f>'Gastos Gerais'!M18</f>
        <v>16533</v>
      </c>
      <c r="L15" s="71">
        <f>'Gastos Gerais'!N18</f>
        <v>15172.03</v>
      </c>
      <c r="M15" s="71">
        <f>'Gastos Gerais'!O18</f>
        <v>17141.099999999999</v>
      </c>
      <c r="N15" s="68">
        <f t="shared" si="0"/>
        <v>184745.55000000002</v>
      </c>
    </row>
    <row r="16" spans="1:14" ht="15" customHeight="1">
      <c r="A16" s="72" t="s">
        <v>51</v>
      </c>
      <c r="B16" s="71">
        <f>'Gastos Gerais'!D36</f>
        <v>2252.8200000000002</v>
      </c>
      <c r="C16" s="71">
        <f>'Gastos Gerais'!E36</f>
        <v>6432.93</v>
      </c>
      <c r="D16" s="71">
        <f>'Gastos Gerais'!F36</f>
        <v>7105.78</v>
      </c>
      <c r="E16" s="71">
        <f>'Gastos Gerais'!G36</f>
        <v>1380.82</v>
      </c>
      <c r="F16" s="71">
        <f>'Gastos Gerais'!H36</f>
        <v>1451.13</v>
      </c>
      <c r="G16" s="71">
        <f>'Gastos Gerais'!I36</f>
        <v>1783.56</v>
      </c>
      <c r="H16" s="71">
        <f>'Gastos Gerais'!J36</f>
        <v>1827.23</v>
      </c>
      <c r="I16" s="71">
        <f>'Gastos Gerais'!K36</f>
        <v>2267.75</v>
      </c>
      <c r="J16" s="71">
        <f>'Gastos Gerais'!L36</f>
        <v>3374.47</v>
      </c>
      <c r="K16" s="71">
        <f>'Gastos Gerais'!M36</f>
        <v>6397.43</v>
      </c>
      <c r="L16" s="71">
        <f>'Gastos Gerais'!N36</f>
        <v>6199.01</v>
      </c>
      <c r="M16" s="71">
        <f>'Gastos Gerais'!O36</f>
        <v>6527.28</v>
      </c>
      <c r="N16" s="68">
        <f t="shared" si="0"/>
        <v>47000.21</v>
      </c>
    </row>
    <row r="17" spans="1:14" ht="15" customHeight="1">
      <c r="A17" s="72" t="s">
        <v>45</v>
      </c>
      <c r="B17" s="71">
        <f>'Gastos Gerais'!D31+'Gastos Gerais'!D32</f>
        <v>12852.78</v>
      </c>
      <c r="C17" s="71">
        <f>'Gastos Gerais'!E31+'Gastos Gerais'!E32</f>
        <v>11343.900000000001</v>
      </c>
      <c r="D17" s="71">
        <f>'Gastos Gerais'!F31+'Gastos Gerais'!F32</f>
        <v>18222.129999999997</v>
      </c>
      <c r="E17" s="71">
        <f>'Gastos Gerais'!G31+'Gastos Gerais'!G32</f>
        <v>14858.25</v>
      </c>
      <c r="F17" s="71">
        <f>'Gastos Gerais'!H31+'Gastos Gerais'!H32</f>
        <v>9424.3799999999992</v>
      </c>
      <c r="G17" s="71">
        <f>'Gastos Gerais'!I31+'Gastos Gerais'!I32</f>
        <v>9139.51</v>
      </c>
      <c r="H17" s="71">
        <f>'Gastos Gerais'!J31+'Gastos Gerais'!J12</f>
        <v>24133.97</v>
      </c>
      <c r="I17" s="71">
        <f>'Gastos Gerais'!K31+'Gastos Gerais'!K32</f>
        <v>12094.66</v>
      </c>
      <c r="J17" s="71">
        <f>'Gastos Gerais'!L31+'Gastos Gerais'!L32</f>
        <v>14552.109999999999</v>
      </c>
      <c r="K17" s="71">
        <f>'Gastos Gerais'!M31+'Gastos Gerais'!M32</f>
        <v>12587.45</v>
      </c>
      <c r="L17" s="71">
        <f>'Gastos Gerais'!N31+'Gastos Gerais'!N32</f>
        <v>11833.74</v>
      </c>
      <c r="M17" s="71">
        <f>'Gastos Gerais'!O31+'Gastos Gerais'!O32</f>
        <v>13614.390000000001</v>
      </c>
      <c r="N17" s="68">
        <f t="shared" si="0"/>
        <v>164657.27000000002</v>
      </c>
    </row>
    <row r="18" spans="1:14" ht="15" customHeight="1">
      <c r="A18" s="72" t="s">
        <v>48</v>
      </c>
      <c r="B18" s="71">
        <f>'Gastos Gerais'!D34</f>
        <v>25912.21</v>
      </c>
      <c r="C18" s="71">
        <f>'Gastos Gerais'!E34</f>
        <v>22053.24</v>
      </c>
      <c r="D18" s="71">
        <f>'Gastos Gerais'!F34</f>
        <v>26476.17</v>
      </c>
      <c r="E18" s="71">
        <f>'Gastos Gerais'!G34</f>
        <v>23087.4</v>
      </c>
      <c r="F18" s="71">
        <f>'Gastos Gerais'!H34</f>
        <v>15982.97</v>
      </c>
      <c r="G18" s="71">
        <f>'Gastos Gerais'!I34</f>
        <v>15391.72</v>
      </c>
      <c r="H18" s="71">
        <f>'Gastos Gerais'!J34</f>
        <v>18973.47</v>
      </c>
      <c r="I18" s="71">
        <f>'Gastos Gerais'!K34</f>
        <v>19515.78</v>
      </c>
      <c r="J18" s="71">
        <f>'Gastos Gerais'!L34</f>
        <v>26045.69</v>
      </c>
      <c r="K18" s="71">
        <f>'Gastos Gerais'!M34</f>
        <v>25134.400000000001</v>
      </c>
      <c r="L18" s="71">
        <f>'Gastos Gerais'!N34</f>
        <v>21790.06</v>
      </c>
      <c r="M18" s="71">
        <f>'Gastos Gerais'!O34</f>
        <v>21896.7</v>
      </c>
      <c r="N18" s="68">
        <f t="shared" si="0"/>
        <v>262259.81</v>
      </c>
    </row>
    <row r="19" spans="1:14" ht="15" customHeight="1">
      <c r="A19" s="72" t="s">
        <v>21</v>
      </c>
      <c r="B19" s="71">
        <f>'Gastos Gerais'!D9</f>
        <v>8233.01</v>
      </c>
      <c r="C19" s="71">
        <f>'Gastos Gerais'!E9</f>
        <v>5914.49</v>
      </c>
      <c r="D19" s="71">
        <f>'Gastos Gerais'!F9</f>
        <v>8098.44</v>
      </c>
      <c r="E19" s="71">
        <f>'Gastos Gerais'!G9</f>
        <v>7432.92</v>
      </c>
      <c r="F19" s="71">
        <f>'Gastos Gerais'!H9</f>
        <v>5271.02</v>
      </c>
      <c r="G19" s="71">
        <f>'Gastos Gerais'!I9</f>
        <v>5417.21</v>
      </c>
      <c r="H19" s="71">
        <f>'Gastos Gerais'!J9</f>
        <v>7598.57</v>
      </c>
      <c r="I19" s="71">
        <f>'Gastos Gerais'!K9</f>
        <v>7637.07</v>
      </c>
      <c r="J19" s="71">
        <f>'Gastos Gerais'!L9</f>
        <v>7935.55</v>
      </c>
      <c r="K19" s="71">
        <f>'Gastos Gerais'!M9</f>
        <v>7536.76</v>
      </c>
      <c r="L19" s="71">
        <f>'Gastos Gerais'!N9</f>
        <v>7119.06</v>
      </c>
      <c r="M19" s="71">
        <f>'Gastos Gerais'!O9</f>
        <v>6855.21</v>
      </c>
      <c r="N19" s="68">
        <f t="shared" si="0"/>
        <v>85049.310000000012</v>
      </c>
    </row>
    <row r="20" spans="1:14" ht="15" customHeight="1">
      <c r="A20" s="72" t="s">
        <v>47</v>
      </c>
      <c r="B20" s="71">
        <f>'Gastos Gerais'!D33</f>
        <v>3507.35</v>
      </c>
      <c r="C20" s="71">
        <f>'Gastos Gerais'!E33</f>
        <v>2461.88</v>
      </c>
      <c r="D20" s="71">
        <f>'Gastos Gerais'!F33</f>
        <v>3295.88</v>
      </c>
      <c r="E20" s="71">
        <f>'Gastos Gerais'!G33</f>
        <v>3021.67</v>
      </c>
      <c r="F20" s="71">
        <f>'Gastos Gerais'!H33</f>
        <v>2012.22</v>
      </c>
      <c r="G20" s="71">
        <f>'Gastos Gerais'!I33</f>
        <v>1827.08</v>
      </c>
      <c r="H20" s="71">
        <f>'Gastos Gerais'!J33</f>
        <v>2608.91</v>
      </c>
      <c r="I20" s="71">
        <f>'Gastos Gerais'!K33</f>
        <v>2796.4</v>
      </c>
      <c r="J20" s="71">
        <f>'Gastos Gerais'!L33</f>
        <v>2835.49</v>
      </c>
      <c r="K20" s="71">
        <f>'Gastos Gerais'!M33</f>
        <v>2194.9299999999998</v>
      </c>
      <c r="L20" s="71">
        <f>'Gastos Gerais'!N33</f>
        <v>2302.79</v>
      </c>
      <c r="M20" s="71">
        <f>'Gastos Gerais'!O33</f>
        <v>3016.88</v>
      </c>
      <c r="N20" s="68">
        <f t="shared" si="0"/>
        <v>31881.48</v>
      </c>
    </row>
    <row r="21" spans="1:14" ht="15" customHeight="1">
      <c r="A21" s="72" t="s">
        <v>55</v>
      </c>
      <c r="B21" s="71">
        <f>'Gastos Gerais'!D40</f>
        <v>10113.49</v>
      </c>
      <c r="C21" s="71">
        <f>'Gastos Gerais'!E40</f>
        <v>9204.07</v>
      </c>
      <c r="D21" s="71">
        <f>'Gastos Gerais'!F40</f>
        <v>9924.4699999999993</v>
      </c>
      <c r="E21" s="71">
        <f>'Gastos Gerais'!G40</f>
        <v>9671.4699999999993</v>
      </c>
      <c r="F21" s="71">
        <f>'Gastos Gerais'!H40</f>
        <v>6655.66</v>
      </c>
      <c r="G21" s="71">
        <f>'Gastos Gerais'!I40</f>
        <v>6133.93</v>
      </c>
      <c r="H21" s="71">
        <f>'Gastos Gerais'!J40</f>
        <v>8387.11</v>
      </c>
      <c r="I21" s="71">
        <f>'Gastos Gerais'!K40</f>
        <v>7610.23</v>
      </c>
      <c r="J21" s="71">
        <f>'Gastos Gerais'!L40</f>
        <v>9543.7199999999993</v>
      </c>
      <c r="K21" s="71">
        <f>'Gastos Gerais'!M40</f>
        <v>8806.4500000000007</v>
      </c>
      <c r="L21" s="71">
        <f>'Gastos Gerais'!N40</f>
        <v>7723.72</v>
      </c>
      <c r="M21" s="71">
        <f>'Gastos Gerais'!O40</f>
        <v>9478.85</v>
      </c>
      <c r="N21" s="68">
        <f t="shared" si="0"/>
        <v>103253.17000000001</v>
      </c>
    </row>
    <row r="22" spans="1:14" ht="12.75">
      <c r="A22" s="72" t="s">
        <v>57</v>
      </c>
      <c r="B22" s="71">
        <f>'Gastos Gerais'!D42</f>
        <v>4779.16</v>
      </c>
      <c r="C22" s="71">
        <f>'Gastos Gerais'!E42</f>
        <v>3585.21</v>
      </c>
      <c r="D22" s="71">
        <f>'Gastos Gerais'!F42</f>
        <v>4388.88</v>
      </c>
      <c r="E22" s="71">
        <f>'Gastos Gerais'!G42</f>
        <v>4226.03</v>
      </c>
      <c r="F22" s="71">
        <f>'Gastos Gerais'!H42</f>
        <v>2492.38</v>
      </c>
      <c r="G22" s="71">
        <f>'Gastos Gerais'!I42</f>
        <v>2483.06</v>
      </c>
      <c r="H22" s="71">
        <f>'Gastos Gerais'!J42</f>
        <v>3262.11</v>
      </c>
      <c r="I22" s="71">
        <f>'Gastos Gerais'!K42</f>
        <v>4233.08</v>
      </c>
      <c r="J22" s="71">
        <f>'Gastos Gerais'!L42</f>
        <v>4916.04</v>
      </c>
      <c r="K22" s="71">
        <f>'Gastos Gerais'!M42</f>
        <v>3975.36</v>
      </c>
      <c r="L22" s="71" t="str">
        <f>'Gastos Gerais'!N42</f>
        <v>3575,23</v>
      </c>
      <c r="M22" s="71">
        <f>'Gastos Gerais'!O42</f>
        <v>4506.97</v>
      </c>
      <c r="N22" s="68">
        <f t="shared" si="0"/>
        <v>42848.280000000006</v>
      </c>
    </row>
    <row r="23" spans="1:14" ht="12.75">
      <c r="A23" s="72" t="s">
        <v>56</v>
      </c>
      <c r="B23" s="71">
        <f>'Gastos Gerais'!D41</f>
        <v>5275.38</v>
      </c>
      <c r="C23" s="71">
        <f>'Gastos Gerais'!E41</f>
        <v>3131.46</v>
      </c>
      <c r="D23" s="71">
        <f>'Gastos Gerais'!F41</f>
        <v>7096.76</v>
      </c>
      <c r="E23" s="71">
        <f>'Gastos Gerais'!G41</f>
        <v>5393.23</v>
      </c>
      <c r="F23" s="71">
        <f>'Gastos Gerais'!H41</f>
        <v>2300.52</v>
      </c>
      <c r="G23" s="71">
        <f>'Gastos Gerais'!I41</f>
        <v>2422.86</v>
      </c>
      <c r="H23" s="71">
        <f>'Gastos Gerais'!J41</f>
        <v>2881.34</v>
      </c>
      <c r="I23" s="71">
        <f>'Gastos Gerais'!K41</f>
        <v>3143.26</v>
      </c>
      <c r="J23" s="71">
        <f>'Gastos Gerais'!L41</f>
        <v>3862.44</v>
      </c>
      <c r="K23" s="71">
        <f>'Gastos Gerais'!M41</f>
        <v>4414.74</v>
      </c>
      <c r="L23" s="71">
        <f>'Gastos Gerais'!N41</f>
        <v>3820.15</v>
      </c>
      <c r="M23" s="71">
        <f>'Gastos Gerais'!O41</f>
        <v>4788.42</v>
      </c>
      <c r="N23" s="68">
        <f t="shared" si="0"/>
        <v>48530.560000000005</v>
      </c>
    </row>
    <row r="24" spans="1:14" ht="12.75">
      <c r="A24" s="72" t="s">
        <v>52</v>
      </c>
      <c r="B24" s="71">
        <f>'Gastos Gerais'!D37</f>
        <v>4755.6899999999996</v>
      </c>
      <c r="C24" s="71">
        <f>'Gastos Gerais'!E37</f>
        <v>5378.25</v>
      </c>
      <c r="D24" s="71">
        <f>'Gastos Gerais'!F37</f>
        <v>6882.9</v>
      </c>
      <c r="E24" s="71">
        <f>'Gastos Gerais'!G37</f>
        <v>4436.72</v>
      </c>
      <c r="F24" s="71">
        <f>'Gastos Gerais'!H37</f>
        <v>2387.9</v>
      </c>
      <c r="G24" s="71">
        <f>'Gastos Gerais'!I37</f>
        <v>2714.78</v>
      </c>
      <c r="H24" s="71">
        <f>'Gastos Gerais'!J37</f>
        <v>3777.85</v>
      </c>
      <c r="I24" s="71">
        <f>'Gastos Gerais'!K37</f>
        <v>3855.25</v>
      </c>
      <c r="J24" s="71">
        <f>'Gastos Gerais'!L37</f>
        <v>4331.75</v>
      </c>
      <c r="K24" s="71">
        <f>'Gastos Gerais'!M37</f>
        <v>3747.72</v>
      </c>
      <c r="L24" s="71">
        <f>'Gastos Gerais'!N37</f>
        <v>3152.29</v>
      </c>
      <c r="M24" s="71">
        <f>'Gastos Gerais'!O37</f>
        <v>3304.46</v>
      </c>
      <c r="N24" s="68">
        <f t="shared" si="0"/>
        <v>48725.56</v>
      </c>
    </row>
    <row r="25" spans="1:14" ht="12.75">
      <c r="A25" s="70" t="s">
        <v>50</v>
      </c>
      <c r="B25" s="71">
        <f>'Gastos Gerais'!D35</f>
        <v>607.65</v>
      </c>
      <c r="C25" s="71">
        <f>'Gastos Gerais'!E35</f>
        <v>569.62</v>
      </c>
      <c r="D25" s="71">
        <f>'Gastos Gerais'!F35</f>
        <v>867.98</v>
      </c>
      <c r="E25" s="71">
        <f>'Gastos Gerais'!G35</f>
        <v>433.17</v>
      </c>
      <c r="F25" s="71">
        <f>'Gastos Gerais'!H35</f>
        <v>278.39999999999998</v>
      </c>
      <c r="G25" s="71">
        <f>'Gastos Gerais'!I35</f>
        <v>235.58</v>
      </c>
      <c r="H25" s="71">
        <f>'Gastos Gerais'!J35</f>
        <v>255.14</v>
      </c>
      <c r="I25" s="71">
        <f>'Gastos Gerais'!K35</f>
        <v>165.41</v>
      </c>
      <c r="J25" s="71">
        <f>'Gastos Gerais'!L35</f>
        <v>253.26</v>
      </c>
      <c r="K25" s="71">
        <f>'Gastos Gerais'!M35</f>
        <v>234.89</v>
      </c>
      <c r="L25" s="71">
        <f>'Gastos Gerais'!N35</f>
        <v>182.14</v>
      </c>
      <c r="M25" s="71">
        <f>'Gastos Gerais'!O35</f>
        <v>186.34</v>
      </c>
      <c r="N25" s="68">
        <f t="shared" si="0"/>
        <v>4269.58</v>
      </c>
    </row>
    <row r="26" spans="1:14" ht="12.75">
      <c r="A26" s="73" t="s">
        <v>22</v>
      </c>
      <c r="B26" s="71">
        <f>'Gastos Gerais'!D10+'Gastos Gerais'!D11</f>
        <v>2620.12</v>
      </c>
      <c r="C26" s="71">
        <f>'Gastos Gerais'!E10+'Gastos Gerais'!E11</f>
        <v>1863.44</v>
      </c>
      <c r="D26" s="71">
        <f>'Gastos Gerais'!F10+'Gastos Gerais'!F11</f>
        <v>3781.4900000000002</v>
      </c>
      <c r="E26" s="71">
        <f>'Gastos Gerais'!G10+'Gastos Gerais'!G11</f>
        <v>3425.67</v>
      </c>
      <c r="F26" s="71">
        <f>'Gastos Gerais'!H10+'Gastos Gerais'!H11</f>
        <v>1787.87</v>
      </c>
      <c r="G26" s="71">
        <f>'Gastos Gerais'!I10+'Gastos Gerais'!I11</f>
        <v>1656.33</v>
      </c>
      <c r="H26" s="71">
        <f>'Gastos Gerais'!J10+'Gastos Gerais'!J11</f>
        <v>2380.6400000000003</v>
      </c>
      <c r="I26" s="71">
        <f>'Gastos Gerais'!K10+'Gastos Gerais'!K11</f>
        <v>2235.67</v>
      </c>
      <c r="J26" s="71">
        <f>'Gastos Gerais'!L10+'Gastos Gerais'!L11</f>
        <v>2983.78</v>
      </c>
      <c r="K26" s="71">
        <f>'Gastos Gerais'!M10+'Gastos Gerais'!M11</f>
        <v>2571.75</v>
      </c>
      <c r="L26" s="71">
        <f>'Gastos Gerais'!N10+'Gastos Gerais'!N11</f>
        <v>2459.2600000000002</v>
      </c>
      <c r="M26" s="71">
        <f>'Gastos Gerais'!O10+'Gastos Gerais'!O11</f>
        <v>2822.34</v>
      </c>
      <c r="N26" s="68">
        <f t="shared" si="0"/>
        <v>30588.360000000004</v>
      </c>
    </row>
    <row r="27" spans="1:14" ht="12.75">
      <c r="A27" s="73" t="s">
        <v>59</v>
      </c>
      <c r="B27" s="71">
        <f>'Gastos Gerais'!D43+'Gastos Gerais'!D44</f>
        <v>3280.91</v>
      </c>
      <c r="C27" s="71">
        <f>'Gastos Gerais'!E43+'Gastos Gerais'!E44</f>
        <v>3576.45</v>
      </c>
      <c r="D27" s="71">
        <f>'Gastos Gerais'!F43+'Gastos Gerais'!F44</f>
        <v>4122.63</v>
      </c>
      <c r="E27" s="71">
        <f>'Gastos Gerais'!G43+'Gastos Gerais'!G44</f>
        <v>2489.69</v>
      </c>
      <c r="F27" s="71">
        <f>'Gastos Gerais'!H43+'Gastos Gerais'!H44</f>
        <v>1854.46</v>
      </c>
      <c r="G27" s="71">
        <f>'Gastos Gerais'!I43+'Gastos Gerais'!I44</f>
        <v>2037.47</v>
      </c>
      <c r="H27" s="71">
        <f>'Gastos Gerais'!J43+'Gastos Gerais'!J44</f>
        <v>2772.61</v>
      </c>
      <c r="I27" s="71">
        <f>'Gastos Gerais'!K43+'Gastos Gerais'!K44</f>
        <v>2522.38</v>
      </c>
      <c r="J27" s="71">
        <f>'Gastos Gerais'!L43+'Gastos Gerais'!L44</f>
        <v>2527.6200000000003</v>
      </c>
      <c r="K27" s="71">
        <f>'Gastos Gerais'!M43+'Gastos Gerais'!M44</f>
        <v>3614.92</v>
      </c>
      <c r="L27" s="71" t="str">
        <f>'Gastos Gerais'!N43</f>
        <v>4006,07</v>
      </c>
      <c r="M27" s="71">
        <f>'Gastos Gerais'!O43+'Gastos Gerais'!O44</f>
        <v>3229.14</v>
      </c>
      <c r="N27" s="68">
        <f t="shared" si="0"/>
        <v>32028.28</v>
      </c>
    </row>
    <row r="28" spans="1:14" ht="12.75">
      <c r="A28" s="73" t="s">
        <v>43</v>
      </c>
      <c r="B28" s="71">
        <f>'Gastos Gerais'!D29</f>
        <v>4332.2700000000004</v>
      </c>
      <c r="C28" s="71">
        <f>'Gastos Gerais'!E29</f>
        <v>6314.47</v>
      </c>
      <c r="D28" s="71">
        <f>'Gastos Gerais'!F29</f>
        <v>4841.82</v>
      </c>
      <c r="E28" s="71">
        <f>'Gastos Gerais'!G29</f>
        <v>6122.32</v>
      </c>
      <c r="F28" s="71">
        <f>'Gastos Gerais'!H29</f>
        <v>70.290000000000006</v>
      </c>
      <c r="G28" s="71">
        <f>'Gastos Gerais'!I29</f>
        <v>70.62</v>
      </c>
      <c r="H28" s="71">
        <f>'Gastos Gerais'!J29</f>
        <v>1859.56</v>
      </c>
      <c r="I28" s="71">
        <f>'Gastos Gerais'!K29</f>
        <v>2487.0500000000002</v>
      </c>
      <c r="J28" s="71">
        <f>'Gastos Gerais'!L29</f>
        <v>2377.77</v>
      </c>
      <c r="K28" s="71">
        <f>'Gastos Gerais'!M29</f>
        <v>3636.2</v>
      </c>
      <c r="L28" s="71">
        <f>'Gastos Gerais'!N29</f>
        <v>4294.8500000000004</v>
      </c>
      <c r="M28" s="71">
        <f>'Gastos Gerais'!O29</f>
        <v>3810.17</v>
      </c>
      <c r="N28" s="68">
        <f t="shared" si="0"/>
        <v>40217.39</v>
      </c>
    </row>
    <row r="29" spans="1:14" ht="12.75">
      <c r="A29" s="73" t="s">
        <v>53</v>
      </c>
      <c r="B29" s="71">
        <f>'Gastos Gerais'!D38+'Gastos Gerais'!D39</f>
        <v>4543.37</v>
      </c>
      <c r="C29" s="71">
        <f>'Gastos Gerais'!E38+'Gastos Gerais'!E39</f>
        <v>3226.7700000000004</v>
      </c>
      <c r="D29" s="71">
        <f>'Gastos Gerais'!F38+'Gastos Gerais'!F39</f>
        <v>4122.9800000000005</v>
      </c>
      <c r="E29" s="71">
        <f>'Gastos Gerais'!G38+'Gastos Gerais'!G39</f>
        <v>3268.72</v>
      </c>
      <c r="F29" s="71">
        <f>'Gastos Gerais'!H38+'Gastos Gerais'!H39</f>
        <v>1294.5300000000002</v>
      </c>
      <c r="G29" s="71">
        <f>'Gastos Gerais'!I38+'Gastos Gerais'!I39</f>
        <v>1282.26</v>
      </c>
      <c r="H29" s="71">
        <f>'Gastos Gerais'!J38+'Gastos Gerais'!J39</f>
        <v>1533.8500000000001</v>
      </c>
      <c r="I29" s="71">
        <f>'Gastos Gerais'!K38+'Gastos Gerais'!K39</f>
        <v>1613.25</v>
      </c>
      <c r="J29" s="71">
        <f>'Gastos Gerais'!L38+'Gastos Gerais'!L39</f>
        <v>2495.2800000000002</v>
      </c>
      <c r="K29" s="71">
        <f>'Gastos Gerais'!M38+'Gastos Gerais'!M39</f>
        <v>2861.9</v>
      </c>
      <c r="L29" s="71">
        <f>'Gastos Gerais'!N38+'Gastos Gerais'!N39</f>
        <v>3064.97</v>
      </c>
      <c r="M29" s="71">
        <f>'Gastos Gerais'!O38+'Gastos Gerais'!O39</f>
        <v>2449.06</v>
      </c>
      <c r="N29" s="68">
        <f t="shared" si="0"/>
        <v>31756.94</v>
      </c>
    </row>
    <row r="30" spans="1:14" ht="12.75">
      <c r="A30" s="73" t="s">
        <v>44</v>
      </c>
      <c r="B30" s="71">
        <f>'Gastos Gerais'!D30</f>
        <v>7078.55</v>
      </c>
      <c r="C30" s="71">
        <f>'Gastos Gerais'!E30</f>
        <v>7660.7</v>
      </c>
      <c r="D30" s="71">
        <f>'Gastos Gerais'!F30</f>
        <v>7504.76</v>
      </c>
      <c r="E30" s="71">
        <f>'Gastos Gerais'!G30</f>
        <v>6562.69</v>
      </c>
      <c r="F30" s="71">
        <f>'Gastos Gerais'!H30</f>
        <v>7643.56</v>
      </c>
      <c r="G30" s="71">
        <f>'Gastos Gerais'!I30</f>
        <v>3968.37</v>
      </c>
      <c r="H30" s="71">
        <f>'Gastos Gerais'!J30</f>
        <v>6080.37</v>
      </c>
      <c r="I30" s="71">
        <f>'Gastos Gerais'!K30</f>
        <v>7013.25</v>
      </c>
      <c r="J30" s="71">
        <f>'Gastos Gerais'!L30</f>
        <v>7900.82</v>
      </c>
      <c r="K30" s="71">
        <f>'Gastos Gerais'!M30</f>
        <v>7769.94</v>
      </c>
      <c r="L30" s="71">
        <f>'Gastos Gerais'!N30</f>
        <v>7787.37</v>
      </c>
      <c r="M30" s="71">
        <f>'Gastos Gerais'!O30</f>
        <v>7562.71</v>
      </c>
      <c r="N30" s="68">
        <f t="shared" si="0"/>
        <v>84533.090000000011</v>
      </c>
    </row>
    <row r="31" spans="1:14" ht="12.75">
      <c r="A31" s="73" t="s">
        <v>36</v>
      </c>
      <c r="B31" s="71">
        <f>'Gastos Gerais'!D15+'Gastos Gerais'!D22+'Gastos Gerais'!D23+'Gastos Gerais'!D24</f>
        <v>28077.86</v>
      </c>
      <c r="C31" s="71">
        <f>'Gastos Gerais'!E15+'Gastos Gerais'!E22+'Gastos Gerais'!E23+'Gastos Gerais'!E24</f>
        <v>27196.59</v>
      </c>
      <c r="D31" s="71">
        <f>'Gastos Gerais'!F15+'Gastos Gerais'!F22+'Gastos Gerais'!F23+'Gastos Gerais'!F24</f>
        <v>28687.020000000004</v>
      </c>
      <c r="E31" s="71">
        <f>'Gastos Gerais'!G15+'Gastos Gerais'!G22+'Gastos Gerais'!G23+'Gastos Gerais'!G24</f>
        <v>25942.28</v>
      </c>
      <c r="F31" s="71">
        <f>'Gastos Gerais'!H15+'Gastos Gerais'!H22+'Gastos Gerais'!H23+'Gastos Gerais'!H24</f>
        <v>19646.77</v>
      </c>
      <c r="G31" s="71">
        <f>'Gastos Gerais'!I15+'Gastos Gerais'!I22+'Gastos Gerais'!I23+'Gastos Gerais'!I24</f>
        <v>20196.16</v>
      </c>
      <c r="H31" s="71">
        <f>'Gastos Gerais'!J15+'Gastos Gerais'!J22+'Gastos Gerais'!J23+'Gastos Gerais'!J24</f>
        <v>29923.300000000003</v>
      </c>
      <c r="I31" s="71">
        <f>'Gastos Gerais'!K15+'Gastos Gerais'!K22+'Gastos Gerais'!K23+'Gastos Gerais'!K24</f>
        <v>32953.979999999996</v>
      </c>
      <c r="J31" s="71">
        <f>'Gastos Gerais'!L15+'Gastos Gerais'!L22+'Gastos Gerais'!L23+'Gastos Gerais'!L24</f>
        <v>39687.94</v>
      </c>
      <c r="K31" s="71">
        <f>'Gastos Gerais'!M15+'Gastos Gerais'!M22+'Gastos Gerais'!M23+'Gastos Gerais'!M24</f>
        <v>31649.899999999998</v>
      </c>
      <c r="L31" s="71">
        <f>'Gastos Gerais'!N15+'Gastos Gerais'!N22+'Gastos Gerais'!N23+'Gastos Gerais'!N24</f>
        <v>30932.53</v>
      </c>
      <c r="M31" s="71">
        <f>'Gastos Gerais'!O15+'Gastos Gerais'!O22+'Gastos Gerais'!O23+'Gastos Gerais'!O24</f>
        <v>31635.919999999998</v>
      </c>
      <c r="N31" s="68">
        <f t="shared" si="0"/>
        <v>346530.24999999994</v>
      </c>
    </row>
    <row r="32" spans="1:14" ht="12.75">
      <c r="A32" s="73" t="s">
        <v>39</v>
      </c>
      <c r="B32" s="71">
        <f>'Gastos Gerais'!D25</f>
        <v>7265.44</v>
      </c>
      <c r="C32" s="71">
        <f>'Gastos Gerais'!E25</f>
        <v>7016.18</v>
      </c>
      <c r="D32" s="71">
        <f>'Gastos Gerais'!F25</f>
        <v>6848.43</v>
      </c>
      <c r="E32" s="71">
        <f>'Gastos Gerais'!G25</f>
        <v>6692.78</v>
      </c>
      <c r="F32" s="71">
        <f>'Gastos Gerais'!H25</f>
        <v>5533.58</v>
      </c>
      <c r="G32" s="71">
        <f>'Gastos Gerais'!I25</f>
        <v>5535.6</v>
      </c>
      <c r="H32" s="71">
        <f>'Gastos Gerais'!J25</f>
        <v>7609.86</v>
      </c>
      <c r="I32" s="71">
        <f>'Gastos Gerais'!K25</f>
        <v>9159.4500000000007</v>
      </c>
      <c r="J32" s="71">
        <f>'Gastos Gerais'!L25</f>
        <v>10533.23</v>
      </c>
      <c r="K32" s="71">
        <f>'Gastos Gerais'!M25</f>
        <v>8481.56</v>
      </c>
      <c r="L32" s="71">
        <f>'Gastos Gerais'!N25</f>
        <v>8581.76</v>
      </c>
      <c r="M32" s="71">
        <f>'Gastos Gerais'!O25</f>
        <v>8241</v>
      </c>
      <c r="N32" s="68">
        <f t="shared" si="0"/>
        <v>91498.869999999981</v>
      </c>
    </row>
    <row r="33" spans="1:14" ht="12.75">
      <c r="A33" s="74" t="s">
        <v>25</v>
      </c>
      <c r="B33" s="71">
        <f>'Gastos Gerais'!D12</f>
        <v>13854.74</v>
      </c>
      <c r="C33" s="71">
        <f>'Gastos Gerais'!E12</f>
        <v>10742.55</v>
      </c>
      <c r="D33" s="71">
        <f>'Gastos Gerais'!F12</f>
        <v>9402.57</v>
      </c>
      <c r="E33" s="71">
        <f>'Gastos Gerais'!G12</f>
        <v>10883.65</v>
      </c>
      <c r="F33" s="71">
        <f>'Gastos Gerais'!H12</f>
        <v>9116.27</v>
      </c>
      <c r="G33" s="71">
        <f>'Gastos Gerais'!I12</f>
        <v>9418.4599999999991</v>
      </c>
      <c r="H33" s="71">
        <f>'Gastos Gerais'!J12</f>
        <v>11924.29</v>
      </c>
      <c r="I33" s="71">
        <f>'Gastos Gerais'!K12</f>
        <v>10957.04</v>
      </c>
      <c r="J33" s="71">
        <f>'Gastos Gerais'!L12</f>
        <v>11266.15</v>
      </c>
      <c r="K33" s="71">
        <f>'Gastos Gerais'!M12</f>
        <v>10379.24</v>
      </c>
      <c r="L33" s="71">
        <f>'Gastos Gerais'!N12</f>
        <v>9826.48</v>
      </c>
      <c r="M33" s="71">
        <f>'Gastos Gerais'!O12</f>
        <v>9986.0400000000009</v>
      </c>
      <c r="N33" s="68">
        <f t="shared" si="0"/>
        <v>127757.48000000001</v>
      </c>
    </row>
    <row r="34" spans="1:14" ht="12.75">
      <c r="A34" s="75" t="s">
        <v>8</v>
      </c>
      <c r="B34" s="76">
        <f t="shared" ref="B34:N34" si="1">SUM(B10:B33)</f>
        <v>295124.53999999998</v>
      </c>
      <c r="C34" s="76">
        <f t="shared" si="1"/>
        <v>264918.73</v>
      </c>
      <c r="D34" s="76">
        <f t="shared" si="1"/>
        <v>313331.13000000006</v>
      </c>
      <c r="E34" s="76">
        <f t="shared" si="1"/>
        <v>253009.88000000009</v>
      </c>
      <c r="F34" s="76">
        <f t="shared" si="1"/>
        <v>178376.55</v>
      </c>
      <c r="G34" s="76">
        <f t="shared" si="1"/>
        <v>172323.78999999998</v>
      </c>
      <c r="H34" s="76">
        <f t="shared" si="1"/>
        <v>243004.66</v>
      </c>
      <c r="I34" s="76">
        <f t="shared" si="1"/>
        <v>248077.27000000005</v>
      </c>
      <c r="J34" s="76">
        <f t="shared" si="1"/>
        <v>299266.19999999995</v>
      </c>
      <c r="K34" s="76">
        <f t="shared" si="1"/>
        <v>265329.10000000003</v>
      </c>
      <c r="L34" s="76">
        <f t="shared" si="1"/>
        <v>247693.88000000003</v>
      </c>
      <c r="M34" s="76">
        <f t="shared" si="1"/>
        <v>278119.84000000003</v>
      </c>
      <c r="N34" s="76">
        <f t="shared" si="1"/>
        <v>3058575.57</v>
      </c>
    </row>
  </sheetData>
  <mergeCells count="5">
    <mergeCell ref="B1:N1"/>
    <mergeCell ref="B2:N2"/>
    <mergeCell ref="B3:N3"/>
    <mergeCell ref="B4:N4"/>
    <mergeCell ref="B6:N6"/>
  </mergeCells>
  <dataValidations count="4">
    <dataValidation type="custom" allowBlank="1" showErrorMessage="1" sqref="A3:B3" xr:uid="{00000000-0002-0000-0100-000000000000}">
      <formula1>NOT(ISERROR(SEARCH(("DIRETORIA DE ADMINISTRAÇÃO DE SERVIÇOS"),(A3))))</formula1>
    </dataValidation>
    <dataValidation type="custom" allowBlank="1" showErrorMessage="1" sqref="A1:B1" xr:uid="{00000000-0002-0000-0100-000001000000}">
      <formula1>NOT(ISERROR(SEARCH(("UNIVERSIDADE DO ESTADO DO PARÁ"),(A1))))</formula1>
    </dataValidation>
    <dataValidation type="custom" allowBlank="1" showErrorMessage="1" sqref="A4:B4" xr:uid="{00000000-0002-0000-0100-000002000000}">
      <formula1>NOT(ISERROR(SEARCH(("GASTOS - ENERGIA ELÉTRICA - CAPITAL E INTERIOR"),(A4))))</formula1>
    </dataValidation>
    <dataValidation type="custom" allowBlank="1" showErrorMessage="1" sqref="A2:B2" xr:uid="{00000000-0002-0000-0100-000003000000}">
      <formula1>NOT(ISERROR(SEARCH(("PRÓ-REITORIA DE GESTÃO E PLANEJAMENTO"),(A2))))</formula1>
    </dataValidation>
  </dataValidation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140625" customWidth="1"/>
  </cols>
  <sheetData>
    <row r="1" spans="1:37" ht="15" customHeight="1">
      <c r="A1" s="223" t="s">
        <v>241</v>
      </c>
      <c r="B1" s="453" t="s">
        <v>26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11835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33"/>
      <c r="C6" s="234"/>
      <c r="D6" s="235"/>
      <c r="E6" s="233"/>
      <c r="F6" s="234"/>
      <c r="G6" s="235"/>
      <c r="H6" s="233"/>
      <c r="I6" s="234"/>
      <c r="J6" s="235"/>
      <c r="K6" s="233"/>
      <c r="L6" s="234"/>
      <c r="M6" s="235"/>
      <c r="N6" s="233"/>
      <c r="O6" s="234"/>
      <c r="P6" s="235"/>
      <c r="Q6" s="233"/>
      <c r="R6" s="234"/>
      <c r="S6" s="235"/>
      <c r="T6" s="236"/>
      <c r="U6" s="237"/>
      <c r="V6" s="238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33"/>
      <c r="L7" s="234"/>
      <c r="M7" s="235"/>
      <c r="N7" s="233"/>
      <c r="O7" s="234"/>
      <c r="P7" s="235"/>
      <c r="Q7" s="245"/>
      <c r="R7" s="234"/>
      <c r="S7" s="235"/>
      <c r="T7" s="236"/>
      <c r="U7" s="237"/>
      <c r="V7" s="238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33"/>
      <c r="C8" s="234"/>
      <c r="D8" s="235"/>
      <c r="E8" s="233"/>
      <c r="F8" s="234"/>
      <c r="G8" s="235"/>
      <c r="H8" s="233"/>
      <c r="I8" s="234"/>
      <c r="J8" s="235"/>
      <c r="K8" s="233"/>
      <c r="L8" s="234"/>
      <c r="M8" s="235"/>
      <c r="N8" s="233"/>
      <c r="O8" s="234"/>
      <c r="P8" s="235"/>
      <c r="Q8" s="233"/>
      <c r="R8" s="234"/>
      <c r="S8" s="235"/>
      <c r="T8" s="246"/>
      <c r="U8" s="237"/>
      <c r="V8" s="238"/>
      <c r="W8" s="233"/>
      <c r="X8" s="234"/>
      <c r="Y8" s="235"/>
      <c r="Z8" s="245"/>
      <c r="AA8" s="234"/>
      <c r="AB8" s="235"/>
      <c r="AC8" s="233"/>
      <c r="AD8" s="234"/>
      <c r="AE8" s="235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233"/>
      <c r="C9" s="234"/>
      <c r="D9" s="235"/>
      <c r="E9" s="233"/>
      <c r="F9" s="234"/>
      <c r="G9" s="235"/>
      <c r="H9" s="233"/>
      <c r="I9" s="234"/>
      <c r="J9" s="235"/>
      <c r="K9" s="233"/>
      <c r="L9" s="234"/>
      <c r="M9" s="235"/>
      <c r="N9" s="233"/>
      <c r="O9" s="234"/>
      <c r="P9" s="235"/>
      <c r="Q9" s="233"/>
      <c r="R9" s="234"/>
      <c r="S9" s="235"/>
      <c r="T9" s="246"/>
      <c r="U9" s="237"/>
      <c r="V9" s="238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5"/>
      <c r="N11" s="245"/>
      <c r="O11" s="234"/>
      <c r="P11" s="235"/>
      <c r="Q11" s="245"/>
      <c r="R11" s="234"/>
      <c r="S11" s="235"/>
      <c r="T11" s="247"/>
      <c r="U11" s="237"/>
      <c r="V11" s="238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39"/>
      <c r="R12" s="240"/>
      <c r="S12" s="235"/>
      <c r="T12" s="242"/>
      <c r="U12" s="243"/>
      <c r="V12" s="238"/>
      <c r="W12" s="242"/>
      <c r="X12" s="242"/>
      <c r="Y12" s="244"/>
      <c r="Z12" s="242"/>
      <c r="AA12" s="242"/>
      <c r="AB12" s="244"/>
      <c r="AC12" s="248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8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8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5"/>
      <c r="Q16" s="242"/>
      <c r="R16" s="243"/>
      <c r="S16" s="235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3"/>
      <c r="Y18" s="254"/>
      <c r="Z18" s="251"/>
      <c r="AA18" s="253"/>
      <c r="AB18" s="254"/>
      <c r="AC18" s="255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56" t="s">
        <v>273</v>
      </c>
      <c r="B19" s="257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2"/>
      <c r="Y19" s="260">
        <f>SUM(Y6:Y18)</f>
        <v>0</v>
      </c>
      <c r="Z19" s="260"/>
      <c r="AA19" s="260"/>
      <c r="AB19" s="260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4">
        <f>SUM(G15:G17)</f>
        <v>0</v>
      </c>
      <c r="H25" s="224"/>
      <c r="I25" s="224"/>
      <c r="J25" s="264">
        <f>SUM(J15:J17)</f>
        <v>0</v>
      </c>
      <c r="K25" s="224"/>
      <c r="L25" s="224"/>
      <c r="M25" s="264">
        <f>SUM(M15:M17)</f>
        <v>0</v>
      </c>
      <c r="N25" s="224"/>
      <c r="O25" s="224"/>
      <c r="P25" s="264">
        <f>SUM(P15:P17)</f>
        <v>0</v>
      </c>
      <c r="Q25" s="224"/>
      <c r="R25" s="224"/>
      <c r="S25" s="264">
        <f>SUM(S15:S17)</f>
        <v>0</v>
      </c>
      <c r="T25" s="224"/>
      <c r="U25" s="224"/>
      <c r="V25" s="264">
        <f>SUM(V15:V17)</f>
        <v>0</v>
      </c>
      <c r="W25" s="224"/>
      <c r="X25" s="224"/>
      <c r="Y25" s="264">
        <f>SUM(Y15:Y17)</f>
        <v>0</v>
      </c>
      <c r="Z25" s="224"/>
      <c r="AA25" s="224"/>
      <c r="AB25" s="264">
        <f>SUM(AB15:AB17)</f>
        <v>0</v>
      </c>
      <c r="AC25" s="224"/>
      <c r="AD25" s="224"/>
      <c r="AE25" s="264">
        <f>SUM(AE15:AE17)</f>
        <v>0</v>
      </c>
      <c r="AF25" s="224"/>
      <c r="AG25" s="224"/>
      <c r="AH25" s="264">
        <f>SUM(AH15:AH17)</f>
        <v>0</v>
      </c>
      <c r="AI25" s="224"/>
      <c r="AJ25" s="224"/>
      <c r="AK25" s="264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5" t="e">
        <f>G25/G19</f>
        <v>#DIV/0!</v>
      </c>
      <c r="H27" s="224"/>
      <c r="I27" s="224"/>
      <c r="J27" s="265" t="e">
        <f>J25/J19</f>
        <v>#DIV/0!</v>
      </c>
      <c r="K27" s="224"/>
      <c r="L27" s="224"/>
      <c r="M27" s="265" t="e">
        <f>M25/M19</f>
        <v>#DIV/0!</v>
      </c>
      <c r="N27" s="224"/>
      <c r="O27" s="224"/>
      <c r="P27" s="265" t="e">
        <f>P25/P19</f>
        <v>#DIV/0!</v>
      </c>
      <c r="Q27" s="224"/>
      <c r="R27" s="224"/>
      <c r="S27" s="265" t="e">
        <f>S25/S19</f>
        <v>#DIV/0!</v>
      </c>
      <c r="T27" s="224"/>
      <c r="U27" s="224"/>
      <c r="V27" s="265" t="e">
        <f>V25/V19</f>
        <v>#DIV/0!</v>
      </c>
      <c r="W27" s="224"/>
      <c r="X27" s="224"/>
      <c r="Y27" s="265" t="e">
        <f>Y25/Y19</f>
        <v>#DIV/0!</v>
      </c>
      <c r="Z27" s="224"/>
      <c r="AA27" s="224"/>
      <c r="AB27" s="265" t="e">
        <f>AB25/AB19</f>
        <v>#DIV/0!</v>
      </c>
      <c r="AC27" s="224"/>
      <c r="AD27" s="224"/>
      <c r="AE27" s="265" t="e">
        <f>AE25/AE19</f>
        <v>#DIV/0!</v>
      </c>
      <c r="AF27" s="224"/>
      <c r="AG27" s="224"/>
      <c r="AH27" s="265" t="e">
        <f>AH25/AH19</f>
        <v>#DIV/0!</v>
      </c>
      <c r="AI27" s="224"/>
      <c r="AJ27" s="224"/>
      <c r="AK27" s="265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AK106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3.7109375" customWidth="1"/>
  </cols>
  <sheetData>
    <row r="1" spans="1:37" ht="15" customHeight="1">
      <c r="A1" s="223" t="s">
        <v>241</v>
      </c>
      <c r="B1" s="453" t="s">
        <v>28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10804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33"/>
      <c r="C6" s="234"/>
      <c r="D6" s="235"/>
      <c r="E6" s="233"/>
      <c r="F6" s="234"/>
      <c r="G6" s="235"/>
      <c r="H6" s="233"/>
      <c r="I6" s="234"/>
      <c r="J6" s="235"/>
      <c r="K6" s="245"/>
      <c r="L6" s="234"/>
      <c r="M6" s="235"/>
      <c r="N6" s="233"/>
      <c r="O6" s="234"/>
      <c r="P6" s="235"/>
      <c r="Q6" s="233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45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33"/>
      <c r="C8" s="234"/>
      <c r="D8" s="235"/>
      <c r="E8" s="233"/>
      <c r="F8" s="234"/>
      <c r="G8" s="235"/>
      <c r="H8" s="233"/>
      <c r="I8" s="234"/>
      <c r="J8" s="235"/>
      <c r="K8" s="245"/>
      <c r="L8" s="234"/>
      <c r="M8" s="238"/>
      <c r="N8" s="233"/>
      <c r="O8" s="234"/>
      <c r="P8" s="235"/>
      <c r="Q8" s="233"/>
      <c r="R8" s="234"/>
      <c r="S8" s="235"/>
      <c r="T8" s="266"/>
      <c r="U8" s="234"/>
      <c r="V8" s="235"/>
      <c r="W8" s="233"/>
      <c r="X8" s="234"/>
      <c r="Y8" s="235"/>
      <c r="Z8" s="245"/>
      <c r="AA8" s="234"/>
      <c r="AB8" s="235"/>
      <c r="AC8" s="233"/>
      <c r="AD8" s="234"/>
      <c r="AE8" s="235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233"/>
      <c r="C9" s="234"/>
      <c r="D9" s="235"/>
      <c r="E9" s="233"/>
      <c r="F9" s="234"/>
      <c r="G9" s="235"/>
      <c r="H9" s="233"/>
      <c r="I9" s="234"/>
      <c r="J9" s="235"/>
      <c r="K9" s="245"/>
      <c r="L9" s="234"/>
      <c r="M9" s="238"/>
      <c r="N9" s="233"/>
      <c r="O9" s="234"/>
      <c r="P9" s="235"/>
      <c r="Q9" s="233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5"/>
      <c r="F10" s="234"/>
      <c r="G10" s="235"/>
      <c r="H10" s="247"/>
      <c r="I10" s="237"/>
      <c r="J10" s="238"/>
      <c r="K10" s="242"/>
      <c r="L10" s="243"/>
      <c r="M10" s="238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8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38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8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4"/>
      <c r="AC13" s="248"/>
      <c r="AD13" s="243"/>
      <c r="AE13" s="241"/>
      <c r="AF13" s="242"/>
      <c r="AG13" s="243"/>
      <c r="AH13" s="244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1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35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1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38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67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68"/>
      <c r="Z18" s="251"/>
      <c r="AA18" s="251"/>
      <c r="AB18" s="268"/>
      <c r="AC18" s="255"/>
      <c r="AD18" s="253"/>
      <c r="AE18" s="268"/>
      <c r="AF18" s="251"/>
      <c r="AG18" s="253"/>
      <c r="AH18" s="268"/>
      <c r="AI18" s="251"/>
      <c r="AJ18" s="253"/>
      <c r="AK18" s="252"/>
    </row>
    <row r="19" spans="1:37" ht="15" customHeight="1">
      <c r="A19" s="256" t="s">
        <v>273</v>
      </c>
      <c r="B19" s="257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9"/>
      <c r="M19" s="269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32"/>
      <c r="AA19" s="232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270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270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3" t="s">
        <v>241</v>
      </c>
      <c r="B30" s="453" t="s">
        <v>278</v>
      </c>
      <c r="C30" s="426"/>
      <c r="D30" s="426"/>
      <c r="E30" s="411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5" t="s">
        <v>242</v>
      </c>
      <c r="B31" s="454">
        <v>99816910</v>
      </c>
      <c r="C31" s="442"/>
      <c r="D31" s="442"/>
      <c r="E31" s="438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6" t="s">
        <v>243</v>
      </c>
      <c r="B33" s="452" t="s">
        <v>244</v>
      </c>
      <c r="C33" s="403"/>
      <c r="D33" s="404"/>
      <c r="E33" s="452" t="s">
        <v>245</v>
      </c>
      <c r="F33" s="403"/>
      <c r="G33" s="404"/>
      <c r="H33" s="452" t="s">
        <v>246</v>
      </c>
      <c r="I33" s="403"/>
      <c r="J33" s="404"/>
      <c r="K33" s="452" t="s">
        <v>247</v>
      </c>
      <c r="L33" s="403"/>
      <c r="M33" s="404"/>
      <c r="N33" s="452" t="s">
        <v>248</v>
      </c>
      <c r="O33" s="403"/>
      <c r="P33" s="404"/>
      <c r="Q33" s="452" t="s">
        <v>249</v>
      </c>
      <c r="R33" s="403"/>
      <c r="S33" s="404"/>
      <c r="T33" s="452" t="s">
        <v>250</v>
      </c>
      <c r="U33" s="403"/>
      <c r="V33" s="404"/>
      <c r="W33" s="452" t="s">
        <v>251</v>
      </c>
      <c r="X33" s="403"/>
      <c r="Y33" s="404"/>
      <c r="Z33" s="452" t="s">
        <v>252</v>
      </c>
      <c r="AA33" s="403"/>
      <c r="AB33" s="404"/>
      <c r="AC33" s="452" t="s">
        <v>253</v>
      </c>
      <c r="AD33" s="403"/>
      <c r="AE33" s="404"/>
      <c r="AF33" s="452" t="s">
        <v>254</v>
      </c>
      <c r="AG33" s="403"/>
      <c r="AH33" s="404"/>
      <c r="AI33" s="452" t="s">
        <v>255</v>
      </c>
      <c r="AJ33" s="403"/>
      <c r="AK33" s="404"/>
    </row>
    <row r="34" spans="1:37" ht="12.75">
      <c r="A34" s="227" t="s">
        <v>256</v>
      </c>
      <c r="B34" s="228" t="s">
        <v>257</v>
      </c>
      <c r="C34" s="229" t="s">
        <v>258</v>
      </c>
      <c r="D34" s="230" t="s">
        <v>259</v>
      </c>
      <c r="E34" s="228" t="s">
        <v>257</v>
      </c>
      <c r="F34" s="229" t="s">
        <v>258</v>
      </c>
      <c r="G34" s="230" t="s">
        <v>259</v>
      </c>
      <c r="H34" s="228" t="s">
        <v>257</v>
      </c>
      <c r="I34" s="231" t="s">
        <v>258</v>
      </c>
      <c r="J34" s="232" t="s">
        <v>259</v>
      </c>
      <c r="K34" s="228" t="s">
        <v>257</v>
      </c>
      <c r="L34" s="229" t="s">
        <v>258</v>
      </c>
      <c r="M34" s="230" t="s">
        <v>259</v>
      </c>
      <c r="N34" s="228" t="s">
        <v>257</v>
      </c>
      <c r="O34" s="229" t="s">
        <v>258</v>
      </c>
      <c r="P34" s="230" t="s">
        <v>259</v>
      </c>
      <c r="Q34" s="228" t="s">
        <v>257</v>
      </c>
      <c r="R34" s="229" t="s">
        <v>258</v>
      </c>
      <c r="S34" s="230" t="s">
        <v>259</v>
      </c>
      <c r="T34" s="228" t="s">
        <v>257</v>
      </c>
      <c r="U34" s="229" t="s">
        <v>258</v>
      </c>
      <c r="V34" s="230" t="s">
        <v>259</v>
      </c>
      <c r="W34" s="228" t="s">
        <v>257</v>
      </c>
      <c r="X34" s="229" t="s">
        <v>258</v>
      </c>
      <c r="Y34" s="230" t="s">
        <v>259</v>
      </c>
      <c r="Z34" s="228" t="s">
        <v>257</v>
      </c>
      <c r="AA34" s="229" t="s">
        <v>258</v>
      </c>
      <c r="AB34" s="230" t="s">
        <v>259</v>
      </c>
      <c r="AC34" s="228" t="s">
        <v>257</v>
      </c>
      <c r="AD34" s="231" t="s">
        <v>258</v>
      </c>
      <c r="AE34" s="232" t="s">
        <v>259</v>
      </c>
      <c r="AF34" s="228" t="s">
        <v>257</v>
      </c>
      <c r="AG34" s="229" t="s">
        <v>258</v>
      </c>
      <c r="AH34" s="230" t="s">
        <v>259</v>
      </c>
      <c r="AI34" s="228" t="s">
        <v>257</v>
      </c>
      <c r="AJ34" s="229" t="s">
        <v>258</v>
      </c>
      <c r="AK34" s="230" t="s">
        <v>259</v>
      </c>
    </row>
    <row r="35" spans="1:37" ht="12.75">
      <c r="A35" s="227" t="s">
        <v>260</v>
      </c>
      <c r="B35" s="245"/>
      <c r="C35" s="234"/>
      <c r="D35" s="235"/>
      <c r="E35" s="245"/>
      <c r="F35" s="234"/>
      <c r="G35" s="235"/>
      <c r="H35" s="245"/>
      <c r="I35" s="234"/>
      <c r="J35" s="235"/>
      <c r="K35" s="245"/>
      <c r="L35" s="234"/>
      <c r="M35" s="235"/>
      <c r="N35" s="245"/>
      <c r="O35" s="234"/>
      <c r="P35" s="235"/>
      <c r="Q35" s="245"/>
      <c r="R35" s="234"/>
      <c r="S35" s="235"/>
      <c r="T35" s="233"/>
      <c r="U35" s="234"/>
      <c r="V35" s="235"/>
      <c r="W35" s="233"/>
      <c r="X35" s="234"/>
      <c r="Y35" s="235"/>
      <c r="Z35" s="233"/>
      <c r="AA35" s="234"/>
      <c r="AB35" s="235"/>
      <c r="AC35" s="233"/>
      <c r="AD35" s="234"/>
      <c r="AE35" s="235"/>
      <c r="AF35" s="239"/>
      <c r="AG35" s="240"/>
      <c r="AH35" s="241"/>
      <c r="AI35" s="239"/>
      <c r="AJ35" s="240"/>
      <c r="AK35" s="241"/>
    </row>
    <row r="36" spans="1:37" ht="12.75">
      <c r="A36" s="227" t="s">
        <v>261</v>
      </c>
      <c r="B36" s="245"/>
      <c r="C36" s="234"/>
      <c r="D36" s="235"/>
      <c r="E36" s="245"/>
      <c r="F36" s="234"/>
      <c r="G36" s="235"/>
      <c r="H36" s="245"/>
      <c r="I36" s="234"/>
      <c r="J36" s="235"/>
      <c r="K36" s="245"/>
      <c r="L36" s="234"/>
      <c r="M36" s="235"/>
      <c r="N36" s="233"/>
      <c r="O36" s="234"/>
      <c r="P36" s="235"/>
      <c r="Q36" s="233"/>
      <c r="R36" s="234"/>
      <c r="S36" s="235"/>
      <c r="T36" s="233"/>
      <c r="U36" s="234"/>
      <c r="V36" s="235"/>
      <c r="W36" s="233"/>
      <c r="X36" s="234"/>
      <c r="Y36" s="235"/>
      <c r="Z36" s="233"/>
      <c r="AA36" s="234"/>
      <c r="AB36" s="235"/>
      <c r="AC36" s="233"/>
      <c r="AD36" s="234"/>
      <c r="AE36" s="235"/>
      <c r="AF36" s="239"/>
      <c r="AG36" s="240"/>
      <c r="AH36" s="241"/>
      <c r="AI36" s="239"/>
      <c r="AJ36" s="240"/>
      <c r="AK36" s="241"/>
    </row>
    <row r="37" spans="1:37" ht="12.75">
      <c r="A37" s="227" t="s">
        <v>262</v>
      </c>
      <c r="B37" s="245"/>
      <c r="C37" s="234"/>
      <c r="D37" s="235"/>
      <c r="E37" s="245"/>
      <c r="F37" s="234"/>
      <c r="G37" s="235"/>
      <c r="H37" s="245"/>
      <c r="I37" s="234"/>
      <c r="J37" s="235"/>
      <c r="K37" s="245"/>
      <c r="L37" s="234"/>
      <c r="M37" s="235"/>
      <c r="N37" s="245"/>
      <c r="O37" s="234"/>
      <c r="P37" s="235"/>
      <c r="Q37" s="245"/>
      <c r="R37" s="234"/>
      <c r="S37" s="235"/>
      <c r="T37" s="266"/>
      <c r="U37" s="234"/>
      <c r="V37" s="235"/>
      <c r="W37" s="245"/>
      <c r="X37" s="234"/>
      <c r="Y37" s="235"/>
      <c r="Z37" s="245"/>
      <c r="AA37" s="234"/>
      <c r="AB37" s="235"/>
      <c r="AC37" s="233"/>
      <c r="AD37" s="234"/>
      <c r="AE37" s="235"/>
      <c r="AF37" s="239"/>
      <c r="AG37" s="240"/>
      <c r="AH37" s="241"/>
      <c r="AI37" s="239"/>
      <c r="AJ37" s="240"/>
      <c r="AK37" s="241"/>
    </row>
    <row r="38" spans="1:37" ht="12.75">
      <c r="A38" s="227" t="s">
        <v>263</v>
      </c>
      <c r="B38" s="245"/>
      <c r="C38" s="234"/>
      <c r="D38" s="235"/>
      <c r="E38" s="245"/>
      <c r="F38" s="234"/>
      <c r="G38" s="235"/>
      <c r="H38" s="245"/>
      <c r="I38" s="234"/>
      <c r="J38" s="235"/>
      <c r="K38" s="245"/>
      <c r="L38" s="234"/>
      <c r="M38" s="235"/>
      <c r="N38" s="245"/>
      <c r="O38" s="234"/>
      <c r="P38" s="235"/>
      <c r="Q38" s="245"/>
      <c r="R38" s="234"/>
      <c r="S38" s="235"/>
      <c r="T38" s="266"/>
      <c r="U38" s="234"/>
      <c r="V38" s="235"/>
      <c r="W38" s="233"/>
      <c r="X38" s="234"/>
      <c r="Y38" s="235"/>
      <c r="Z38" s="233"/>
      <c r="AA38" s="234"/>
      <c r="AB38" s="235"/>
      <c r="AC38" s="233"/>
      <c r="AD38" s="234"/>
      <c r="AE38" s="235"/>
      <c r="AF38" s="239"/>
      <c r="AG38" s="240"/>
      <c r="AH38" s="241"/>
      <c r="AI38" s="239"/>
      <c r="AJ38" s="240"/>
      <c r="AK38" s="241"/>
    </row>
    <row r="39" spans="1:37" ht="12.75">
      <c r="A39" s="227" t="s">
        <v>264</v>
      </c>
      <c r="B39" s="247"/>
      <c r="C39" s="237"/>
      <c r="D39" s="238"/>
      <c r="E39" s="247"/>
      <c r="F39" s="237"/>
      <c r="G39" s="238"/>
      <c r="H39" s="247"/>
      <c r="I39" s="237"/>
      <c r="J39" s="238"/>
      <c r="K39" s="242"/>
      <c r="L39" s="243"/>
      <c r="M39" s="244"/>
      <c r="N39" s="242"/>
      <c r="O39" s="243"/>
      <c r="P39" s="238"/>
      <c r="Q39" s="242"/>
      <c r="R39" s="243"/>
      <c r="S39" s="238"/>
      <c r="T39" s="242"/>
      <c r="U39" s="243"/>
      <c r="V39" s="238"/>
      <c r="W39" s="242"/>
      <c r="X39" s="242"/>
      <c r="Y39" s="244"/>
      <c r="Z39" s="242"/>
      <c r="AA39" s="242"/>
      <c r="AB39" s="244"/>
      <c r="AC39" s="248"/>
      <c r="AD39" s="243"/>
      <c r="AE39" s="244"/>
      <c r="AF39" s="242"/>
      <c r="AG39" s="243"/>
      <c r="AH39" s="244"/>
      <c r="AI39" s="242"/>
      <c r="AJ39" s="243"/>
      <c r="AK39" s="244"/>
    </row>
    <row r="40" spans="1:37" ht="12.75">
      <c r="A40" s="227" t="s">
        <v>265</v>
      </c>
      <c r="B40" s="271"/>
      <c r="C40" s="240"/>
      <c r="D40" s="241"/>
      <c r="E40" s="239"/>
      <c r="F40" s="240"/>
      <c r="G40" s="241"/>
      <c r="H40" s="239"/>
      <c r="I40" s="240"/>
      <c r="J40" s="241"/>
      <c r="K40" s="245"/>
      <c r="L40" s="234"/>
      <c r="M40" s="235"/>
      <c r="N40" s="245"/>
      <c r="O40" s="234"/>
      <c r="P40" s="235"/>
      <c r="Q40" s="245"/>
      <c r="R40" s="234"/>
      <c r="S40" s="235"/>
      <c r="T40" s="245"/>
      <c r="U40" s="234"/>
      <c r="V40" s="235"/>
      <c r="W40" s="245"/>
      <c r="X40" s="234"/>
      <c r="Y40" s="235"/>
      <c r="Z40" s="245"/>
      <c r="AA40" s="234"/>
      <c r="AB40" s="235"/>
      <c r="AC40" s="233"/>
      <c r="AD40" s="234"/>
      <c r="AE40" s="235"/>
      <c r="AF40" s="239"/>
      <c r="AG40" s="240"/>
      <c r="AH40" s="241"/>
      <c r="AI40" s="239"/>
      <c r="AJ40" s="240"/>
      <c r="AK40" s="241"/>
    </row>
    <row r="41" spans="1:37" ht="12.75">
      <c r="A41" s="227" t="s">
        <v>266</v>
      </c>
      <c r="B41" s="242"/>
      <c r="C41" s="242"/>
      <c r="D41" s="238"/>
      <c r="E41" s="242"/>
      <c r="F41" s="242"/>
      <c r="G41" s="238"/>
      <c r="H41" s="242"/>
      <c r="I41" s="242"/>
      <c r="J41" s="238"/>
      <c r="K41" s="242"/>
      <c r="L41" s="243"/>
      <c r="M41" s="244"/>
      <c r="N41" s="247"/>
      <c r="O41" s="237"/>
      <c r="P41" s="238"/>
      <c r="Q41" s="242"/>
      <c r="R41" s="243"/>
      <c r="S41" s="238"/>
      <c r="T41" s="242"/>
      <c r="U41" s="243"/>
      <c r="V41" s="238"/>
      <c r="W41" s="242"/>
      <c r="X41" s="242"/>
      <c r="Y41" s="244"/>
      <c r="Z41" s="242"/>
      <c r="AA41" s="242"/>
      <c r="AB41" s="244"/>
      <c r="AC41" s="248"/>
      <c r="AD41" s="243"/>
      <c r="AE41" s="244"/>
      <c r="AF41" s="242"/>
      <c r="AG41" s="243"/>
      <c r="AH41" s="244"/>
      <c r="AI41" s="242"/>
      <c r="AJ41" s="243"/>
      <c r="AK41" s="244"/>
    </row>
    <row r="42" spans="1:37" ht="12.75">
      <c r="A42" s="249" t="s">
        <v>267</v>
      </c>
      <c r="B42" s="242"/>
      <c r="C42" s="242"/>
      <c r="D42" s="244"/>
      <c r="E42" s="242"/>
      <c r="F42" s="242"/>
      <c r="G42" s="244"/>
      <c r="H42" s="242"/>
      <c r="I42" s="242"/>
      <c r="J42" s="241"/>
      <c r="K42" s="242"/>
      <c r="L42" s="243"/>
      <c r="M42" s="235"/>
      <c r="N42" s="242"/>
      <c r="O42" s="243"/>
      <c r="P42" s="235"/>
      <c r="Q42" s="242"/>
      <c r="R42" s="243"/>
      <c r="S42" s="235"/>
      <c r="T42" s="242"/>
      <c r="U42" s="243"/>
      <c r="V42" s="238"/>
      <c r="W42" s="242"/>
      <c r="X42" s="242"/>
      <c r="Y42" s="241"/>
      <c r="Z42" s="242"/>
      <c r="AA42" s="242"/>
      <c r="AB42" s="241"/>
      <c r="AC42" s="248"/>
      <c r="AD42" s="243"/>
      <c r="AE42" s="241"/>
      <c r="AF42" s="242"/>
      <c r="AG42" s="243"/>
      <c r="AH42" s="241"/>
      <c r="AI42" s="242"/>
      <c r="AJ42" s="243"/>
      <c r="AK42" s="241"/>
    </row>
    <row r="43" spans="1:37" ht="12.75">
      <c r="A43" s="227" t="s">
        <v>268</v>
      </c>
      <c r="B43" s="242"/>
      <c r="C43" s="242"/>
      <c r="D43" s="244"/>
      <c r="E43" s="242"/>
      <c r="F43" s="242"/>
      <c r="G43" s="244"/>
      <c r="H43" s="242"/>
      <c r="I43" s="242"/>
      <c r="J43" s="241"/>
      <c r="K43" s="242"/>
      <c r="L43" s="243"/>
      <c r="M43" s="235"/>
      <c r="N43" s="242"/>
      <c r="O43" s="243"/>
      <c r="P43" s="238"/>
      <c r="Q43" s="242"/>
      <c r="R43" s="243"/>
      <c r="S43" s="238"/>
      <c r="T43" s="242"/>
      <c r="U43" s="243"/>
      <c r="V43" s="235"/>
      <c r="W43" s="242"/>
      <c r="X43" s="242"/>
      <c r="Y43" s="241"/>
      <c r="Z43" s="242"/>
      <c r="AA43" s="242"/>
      <c r="AB43" s="241"/>
      <c r="AC43" s="248"/>
      <c r="AD43" s="243"/>
      <c r="AE43" s="241"/>
      <c r="AF43" s="242"/>
      <c r="AG43" s="243"/>
      <c r="AH43" s="244"/>
      <c r="AI43" s="242"/>
      <c r="AJ43" s="243"/>
      <c r="AK43" s="244"/>
    </row>
    <row r="44" spans="1:37" ht="12.75">
      <c r="A44" s="227" t="s">
        <v>269</v>
      </c>
      <c r="B44" s="242"/>
      <c r="C44" s="242"/>
      <c r="D44" s="238"/>
      <c r="E44" s="242"/>
      <c r="F44" s="242"/>
      <c r="G44" s="238"/>
      <c r="H44" s="242"/>
      <c r="I44" s="242"/>
      <c r="J44" s="238"/>
      <c r="K44" s="242"/>
      <c r="L44" s="243"/>
      <c r="M44" s="244"/>
      <c r="N44" s="242"/>
      <c r="O44" s="243"/>
      <c r="P44" s="238"/>
      <c r="Q44" s="242"/>
      <c r="R44" s="243"/>
      <c r="S44" s="238"/>
      <c r="T44" s="242"/>
      <c r="U44" s="243"/>
      <c r="V44" s="238"/>
      <c r="W44" s="242"/>
      <c r="X44" s="242"/>
      <c r="Y44" s="244"/>
      <c r="Z44" s="242"/>
      <c r="AA44" s="242"/>
      <c r="AB44" s="244"/>
      <c r="AC44" s="248"/>
      <c r="AD44" s="243"/>
      <c r="AE44" s="244"/>
      <c r="AF44" s="242"/>
      <c r="AG44" s="243"/>
      <c r="AH44" s="244"/>
      <c r="AI44" s="242"/>
      <c r="AJ44" s="243"/>
      <c r="AK44" s="244"/>
    </row>
    <row r="45" spans="1:37" ht="12.75">
      <c r="A45" s="227" t="s">
        <v>270</v>
      </c>
      <c r="B45" s="242"/>
      <c r="C45" s="242"/>
      <c r="D45" s="235"/>
      <c r="E45" s="242"/>
      <c r="F45" s="242"/>
      <c r="G45" s="235"/>
      <c r="H45" s="242"/>
      <c r="I45" s="242"/>
      <c r="J45" s="235"/>
      <c r="K45" s="242"/>
      <c r="L45" s="243"/>
      <c r="M45" s="235"/>
      <c r="N45" s="242"/>
      <c r="O45" s="243"/>
      <c r="P45" s="235"/>
      <c r="Q45" s="242"/>
      <c r="R45" s="243"/>
      <c r="S45" s="238"/>
      <c r="T45" s="242"/>
      <c r="U45" s="243"/>
      <c r="V45" s="238"/>
      <c r="W45" s="242"/>
      <c r="X45" s="242"/>
      <c r="Y45" s="238"/>
      <c r="Z45" s="242"/>
      <c r="AA45" s="242"/>
      <c r="AB45" s="244"/>
      <c r="AC45" s="248"/>
      <c r="AD45" s="243"/>
      <c r="AE45" s="244"/>
      <c r="AF45" s="242"/>
      <c r="AG45" s="243"/>
      <c r="AH45" s="244"/>
      <c r="AI45" s="242"/>
      <c r="AJ45" s="243"/>
      <c r="AK45" s="244"/>
    </row>
    <row r="46" spans="1:37" ht="12.75">
      <c r="A46" s="227" t="s">
        <v>271</v>
      </c>
      <c r="B46" s="242"/>
      <c r="C46" s="242"/>
      <c r="D46" s="238"/>
      <c r="E46" s="242"/>
      <c r="F46" s="242"/>
      <c r="G46" s="238"/>
      <c r="H46" s="242"/>
      <c r="I46" s="242"/>
      <c r="J46" s="238"/>
      <c r="K46" s="242"/>
      <c r="L46" s="243"/>
      <c r="M46" s="244"/>
      <c r="N46" s="242"/>
      <c r="O46" s="243"/>
      <c r="P46" s="238"/>
      <c r="Q46" s="242"/>
      <c r="R46" s="243"/>
      <c r="S46" s="238"/>
      <c r="T46" s="242"/>
      <c r="U46" s="243"/>
      <c r="V46" s="238"/>
      <c r="W46" s="242"/>
      <c r="X46" s="242"/>
      <c r="Y46" s="244"/>
      <c r="Z46" s="242"/>
      <c r="AA46" s="242"/>
      <c r="AB46" s="238"/>
      <c r="AC46" s="248"/>
      <c r="AD46" s="243"/>
      <c r="AE46" s="244"/>
      <c r="AF46" s="242"/>
      <c r="AG46" s="243"/>
      <c r="AH46" s="244"/>
      <c r="AI46" s="242"/>
      <c r="AJ46" s="243"/>
      <c r="AK46" s="244"/>
    </row>
    <row r="47" spans="1:37" ht="12.75">
      <c r="A47" s="272" t="s">
        <v>279</v>
      </c>
      <c r="B47" s="251"/>
      <c r="C47" s="251"/>
      <c r="D47" s="252"/>
      <c r="E47" s="251"/>
      <c r="F47" s="251"/>
      <c r="G47" s="252"/>
      <c r="H47" s="251"/>
      <c r="I47" s="251"/>
      <c r="J47" s="252"/>
      <c r="K47" s="251"/>
      <c r="L47" s="253"/>
      <c r="M47" s="252"/>
      <c r="N47" s="251"/>
      <c r="O47" s="253"/>
      <c r="P47" s="254"/>
      <c r="Q47" s="251"/>
      <c r="R47" s="253"/>
      <c r="S47" s="254"/>
      <c r="T47" s="251"/>
      <c r="U47" s="253"/>
      <c r="V47" s="254"/>
      <c r="W47" s="251"/>
      <c r="X47" s="251"/>
      <c r="Y47" s="252"/>
      <c r="Z47" s="251"/>
      <c r="AA47" s="251"/>
      <c r="AB47" s="241"/>
      <c r="AC47" s="255"/>
      <c r="AD47" s="253"/>
      <c r="AE47" s="268"/>
      <c r="AF47" s="251"/>
      <c r="AG47" s="253"/>
      <c r="AH47" s="268"/>
      <c r="AI47" s="251"/>
      <c r="AJ47" s="253"/>
      <c r="AK47" s="252"/>
    </row>
    <row r="48" spans="1:37" ht="12.75">
      <c r="A48" s="273" t="s">
        <v>273</v>
      </c>
      <c r="B48" s="259"/>
      <c r="C48" s="258"/>
      <c r="D48" s="232">
        <f>SUM(D35:D47)</f>
        <v>0</v>
      </c>
      <c r="E48" s="259"/>
      <c r="F48" s="258"/>
      <c r="G48" s="232">
        <f>SUM(G35:G47)</f>
        <v>0</v>
      </c>
      <c r="H48" s="259"/>
      <c r="I48" s="258"/>
      <c r="J48" s="232">
        <f>SUM(J35:J47)</f>
        <v>0</v>
      </c>
      <c r="K48" s="259"/>
      <c r="L48" s="251"/>
      <c r="M48" s="232">
        <f>SUM(M35:M47)</f>
        <v>0</v>
      </c>
      <c r="N48" s="259"/>
      <c r="O48" s="258"/>
      <c r="P48" s="232">
        <f>SUM(P35:P47)</f>
        <v>0</v>
      </c>
      <c r="Q48" s="259"/>
      <c r="R48" s="258"/>
      <c r="S48" s="232">
        <f>SUM(S35:S47)</f>
        <v>0</v>
      </c>
      <c r="T48" s="259"/>
      <c r="U48" s="252"/>
      <c r="V48" s="232">
        <f>SUM(V35:V47)</f>
        <v>0</v>
      </c>
      <c r="W48" s="259"/>
      <c r="X48" s="258"/>
      <c r="Y48" s="232">
        <f>SUM(Y35:Y47)</f>
        <v>0</v>
      </c>
      <c r="Z48" s="232"/>
      <c r="AA48" s="232"/>
      <c r="AB48" s="232">
        <f>SUM(AB35:AB47)</f>
        <v>0</v>
      </c>
      <c r="AC48" s="259"/>
      <c r="AD48" s="258"/>
      <c r="AE48" s="232">
        <f>SUM(AE35:AE47)</f>
        <v>0</v>
      </c>
      <c r="AF48" s="232"/>
      <c r="AG48" s="232"/>
      <c r="AH48" s="232">
        <f>SUM(AH35:AH47)</f>
        <v>0</v>
      </c>
      <c r="AI48" s="259"/>
      <c r="AJ48" s="258"/>
      <c r="AK48" s="252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79" t="s">
        <v>274</v>
      </c>
      <c r="B50" s="224"/>
      <c r="C50" s="224"/>
      <c r="D50" s="261">
        <f>SUM(D37:D41)-D40</f>
        <v>0</v>
      </c>
      <c r="E50" s="224"/>
      <c r="F50" s="224"/>
      <c r="G50" s="261">
        <f>SUM(G37:G41)-G40</f>
        <v>0</v>
      </c>
      <c r="H50" s="224"/>
      <c r="I50" s="224"/>
      <c r="J50" s="261">
        <f>SUM(J37:J41)-J40</f>
        <v>0</v>
      </c>
      <c r="K50" s="224"/>
      <c r="L50" s="224"/>
      <c r="M50" s="261">
        <f>SUM(M37:M41)-M40</f>
        <v>0</v>
      </c>
      <c r="N50" s="224"/>
      <c r="O50" s="224"/>
      <c r="P50" s="261">
        <f>SUM(P37:P41)-P40</f>
        <v>0</v>
      </c>
      <c r="Q50" s="224"/>
      <c r="R50" s="224"/>
      <c r="S50" s="261">
        <f>SUM(S37:S41)</f>
        <v>0</v>
      </c>
      <c r="T50" s="224"/>
      <c r="U50" s="224"/>
      <c r="V50" s="261">
        <f>SUM(V37:V41)</f>
        <v>0</v>
      </c>
      <c r="W50" s="224"/>
      <c r="X50" s="224"/>
      <c r="Y50" s="261">
        <f>SUM(Y37:Y41)</f>
        <v>0</v>
      </c>
      <c r="Z50" s="224"/>
      <c r="AA50" s="224"/>
      <c r="AB50" s="261">
        <f>SUM(AB37:AB41)</f>
        <v>0</v>
      </c>
      <c r="AC50" s="224"/>
      <c r="AD50" s="224"/>
      <c r="AE50" s="261">
        <f>SUM(AE37:AE41)</f>
        <v>0</v>
      </c>
      <c r="AF50" s="224"/>
      <c r="AG50" s="224"/>
      <c r="AH50" s="261">
        <f>SUM(AH37:AH41)</f>
        <v>0</v>
      </c>
      <c r="AI50" s="224"/>
      <c r="AJ50" s="224"/>
      <c r="AK50" s="261">
        <f>SUM(AK37:AK41)</f>
        <v>0</v>
      </c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25.5">
      <c r="A52" s="262" t="s">
        <v>275</v>
      </c>
      <c r="B52" s="224"/>
      <c r="C52" s="224"/>
      <c r="D52" s="263" t="e">
        <f>D50/D48</f>
        <v>#DIV/0!</v>
      </c>
      <c r="E52" s="263"/>
      <c r="F52" s="263"/>
      <c r="G52" s="263" t="e">
        <f>G50/G48</f>
        <v>#DIV/0!</v>
      </c>
      <c r="H52" s="263"/>
      <c r="I52" s="263"/>
      <c r="J52" s="263" t="e">
        <f>J50/J48</f>
        <v>#DIV/0!</v>
      </c>
      <c r="K52" s="263"/>
      <c r="L52" s="263"/>
      <c r="M52" s="263" t="e">
        <f>M50/M48</f>
        <v>#DIV/0!</v>
      </c>
      <c r="N52" s="263"/>
      <c r="O52" s="263"/>
      <c r="P52" s="263" t="e">
        <f>P50/P48</f>
        <v>#DIV/0!</v>
      </c>
      <c r="Q52" s="263"/>
      <c r="R52" s="263"/>
      <c r="S52" s="263" t="e">
        <f>S50/S48</f>
        <v>#DIV/0!</v>
      </c>
      <c r="T52" s="263"/>
      <c r="U52" s="263"/>
      <c r="V52" s="263" t="e">
        <f>V50/V48</f>
        <v>#DIV/0!</v>
      </c>
      <c r="W52" s="263"/>
      <c r="X52" s="263"/>
      <c r="Y52" s="263" t="e">
        <f>Y50/Y48</f>
        <v>#DIV/0!</v>
      </c>
      <c r="Z52" s="263"/>
      <c r="AA52" s="263"/>
      <c r="AB52" s="263" t="e">
        <f>AB50/AB48</f>
        <v>#DIV/0!</v>
      </c>
      <c r="AC52" s="263"/>
      <c r="AD52" s="263"/>
      <c r="AE52" s="263" t="e">
        <f>AE50/AE48</f>
        <v>#DIV/0!</v>
      </c>
      <c r="AF52" s="263"/>
      <c r="AG52" s="263"/>
      <c r="AH52" s="263" t="e">
        <f>AH50/AH48</f>
        <v>#DIV/0!</v>
      </c>
      <c r="AI52" s="263"/>
      <c r="AJ52" s="263"/>
      <c r="AK52" s="263" t="e">
        <f>AK50/AK48</f>
        <v>#DIV/0!</v>
      </c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70" t="s">
        <v>276</v>
      </c>
      <c r="B54" s="224"/>
      <c r="C54" s="224"/>
      <c r="D54" s="261">
        <f>SUM(D44:D46)</f>
        <v>0</v>
      </c>
      <c r="E54" s="224"/>
      <c r="F54" s="224"/>
      <c r="G54" s="261">
        <f>SUM(G44:G46)</f>
        <v>0</v>
      </c>
      <c r="H54" s="224"/>
      <c r="I54" s="224"/>
      <c r="J54" s="261">
        <f>SUM(J44:J46)</f>
        <v>0</v>
      </c>
      <c r="K54" s="224"/>
      <c r="L54" s="224"/>
      <c r="M54" s="261">
        <f>SUM(M44:M46)</f>
        <v>0</v>
      </c>
      <c r="N54" s="224"/>
      <c r="O54" s="224"/>
      <c r="P54" s="261">
        <f>SUM(P44:P46)</f>
        <v>0</v>
      </c>
      <c r="Q54" s="224"/>
      <c r="R54" s="224"/>
      <c r="S54" s="261">
        <f>SUM(S44:S46)</f>
        <v>0</v>
      </c>
      <c r="T54" s="224"/>
      <c r="U54" s="224"/>
      <c r="V54" s="261">
        <f>SUM(V44:V46)</f>
        <v>0</v>
      </c>
      <c r="W54" s="224"/>
      <c r="X54" s="224"/>
      <c r="Y54" s="261">
        <f>SUM(Y44:Y46)</f>
        <v>0</v>
      </c>
      <c r="Z54" s="224"/>
      <c r="AA54" s="224"/>
      <c r="AB54" s="261">
        <f>SUM(AB44:AB46)</f>
        <v>0</v>
      </c>
      <c r="AC54" s="224"/>
      <c r="AD54" s="224"/>
      <c r="AE54" s="261">
        <f>SUM(AE44:AE46)</f>
        <v>0</v>
      </c>
      <c r="AF54" s="224"/>
      <c r="AG54" s="224"/>
      <c r="AH54" s="261">
        <f>SUM(AH44:AH46)</f>
        <v>0</v>
      </c>
      <c r="AI54" s="224"/>
      <c r="AJ54" s="224"/>
      <c r="AK54" s="261">
        <f>SUM(AK44:AK46)</f>
        <v>0</v>
      </c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70" t="s">
        <v>277</v>
      </c>
      <c r="B56" s="224"/>
      <c r="C56" s="224"/>
      <c r="D56" s="263" t="e">
        <f>D54/D48</f>
        <v>#DIV/0!</v>
      </c>
      <c r="E56" s="224"/>
      <c r="F56" s="224"/>
      <c r="G56" s="263" t="e">
        <f>G54/G48</f>
        <v>#DIV/0!</v>
      </c>
      <c r="H56" s="224"/>
      <c r="I56" s="224"/>
      <c r="J56" s="263" t="e">
        <f>J54/J48</f>
        <v>#DIV/0!</v>
      </c>
      <c r="K56" s="224"/>
      <c r="L56" s="224"/>
      <c r="M56" s="263" t="e">
        <f>M54/M48</f>
        <v>#DIV/0!</v>
      </c>
      <c r="N56" s="224"/>
      <c r="O56" s="224"/>
      <c r="P56" s="263" t="e">
        <f>P54/P48</f>
        <v>#DIV/0!</v>
      </c>
      <c r="Q56" s="224"/>
      <c r="R56" s="224"/>
      <c r="S56" s="263" t="e">
        <f>S54/S48</f>
        <v>#DIV/0!</v>
      </c>
      <c r="T56" s="224"/>
      <c r="U56" s="224"/>
      <c r="V56" s="263" t="e">
        <f>V54/V48</f>
        <v>#DIV/0!</v>
      </c>
      <c r="W56" s="224"/>
      <c r="X56" s="224"/>
      <c r="Y56" s="263" t="e">
        <f>Y54/Y48</f>
        <v>#DIV/0!</v>
      </c>
      <c r="Z56" s="224"/>
      <c r="AA56" s="224"/>
      <c r="AB56" s="263" t="e">
        <f>AB54/AB48</f>
        <v>#DIV/0!</v>
      </c>
      <c r="AC56" s="224"/>
      <c r="AD56" s="224"/>
      <c r="AE56" s="263" t="e">
        <f>AE54/AE48</f>
        <v>#DIV/0!</v>
      </c>
      <c r="AF56" s="224"/>
      <c r="AG56" s="224"/>
      <c r="AH56" s="263" t="e">
        <f>AH54/AH48</f>
        <v>#DIV/0!</v>
      </c>
      <c r="AI56" s="224"/>
      <c r="AJ56" s="224"/>
      <c r="AK56" s="263" t="e">
        <f>AK54/AK48</f>
        <v>#DIV/0!</v>
      </c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spans="1:3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spans="1:3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spans="1:37" ht="12.75">
      <c r="A105" s="78" t="s">
        <v>244</v>
      </c>
      <c r="B105" s="78" t="s">
        <v>245</v>
      </c>
      <c r="C105" s="78" t="s">
        <v>246</v>
      </c>
      <c r="D105" s="78" t="s">
        <v>247</v>
      </c>
      <c r="E105" s="78" t="s">
        <v>248</v>
      </c>
      <c r="F105" s="78" t="s">
        <v>249</v>
      </c>
      <c r="G105" s="78" t="s">
        <v>250</v>
      </c>
      <c r="H105" s="78" t="s">
        <v>251</v>
      </c>
      <c r="I105" s="78" t="s">
        <v>252</v>
      </c>
      <c r="J105" s="78" t="s">
        <v>253</v>
      </c>
      <c r="K105" s="78" t="s">
        <v>254</v>
      </c>
      <c r="L105" s="78" t="s">
        <v>255</v>
      </c>
      <c r="M105" s="78"/>
      <c r="N105" s="78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</row>
    <row r="106" spans="1:37" ht="12.75">
      <c r="A106" s="261">
        <f>D19+D48</f>
        <v>0</v>
      </c>
      <c r="B106" s="261">
        <f>G19+G48</f>
        <v>0</v>
      </c>
      <c r="C106" s="261">
        <f>J19+J48</f>
        <v>0</v>
      </c>
      <c r="D106" s="261">
        <f>M19+M48</f>
        <v>0</v>
      </c>
      <c r="E106" s="261">
        <f>P19+P48</f>
        <v>0</v>
      </c>
      <c r="F106" s="261">
        <f>S19+S48</f>
        <v>0</v>
      </c>
      <c r="G106" s="261">
        <f>V19+V48</f>
        <v>0</v>
      </c>
      <c r="H106" s="261">
        <f>Y19+Y48</f>
        <v>0</v>
      </c>
      <c r="I106" s="261">
        <f>AB19+AB48</f>
        <v>0</v>
      </c>
      <c r="J106" s="261">
        <f>AE19+AE48</f>
        <v>0</v>
      </c>
      <c r="K106" s="261">
        <f>AH19+AH48</f>
        <v>0</v>
      </c>
      <c r="L106" s="261">
        <f>AK19+AK48</f>
        <v>0</v>
      </c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</row>
  </sheetData>
  <mergeCells count="28">
    <mergeCell ref="AF33:AH33"/>
    <mergeCell ref="AI33:AK33"/>
    <mergeCell ref="B30:E30"/>
    <mergeCell ref="B31:E31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280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10588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33"/>
      <c r="C6" s="234"/>
      <c r="D6" s="235"/>
      <c r="E6" s="233"/>
      <c r="F6" s="234"/>
      <c r="G6" s="235"/>
      <c r="H6" s="233"/>
      <c r="I6" s="234"/>
      <c r="J6" s="235"/>
      <c r="K6" s="233"/>
      <c r="L6" s="234"/>
      <c r="M6" s="235"/>
      <c r="N6" s="233"/>
      <c r="O6" s="234"/>
      <c r="P6" s="235"/>
      <c r="Q6" s="274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45"/>
      <c r="I7" s="234"/>
      <c r="J7" s="235"/>
      <c r="K7" s="274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33"/>
      <c r="C8" s="234"/>
      <c r="D8" s="235"/>
      <c r="E8" s="233"/>
      <c r="F8" s="234"/>
      <c r="G8" s="235"/>
      <c r="H8" s="245"/>
      <c r="I8" s="234"/>
      <c r="J8" s="235"/>
      <c r="K8" s="245"/>
      <c r="L8" s="234"/>
      <c r="M8" s="235"/>
      <c r="N8" s="245"/>
      <c r="O8" s="234"/>
      <c r="P8" s="235"/>
      <c r="Q8" s="233"/>
      <c r="R8" s="234"/>
      <c r="S8" s="235"/>
      <c r="T8" s="233"/>
      <c r="U8" s="234"/>
      <c r="V8" s="235"/>
      <c r="W8" s="233"/>
      <c r="X8" s="234"/>
      <c r="Y8" s="235"/>
      <c r="Z8" s="245"/>
      <c r="AA8" s="234"/>
      <c r="AB8" s="235"/>
      <c r="AC8" s="233"/>
      <c r="AD8" s="234"/>
      <c r="AE8" s="235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233"/>
      <c r="C9" s="234"/>
      <c r="D9" s="235"/>
      <c r="E9" s="233"/>
      <c r="F9" s="234"/>
      <c r="G9" s="235"/>
      <c r="H9" s="233"/>
      <c r="I9" s="234"/>
      <c r="J9" s="235"/>
      <c r="K9" s="233"/>
      <c r="L9" s="234"/>
      <c r="M9" s="235"/>
      <c r="N9" s="233"/>
      <c r="O9" s="234"/>
      <c r="P9" s="235"/>
      <c r="Q9" s="233"/>
      <c r="R9" s="234"/>
      <c r="S9" s="235"/>
      <c r="T9" s="233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5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8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39"/>
      <c r="X13" s="242"/>
      <c r="Y13" s="241"/>
      <c r="Z13" s="242"/>
      <c r="AA13" s="242"/>
      <c r="AB13" s="241"/>
      <c r="AC13" s="248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5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8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72" t="s">
        <v>281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68"/>
      <c r="Z18" s="251"/>
      <c r="AA18" s="251"/>
      <c r="AB18" s="268"/>
      <c r="AC18" s="255"/>
      <c r="AD18" s="253"/>
      <c r="AE18" s="268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32"/>
      <c r="AA19" s="232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31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10499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5"/>
      <c r="C6" s="234"/>
      <c r="D6" s="235"/>
      <c r="E6" s="245"/>
      <c r="F6" s="234"/>
      <c r="G6" s="235"/>
      <c r="H6" s="245"/>
      <c r="I6" s="234"/>
      <c r="J6" s="235"/>
      <c r="K6" s="245"/>
      <c r="L6" s="234"/>
      <c r="M6" s="235"/>
      <c r="N6" s="245"/>
      <c r="O6" s="234"/>
      <c r="P6" s="235"/>
      <c r="Q6" s="245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45"/>
      <c r="C7" s="234"/>
      <c r="D7" s="235"/>
      <c r="E7" s="233"/>
      <c r="F7" s="234"/>
      <c r="G7" s="235"/>
      <c r="H7" s="233"/>
      <c r="I7" s="234"/>
      <c r="J7" s="235"/>
      <c r="K7" s="245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5"/>
      <c r="I8" s="234"/>
      <c r="J8" s="235"/>
      <c r="K8" s="245"/>
      <c r="L8" s="234"/>
      <c r="M8" s="235"/>
      <c r="N8" s="245"/>
      <c r="O8" s="234"/>
      <c r="P8" s="235"/>
      <c r="Q8" s="245"/>
      <c r="R8" s="234"/>
      <c r="S8" s="235"/>
      <c r="T8" s="266"/>
      <c r="U8" s="234"/>
      <c r="V8" s="235"/>
      <c r="W8" s="233"/>
      <c r="X8" s="234"/>
      <c r="Y8" s="235"/>
      <c r="Z8" s="245"/>
      <c r="AA8" s="234"/>
      <c r="AB8" s="235"/>
      <c r="AC8" s="233"/>
      <c r="AD8" s="234"/>
      <c r="AE8" s="235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245"/>
      <c r="C9" s="234"/>
      <c r="D9" s="235"/>
      <c r="E9" s="245"/>
      <c r="F9" s="234"/>
      <c r="G9" s="235"/>
      <c r="H9" s="245"/>
      <c r="I9" s="234"/>
      <c r="J9" s="235"/>
      <c r="K9" s="245"/>
      <c r="L9" s="234"/>
      <c r="M9" s="235"/>
      <c r="N9" s="233"/>
      <c r="O9" s="234"/>
      <c r="P9" s="235"/>
      <c r="Q9" s="245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5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39"/>
      <c r="U12" s="240"/>
      <c r="V12" s="235"/>
      <c r="W12" s="239"/>
      <c r="X12" s="239"/>
      <c r="Y12" s="241"/>
      <c r="Z12" s="239"/>
      <c r="AA12" s="239"/>
      <c r="AB12" s="241"/>
      <c r="AC12" s="275"/>
      <c r="AD12" s="240"/>
      <c r="AE12" s="241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8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8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3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68"/>
      <c r="K18" s="251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3"/>
      <c r="Y18" s="252"/>
      <c r="Z18" s="251"/>
      <c r="AA18" s="253"/>
      <c r="AB18" s="252"/>
      <c r="AC18" s="255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59"/>
      <c r="AA19" s="258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32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1378252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5"/>
      <c r="C6" s="234"/>
      <c r="D6" s="235"/>
      <c r="E6" s="233"/>
      <c r="F6" s="234"/>
      <c r="G6" s="235"/>
      <c r="H6" s="233"/>
      <c r="I6" s="234"/>
      <c r="J6" s="235"/>
      <c r="K6" s="276"/>
      <c r="L6" s="277"/>
      <c r="M6" s="278"/>
      <c r="N6" s="233"/>
      <c r="O6" s="234"/>
      <c r="P6" s="235"/>
      <c r="Q6" s="233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79"/>
      <c r="L7" s="234"/>
      <c r="M7" s="238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5"/>
      <c r="I8" s="234"/>
      <c r="J8" s="235"/>
      <c r="K8" s="279"/>
      <c r="L8" s="234"/>
      <c r="M8" s="238"/>
      <c r="N8" s="245"/>
      <c r="O8" s="234"/>
      <c r="P8" s="235"/>
      <c r="Q8" s="245"/>
      <c r="R8" s="234"/>
      <c r="S8" s="235"/>
      <c r="T8" s="266"/>
      <c r="U8" s="234"/>
      <c r="V8" s="235"/>
      <c r="W8" s="233"/>
      <c r="X8" s="234"/>
      <c r="Y8" s="235"/>
      <c r="Z8" s="245"/>
      <c r="AA8" s="234"/>
      <c r="AB8" s="235"/>
      <c r="AC8" s="233"/>
      <c r="AD8" s="234"/>
      <c r="AE8" s="235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233"/>
      <c r="C9" s="234"/>
      <c r="D9" s="235"/>
      <c r="E9" s="233"/>
      <c r="F9" s="234"/>
      <c r="G9" s="235"/>
      <c r="H9" s="233"/>
      <c r="I9" s="234"/>
      <c r="J9" s="235"/>
      <c r="K9" s="279"/>
      <c r="L9" s="234"/>
      <c r="M9" s="238"/>
      <c r="N9" s="233"/>
      <c r="O9" s="234"/>
      <c r="P9" s="235"/>
      <c r="Q9" s="233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245"/>
      <c r="C10" s="234"/>
      <c r="D10" s="235"/>
      <c r="E10" s="247"/>
      <c r="F10" s="237"/>
      <c r="G10" s="238"/>
      <c r="H10" s="247"/>
      <c r="I10" s="237"/>
      <c r="J10" s="238"/>
      <c r="K10" s="279"/>
      <c r="L10" s="243"/>
      <c r="M10" s="238"/>
      <c r="N10" s="242"/>
      <c r="O10" s="243"/>
      <c r="P10" s="238"/>
      <c r="Q10" s="239"/>
      <c r="R10" s="240"/>
      <c r="S10" s="235"/>
      <c r="T10" s="242"/>
      <c r="U10" s="243"/>
      <c r="V10" s="238"/>
      <c r="W10" s="242"/>
      <c r="X10" s="243"/>
      <c r="Y10" s="244"/>
      <c r="Z10" s="242"/>
      <c r="AA10" s="242"/>
      <c r="AB10" s="244"/>
      <c r="AC10" s="233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5"/>
      <c r="C11" s="234"/>
      <c r="D11" s="235"/>
      <c r="E11" s="239"/>
      <c r="F11" s="240"/>
      <c r="G11" s="241"/>
      <c r="H11" s="239"/>
      <c r="I11" s="240"/>
      <c r="J11" s="241"/>
      <c r="K11" s="279"/>
      <c r="L11" s="234"/>
      <c r="M11" s="238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39"/>
      <c r="C12" s="234"/>
      <c r="D12" s="235"/>
      <c r="E12" s="242"/>
      <c r="F12" s="242"/>
      <c r="G12" s="238"/>
      <c r="H12" s="242"/>
      <c r="I12" s="242"/>
      <c r="J12" s="238"/>
      <c r="K12" s="279"/>
      <c r="L12" s="243"/>
      <c r="M12" s="238"/>
      <c r="N12" s="247"/>
      <c r="O12" s="237"/>
      <c r="P12" s="238"/>
      <c r="Q12" s="242"/>
      <c r="R12" s="243"/>
      <c r="S12" s="238"/>
      <c r="T12" s="239"/>
      <c r="U12" s="240"/>
      <c r="V12" s="235"/>
      <c r="W12" s="242"/>
      <c r="X12" s="242"/>
      <c r="Y12" s="244"/>
      <c r="Z12" s="239"/>
      <c r="AA12" s="239"/>
      <c r="AB12" s="241"/>
      <c r="AC12" s="233"/>
      <c r="AD12" s="240"/>
      <c r="AE12" s="241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34"/>
      <c r="D13" s="238"/>
      <c r="E13" s="242"/>
      <c r="F13" s="242"/>
      <c r="G13" s="238"/>
      <c r="H13" s="242"/>
      <c r="I13" s="242"/>
      <c r="J13" s="238"/>
      <c r="K13" s="279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33"/>
      <c r="AD13" s="243"/>
      <c r="AE13" s="244"/>
      <c r="AF13" s="242"/>
      <c r="AG13" s="243"/>
      <c r="AH13" s="244"/>
      <c r="AI13" s="242"/>
      <c r="AJ13" s="243"/>
      <c r="AK13" s="244"/>
    </row>
    <row r="14" spans="1:37" ht="15" customHeight="1">
      <c r="A14" s="227" t="s">
        <v>268</v>
      </c>
      <c r="B14" s="242"/>
      <c r="C14" s="234"/>
      <c r="D14" s="244"/>
      <c r="E14" s="242"/>
      <c r="F14" s="242"/>
      <c r="G14" s="244"/>
      <c r="H14" s="242"/>
      <c r="I14" s="242"/>
      <c r="J14" s="241"/>
      <c r="K14" s="279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33"/>
      <c r="AD14" s="243"/>
      <c r="AE14" s="241"/>
      <c r="AF14" s="242"/>
      <c r="AG14" s="243"/>
      <c r="AH14" s="241"/>
      <c r="AI14" s="242"/>
      <c r="AJ14" s="243"/>
      <c r="AK14" s="244"/>
    </row>
    <row r="15" spans="1:37" ht="15" customHeight="1">
      <c r="A15" s="227" t="s">
        <v>269</v>
      </c>
      <c r="B15" s="242"/>
      <c r="C15" s="234"/>
      <c r="D15" s="238"/>
      <c r="E15" s="242"/>
      <c r="F15" s="242"/>
      <c r="G15" s="238"/>
      <c r="H15" s="242"/>
      <c r="I15" s="242"/>
      <c r="J15" s="238"/>
      <c r="K15" s="279"/>
      <c r="L15" s="243"/>
      <c r="M15" s="238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33"/>
      <c r="AD15" s="243"/>
      <c r="AE15" s="241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34"/>
      <c r="D16" s="235"/>
      <c r="E16" s="242"/>
      <c r="F16" s="242"/>
      <c r="G16" s="235"/>
      <c r="H16" s="242"/>
      <c r="I16" s="242"/>
      <c r="J16" s="235"/>
      <c r="K16" s="279"/>
      <c r="L16" s="243"/>
      <c r="M16" s="235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33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34"/>
      <c r="D17" s="238"/>
      <c r="E17" s="242"/>
      <c r="F17" s="242"/>
      <c r="G17" s="238"/>
      <c r="H17" s="242"/>
      <c r="I17" s="242"/>
      <c r="J17" s="238"/>
      <c r="K17" s="279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33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80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52"/>
      <c r="AC18" s="251"/>
      <c r="AD18" s="251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56" t="s">
        <v>273</v>
      </c>
      <c r="B19" s="257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59"/>
      <c r="AA19" s="258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51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10099617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42"/>
      <c r="AJ6" s="243"/>
      <c r="AK6" s="244"/>
    </row>
    <row r="7" spans="1:37" ht="15" customHeight="1">
      <c r="A7" s="227" t="s">
        <v>261</v>
      </c>
      <c r="B7" s="245"/>
      <c r="C7" s="234"/>
      <c r="D7" s="235"/>
      <c r="E7" s="233"/>
      <c r="F7" s="234"/>
      <c r="G7" s="235"/>
      <c r="H7" s="233"/>
      <c r="I7" s="234"/>
      <c r="J7" s="235"/>
      <c r="K7" s="233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39"/>
      <c r="AJ7" s="240"/>
      <c r="AK7" s="241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81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2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2"/>
      <c r="AD14" s="243"/>
      <c r="AE14" s="241"/>
      <c r="AF14" s="242"/>
      <c r="AG14" s="243"/>
      <c r="AH14" s="244"/>
      <c r="AI14" s="242"/>
      <c r="AJ14" s="243"/>
      <c r="AK14" s="241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5"/>
      <c r="H15" s="242"/>
      <c r="I15" s="242"/>
      <c r="J15" s="235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2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8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2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52"/>
      <c r="AC18" s="251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SUM(M7:M18)</f>
        <v>0</v>
      </c>
      <c r="N19" s="259"/>
      <c r="O19" s="258"/>
      <c r="P19" s="232">
        <f>SUM(P7:P18)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SUM(Y7:Y18)</f>
        <v>0</v>
      </c>
      <c r="Z19" s="259"/>
      <c r="AA19" s="258"/>
      <c r="AB19" s="232">
        <f>SUM(AB7:AB18)</f>
        <v>0</v>
      </c>
      <c r="AC19" s="259"/>
      <c r="AD19" s="258"/>
      <c r="AE19" s="232">
        <f>SUM(AE7:AE18)</f>
        <v>0</v>
      </c>
      <c r="AF19" s="232"/>
      <c r="AG19" s="232"/>
      <c r="AH19" s="232">
        <f>SUM(AH7:AH18)</f>
        <v>0</v>
      </c>
      <c r="AI19" s="232"/>
      <c r="AJ19" s="232"/>
      <c r="AK19" s="232">
        <f>SUM(AK7:AK18)</f>
        <v>0</v>
      </c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AK106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45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50033430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33"/>
      <c r="C6" s="234"/>
      <c r="D6" s="235"/>
      <c r="E6" s="274"/>
      <c r="F6" s="234"/>
      <c r="G6" s="235"/>
      <c r="H6" s="233"/>
      <c r="I6" s="234"/>
      <c r="J6" s="235"/>
      <c r="K6" s="233"/>
      <c r="L6" s="234"/>
      <c r="M6" s="235"/>
      <c r="N6" s="233"/>
      <c r="O6" s="234"/>
      <c r="P6" s="235"/>
      <c r="Q6" s="245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4"/>
      <c r="AI6" s="239"/>
      <c r="AJ6" s="240"/>
      <c r="AK6" s="241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33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4"/>
      <c r="AI7" s="239"/>
      <c r="AJ7" s="240"/>
      <c r="AK7" s="241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5"/>
      <c r="I8" s="234"/>
      <c r="J8" s="235"/>
      <c r="K8" s="245"/>
      <c r="L8" s="234"/>
      <c r="M8" s="235"/>
      <c r="N8" s="245"/>
      <c r="O8" s="234"/>
      <c r="P8" s="235"/>
      <c r="Q8" s="245"/>
      <c r="R8" s="234"/>
      <c r="S8" s="235"/>
      <c r="T8" s="266"/>
      <c r="U8" s="234"/>
      <c r="V8" s="235"/>
      <c r="W8" s="233"/>
      <c r="X8" s="234"/>
      <c r="Y8" s="235"/>
      <c r="Z8" s="245"/>
      <c r="AA8" s="234"/>
      <c r="AB8" s="235"/>
      <c r="AC8" s="233"/>
      <c r="AD8" s="234"/>
      <c r="AE8" s="235"/>
      <c r="AF8" s="239"/>
      <c r="AG8" s="240"/>
      <c r="AH8" s="244"/>
      <c r="AI8" s="239"/>
      <c r="AJ8" s="240"/>
      <c r="AK8" s="241"/>
    </row>
    <row r="9" spans="1:37" ht="15" customHeight="1">
      <c r="A9" s="227" t="s">
        <v>263</v>
      </c>
      <c r="B9" s="233"/>
      <c r="C9" s="234"/>
      <c r="D9" s="235"/>
      <c r="E9" s="233"/>
      <c r="F9" s="234"/>
      <c r="G9" s="235"/>
      <c r="H9" s="233"/>
      <c r="I9" s="234"/>
      <c r="J9" s="235"/>
      <c r="K9" s="233"/>
      <c r="L9" s="234"/>
      <c r="M9" s="235"/>
      <c r="N9" s="233"/>
      <c r="O9" s="234"/>
      <c r="P9" s="235"/>
      <c r="Q9" s="233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4"/>
      <c r="AI9" s="239"/>
      <c r="AJ9" s="240"/>
      <c r="AK9" s="241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39"/>
      <c r="R10" s="240"/>
      <c r="S10" s="235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71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5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39"/>
      <c r="AJ11" s="240"/>
      <c r="AK11" s="241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75"/>
      <c r="AD12" s="240"/>
      <c r="AE12" s="241"/>
      <c r="AF12" s="239"/>
      <c r="AG12" s="240"/>
      <c r="AH12" s="241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4"/>
      <c r="AC13" s="248"/>
      <c r="AD13" s="243"/>
      <c r="AE13" s="241"/>
      <c r="AF13" s="242"/>
      <c r="AG13" s="243"/>
      <c r="AH13" s="241"/>
      <c r="AI13" s="242"/>
      <c r="AJ13" s="243"/>
      <c r="AK13" s="241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1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82"/>
      <c r="F16" s="242"/>
      <c r="G16" s="235"/>
      <c r="H16" s="282"/>
      <c r="I16" s="242"/>
      <c r="J16" s="235"/>
      <c r="K16" s="282"/>
      <c r="L16" s="243"/>
      <c r="M16" s="238"/>
      <c r="N16" s="282"/>
      <c r="O16" s="243"/>
      <c r="P16" s="235"/>
      <c r="Q16" s="28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82"/>
      <c r="F17" s="242"/>
      <c r="G17" s="238"/>
      <c r="H17" s="282"/>
      <c r="I17" s="242"/>
      <c r="J17" s="238"/>
      <c r="K17" s="282"/>
      <c r="L17" s="243"/>
      <c r="M17" s="244"/>
      <c r="N17" s="282"/>
      <c r="O17" s="243"/>
      <c r="P17" s="238"/>
      <c r="Q17" s="28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83" t="s">
        <v>282</v>
      </c>
      <c r="B18" s="284"/>
      <c r="C18" s="285"/>
      <c r="D18" s="286"/>
      <c r="E18" s="284"/>
      <c r="F18" s="285"/>
      <c r="G18" s="287"/>
      <c r="H18" s="284"/>
      <c r="I18" s="285"/>
      <c r="J18" s="287"/>
      <c r="K18" s="284"/>
      <c r="L18" s="287"/>
      <c r="M18" s="287"/>
      <c r="N18" s="284"/>
      <c r="O18" s="287"/>
      <c r="P18" s="288"/>
      <c r="Q18" s="284"/>
      <c r="R18" s="287"/>
      <c r="S18" s="288"/>
      <c r="T18" s="285"/>
      <c r="U18" s="287"/>
      <c r="V18" s="288"/>
      <c r="W18" s="285"/>
      <c r="X18" s="285"/>
      <c r="Y18" s="287"/>
      <c r="Z18" s="285"/>
      <c r="AA18" s="285"/>
      <c r="AB18" s="287"/>
      <c r="AC18" s="285"/>
      <c r="AD18" s="287"/>
      <c r="AE18" s="287"/>
      <c r="AF18" s="285"/>
      <c r="AG18" s="287"/>
      <c r="AH18" s="287"/>
      <c r="AI18" s="285"/>
      <c r="AJ18" s="287"/>
      <c r="AK18" s="287"/>
    </row>
    <row r="19" spans="1:37" ht="15" customHeight="1">
      <c r="A19" s="256" t="s">
        <v>272</v>
      </c>
      <c r="B19" s="284"/>
      <c r="C19" s="285"/>
      <c r="D19" s="289"/>
      <c r="E19" s="284"/>
      <c r="F19" s="285"/>
      <c r="G19" s="287"/>
      <c r="H19" s="284"/>
      <c r="I19" s="285"/>
      <c r="J19" s="287"/>
      <c r="K19" s="284"/>
      <c r="L19" s="287"/>
      <c r="M19" s="287"/>
      <c r="N19" s="284"/>
      <c r="O19" s="287"/>
      <c r="P19" s="288"/>
      <c r="Q19" s="284"/>
      <c r="R19" s="287"/>
      <c r="S19" s="288"/>
      <c r="T19" s="285"/>
      <c r="U19" s="287"/>
      <c r="V19" s="288"/>
      <c r="W19" s="285"/>
      <c r="X19" s="285"/>
      <c r="Y19" s="287"/>
      <c r="Z19" s="285"/>
      <c r="AA19" s="285"/>
      <c r="AB19" s="287"/>
      <c r="AC19" s="285"/>
      <c r="AD19" s="287"/>
      <c r="AE19" s="287"/>
      <c r="AF19" s="285"/>
      <c r="AG19" s="287"/>
      <c r="AH19" s="287"/>
      <c r="AI19" s="285"/>
      <c r="AJ19" s="287"/>
      <c r="AK19" s="287"/>
    </row>
    <row r="20" spans="1:37" ht="15" customHeight="1">
      <c r="A20" s="256" t="s">
        <v>273</v>
      </c>
      <c r="B20" s="257"/>
      <c r="C20" s="258"/>
      <c r="D20" s="232">
        <f>SUM(D6:D19)</f>
        <v>0</v>
      </c>
      <c r="E20" s="259"/>
      <c r="F20" s="258"/>
      <c r="G20" s="232">
        <f>SUM(G6:G19)</f>
        <v>0</v>
      </c>
      <c r="H20" s="259"/>
      <c r="I20" s="258"/>
      <c r="J20" s="232">
        <f>SUM(J6:J19)</f>
        <v>0</v>
      </c>
      <c r="K20" s="259"/>
      <c r="L20" s="251"/>
      <c r="M20" s="232">
        <f>SUM(M6:M19)</f>
        <v>0</v>
      </c>
      <c r="N20" s="259"/>
      <c r="O20" s="258"/>
      <c r="P20" s="232">
        <f>SUM(P6:P19)</f>
        <v>0</v>
      </c>
      <c r="Q20" s="259"/>
      <c r="R20" s="258"/>
      <c r="S20" s="232">
        <f>SUM(S6:S19)</f>
        <v>0</v>
      </c>
      <c r="T20" s="259"/>
      <c r="U20" s="252"/>
      <c r="V20" s="232">
        <f>SUM(V6:V19)</f>
        <v>0</v>
      </c>
      <c r="W20" s="259"/>
      <c r="X20" s="258"/>
      <c r="Y20" s="232">
        <f>SUM(Y6:Y19)</f>
        <v>0</v>
      </c>
      <c r="Z20" s="232"/>
      <c r="AA20" s="232"/>
      <c r="AB20" s="232">
        <f>SUM(AB6:AB19)</f>
        <v>0</v>
      </c>
      <c r="AC20" s="259"/>
      <c r="AD20" s="258"/>
      <c r="AE20" s="232">
        <f>SUM(AE6:AE19)</f>
        <v>0</v>
      </c>
      <c r="AF20" s="232"/>
      <c r="AG20" s="232"/>
      <c r="AH20" s="232">
        <f>SUM(AH6:AH19)</f>
        <v>0</v>
      </c>
      <c r="AI20" s="232"/>
      <c r="AJ20" s="232"/>
      <c r="AK20" s="232">
        <f>SUM(AK6:AK19)</f>
        <v>0</v>
      </c>
    </row>
    <row r="21" spans="1:37" ht="1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</row>
    <row r="22" spans="1:37" ht="12.75">
      <c r="A22" s="79" t="s">
        <v>274</v>
      </c>
      <c r="B22" s="224"/>
      <c r="C22" s="224"/>
      <c r="D22" s="261">
        <f>SUM(D9:D14)-D11</f>
        <v>0</v>
      </c>
      <c r="E22" s="224"/>
      <c r="F22" s="224"/>
      <c r="G22" s="261">
        <f>SUM(G9:G14)-G11</f>
        <v>0</v>
      </c>
      <c r="H22" s="224"/>
      <c r="I22" s="224"/>
      <c r="J22" s="261">
        <f>SUM(J9:J14)-J11</f>
        <v>0</v>
      </c>
      <c r="K22" s="224"/>
      <c r="L22" s="224"/>
      <c r="M22" s="261">
        <f>SUM(M9:M14)-M11</f>
        <v>0</v>
      </c>
      <c r="N22" s="224"/>
      <c r="O22" s="224"/>
      <c r="P22" s="261">
        <f>SUM(P9:P14)-P11</f>
        <v>0</v>
      </c>
      <c r="Q22" s="224"/>
      <c r="R22" s="224"/>
      <c r="S22" s="261">
        <f>SUM(S9:S14)</f>
        <v>0</v>
      </c>
      <c r="T22" s="224"/>
      <c r="U22" s="224"/>
      <c r="V22" s="261">
        <f>SUM(V9:V14)</f>
        <v>0</v>
      </c>
      <c r="W22" s="224"/>
      <c r="X22" s="224"/>
      <c r="Y22" s="261">
        <f>SUM(Y9:Y14)</f>
        <v>0</v>
      </c>
      <c r="Z22" s="224"/>
      <c r="AA22" s="224"/>
      <c r="AB22" s="261">
        <f>SUM(AB9:AB14)</f>
        <v>0</v>
      </c>
      <c r="AC22" s="224"/>
      <c r="AD22" s="224"/>
      <c r="AE22" s="261">
        <f>SUM(AE9:AE14)</f>
        <v>0</v>
      </c>
      <c r="AF22" s="224"/>
      <c r="AG22" s="224"/>
      <c r="AH22" s="261">
        <f>SUM(AH9:AH14)</f>
        <v>0</v>
      </c>
      <c r="AI22" s="224"/>
      <c r="AJ22" s="224"/>
      <c r="AK22" s="261">
        <f>SUM(AK9:AK14)</f>
        <v>0</v>
      </c>
    </row>
    <row r="23" spans="1:37" ht="12.7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</row>
    <row r="24" spans="1:37" ht="25.5">
      <c r="A24" s="262" t="s">
        <v>275</v>
      </c>
      <c r="B24" s="224"/>
      <c r="C24" s="224"/>
      <c r="D24" s="263" t="e">
        <f>D22/D20</f>
        <v>#DIV/0!</v>
      </c>
      <c r="E24" s="263"/>
      <c r="F24" s="263"/>
      <c r="G24" s="263" t="e">
        <f>G22/G20</f>
        <v>#DIV/0!</v>
      </c>
      <c r="H24" s="263"/>
      <c r="I24" s="263"/>
      <c r="J24" s="263" t="e">
        <f>J22/J20</f>
        <v>#DIV/0!</v>
      </c>
      <c r="K24" s="263"/>
      <c r="L24" s="263"/>
      <c r="M24" s="263" t="e">
        <f>M22/M20</f>
        <v>#DIV/0!</v>
      </c>
      <c r="N24" s="263"/>
      <c r="O24" s="263"/>
      <c r="P24" s="263" t="e">
        <f>P22/P20</f>
        <v>#DIV/0!</v>
      </c>
      <c r="Q24" s="263"/>
      <c r="R24" s="263"/>
      <c r="S24" s="263" t="e">
        <f>S22/S20</f>
        <v>#DIV/0!</v>
      </c>
      <c r="T24" s="263"/>
      <c r="U24" s="263"/>
      <c r="V24" s="263" t="e">
        <f>V22/V20</f>
        <v>#DIV/0!</v>
      </c>
      <c r="W24" s="263"/>
      <c r="X24" s="263"/>
      <c r="Y24" s="263" t="e">
        <f>Y22/Y20</f>
        <v>#DIV/0!</v>
      </c>
      <c r="Z24" s="263"/>
      <c r="AA24" s="263"/>
      <c r="AB24" s="263" t="e">
        <f>AB22/AB20</f>
        <v>#DIV/0!</v>
      </c>
      <c r="AC24" s="263"/>
      <c r="AD24" s="263"/>
      <c r="AE24" s="263" t="e">
        <f>AE22/AE20</f>
        <v>#DIV/0!</v>
      </c>
      <c r="AF24" s="263"/>
      <c r="AG24" s="263"/>
      <c r="AH24" s="263" t="e">
        <f>AH22/AH20</f>
        <v>#DIV/0!</v>
      </c>
      <c r="AI24" s="263"/>
      <c r="AJ24" s="263"/>
      <c r="AK24" s="263" t="e">
        <f>AK22/AK20</f>
        <v>#DIV/0!</v>
      </c>
    </row>
    <row r="25" spans="1:37" ht="12.7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</row>
    <row r="26" spans="1:37" ht="12.75">
      <c r="A26" s="79" t="s">
        <v>276</v>
      </c>
      <c r="B26" s="224"/>
      <c r="C26" s="224"/>
      <c r="D26" s="261">
        <f>SUM(D15:D17)</f>
        <v>0</v>
      </c>
      <c r="E26" s="224"/>
      <c r="F26" s="224"/>
      <c r="G26" s="261">
        <f>SUM(G15:G17)</f>
        <v>0</v>
      </c>
      <c r="H26" s="224"/>
      <c r="I26" s="224"/>
      <c r="J26" s="261">
        <f>SUM(J15:J17)</f>
        <v>0</v>
      </c>
      <c r="K26" s="224"/>
      <c r="L26" s="224"/>
      <c r="M26" s="261">
        <f>SUM(M15:M17)</f>
        <v>0</v>
      </c>
      <c r="N26" s="224"/>
      <c r="O26" s="224"/>
      <c r="P26" s="261">
        <f>SUM(P15:P17)</f>
        <v>0</v>
      </c>
      <c r="Q26" s="224"/>
      <c r="R26" s="224"/>
      <c r="S26" s="261">
        <f>SUM(S15:S17)</f>
        <v>0</v>
      </c>
      <c r="T26" s="224"/>
      <c r="U26" s="224"/>
      <c r="V26" s="261">
        <f>SUM(V15:V17)</f>
        <v>0</v>
      </c>
      <c r="W26" s="224"/>
      <c r="X26" s="224"/>
      <c r="Y26" s="261">
        <f>SUM(Y15:Y17)</f>
        <v>0</v>
      </c>
      <c r="Z26" s="224"/>
      <c r="AA26" s="224"/>
      <c r="AB26" s="261">
        <f>SUM(AB15:AB17)</f>
        <v>0</v>
      </c>
      <c r="AC26" s="224"/>
      <c r="AD26" s="224"/>
      <c r="AE26" s="261">
        <f>SUM(AE15:AE17)</f>
        <v>0</v>
      </c>
      <c r="AF26" s="224"/>
      <c r="AG26" s="224"/>
      <c r="AH26" s="261">
        <f>SUM(AH15:AH17)</f>
        <v>0</v>
      </c>
      <c r="AI26" s="224"/>
      <c r="AJ26" s="224"/>
      <c r="AK26" s="261">
        <f>SUM(AK15:AK17)</f>
        <v>0</v>
      </c>
    </row>
    <row r="27" spans="1:37" ht="12.75">
      <c r="A27" s="79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</row>
    <row r="28" spans="1:37" ht="12.75">
      <c r="A28" s="79" t="s">
        <v>277</v>
      </c>
      <c r="B28" s="224"/>
      <c r="C28" s="224"/>
      <c r="D28" s="263" t="e">
        <f>D26/D20</f>
        <v>#DIV/0!</v>
      </c>
      <c r="E28" s="224"/>
      <c r="F28" s="224"/>
      <c r="G28" s="263" t="e">
        <f>G26/G20</f>
        <v>#DIV/0!</v>
      </c>
      <c r="H28" s="224"/>
      <c r="I28" s="224"/>
      <c r="J28" s="263" t="e">
        <f>J26/J20</f>
        <v>#DIV/0!</v>
      </c>
      <c r="K28" s="224"/>
      <c r="L28" s="224"/>
      <c r="M28" s="263" t="e">
        <f>M26/M20</f>
        <v>#DIV/0!</v>
      </c>
      <c r="N28" s="224"/>
      <c r="O28" s="224"/>
      <c r="P28" s="263" t="e">
        <f>P26/P20</f>
        <v>#DIV/0!</v>
      </c>
      <c r="Q28" s="224"/>
      <c r="R28" s="224"/>
      <c r="S28" s="263" t="e">
        <f>S26/S20</f>
        <v>#DIV/0!</v>
      </c>
      <c r="T28" s="224"/>
      <c r="U28" s="224"/>
      <c r="V28" s="263" t="e">
        <f>V26/V20</f>
        <v>#DIV/0!</v>
      </c>
      <c r="W28" s="224"/>
      <c r="X28" s="224"/>
      <c r="Y28" s="263" t="e">
        <f>Y26/Y20</f>
        <v>#DIV/0!</v>
      </c>
      <c r="Z28" s="224"/>
      <c r="AA28" s="224"/>
      <c r="AB28" s="263" t="e">
        <f>AB26/AB20</f>
        <v>#DIV/0!</v>
      </c>
      <c r="AC28" s="224"/>
      <c r="AD28" s="224"/>
      <c r="AE28" s="263" t="e">
        <f>AE26/AE20</f>
        <v>#DIV/0!</v>
      </c>
      <c r="AF28" s="224"/>
      <c r="AG28" s="224"/>
      <c r="AH28" s="263" t="e">
        <f>AH26/AH20</f>
        <v>#DIV/0!</v>
      </c>
      <c r="AI28" s="224"/>
      <c r="AJ28" s="224"/>
      <c r="AK28" s="263" t="e">
        <f>AK26/AK20</f>
        <v>#DIV/0!</v>
      </c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3" t="s">
        <v>241</v>
      </c>
      <c r="B31" s="453" t="s">
        <v>283</v>
      </c>
      <c r="C31" s="426"/>
      <c r="D31" s="426"/>
      <c r="E31" s="411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5" t="s">
        <v>242</v>
      </c>
      <c r="B32" s="454">
        <v>5559839</v>
      </c>
      <c r="C32" s="442"/>
      <c r="D32" s="442"/>
      <c r="E32" s="438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6" t="s">
        <v>243</v>
      </c>
      <c r="B34" s="452" t="s">
        <v>244</v>
      </c>
      <c r="C34" s="403"/>
      <c r="D34" s="404"/>
      <c r="E34" s="452" t="s">
        <v>245</v>
      </c>
      <c r="F34" s="403"/>
      <c r="G34" s="404"/>
      <c r="H34" s="452" t="s">
        <v>246</v>
      </c>
      <c r="I34" s="403"/>
      <c r="J34" s="404"/>
      <c r="K34" s="452" t="s">
        <v>247</v>
      </c>
      <c r="L34" s="403"/>
      <c r="M34" s="404"/>
      <c r="N34" s="452" t="s">
        <v>248</v>
      </c>
      <c r="O34" s="403"/>
      <c r="P34" s="404"/>
      <c r="Q34" s="452" t="s">
        <v>249</v>
      </c>
      <c r="R34" s="403"/>
      <c r="S34" s="404"/>
      <c r="T34" s="452" t="s">
        <v>250</v>
      </c>
      <c r="U34" s="403"/>
      <c r="V34" s="404"/>
      <c r="W34" s="452" t="s">
        <v>251</v>
      </c>
      <c r="X34" s="403"/>
      <c r="Y34" s="404"/>
      <c r="Z34" s="452" t="s">
        <v>252</v>
      </c>
      <c r="AA34" s="403"/>
      <c r="AB34" s="404"/>
      <c r="AC34" s="452" t="s">
        <v>253</v>
      </c>
      <c r="AD34" s="403"/>
      <c r="AE34" s="404"/>
      <c r="AF34" s="452" t="s">
        <v>254</v>
      </c>
      <c r="AG34" s="403"/>
      <c r="AH34" s="404"/>
      <c r="AI34" s="452" t="s">
        <v>255</v>
      </c>
      <c r="AJ34" s="403"/>
      <c r="AK34" s="404"/>
    </row>
    <row r="35" spans="1:37" ht="12.75">
      <c r="A35" s="227" t="s">
        <v>256</v>
      </c>
      <c r="B35" s="228" t="s">
        <v>257</v>
      </c>
      <c r="C35" s="229" t="s">
        <v>258</v>
      </c>
      <c r="D35" s="230" t="s">
        <v>259</v>
      </c>
      <c r="E35" s="228" t="s">
        <v>257</v>
      </c>
      <c r="F35" s="229" t="s">
        <v>258</v>
      </c>
      <c r="G35" s="230" t="s">
        <v>259</v>
      </c>
      <c r="H35" s="228" t="s">
        <v>257</v>
      </c>
      <c r="I35" s="231" t="s">
        <v>258</v>
      </c>
      <c r="J35" s="232" t="s">
        <v>259</v>
      </c>
      <c r="K35" s="228" t="s">
        <v>257</v>
      </c>
      <c r="L35" s="229" t="s">
        <v>258</v>
      </c>
      <c r="M35" s="230" t="s">
        <v>259</v>
      </c>
      <c r="N35" s="228" t="s">
        <v>257</v>
      </c>
      <c r="O35" s="229" t="s">
        <v>258</v>
      </c>
      <c r="P35" s="230" t="s">
        <v>259</v>
      </c>
      <c r="Q35" s="228" t="s">
        <v>257</v>
      </c>
      <c r="R35" s="229" t="s">
        <v>258</v>
      </c>
      <c r="S35" s="230" t="s">
        <v>259</v>
      </c>
      <c r="T35" s="228" t="s">
        <v>257</v>
      </c>
      <c r="U35" s="229" t="s">
        <v>258</v>
      </c>
      <c r="V35" s="230" t="s">
        <v>259</v>
      </c>
      <c r="W35" s="228" t="s">
        <v>257</v>
      </c>
      <c r="X35" s="229" t="s">
        <v>258</v>
      </c>
      <c r="Y35" s="230" t="s">
        <v>259</v>
      </c>
      <c r="Z35" s="228" t="s">
        <v>257</v>
      </c>
      <c r="AA35" s="229" t="s">
        <v>258</v>
      </c>
      <c r="AB35" s="230" t="s">
        <v>259</v>
      </c>
      <c r="AC35" s="228" t="s">
        <v>257</v>
      </c>
      <c r="AD35" s="231" t="s">
        <v>258</v>
      </c>
      <c r="AE35" s="232" t="s">
        <v>259</v>
      </c>
      <c r="AF35" s="228" t="s">
        <v>257</v>
      </c>
      <c r="AG35" s="229" t="s">
        <v>258</v>
      </c>
      <c r="AH35" s="230" t="s">
        <v>259</v>
      </c>
      <c r="AI35" s="228" t="s">
        <v>257</v>
      </c>
      <c r="AJ35" s="229" t="s">
        <v>258</v>
      </c>
      <c r="AK35" s="230" t="s">
        <v>259</v>
      </c>
    </row>
    <row r="36" spans="1:37" ht="12.75">
      <c r="A36" s="227" t="s">
        <v>260</v>
      </c>
      <c r="B36" s="247"/>
      <c r="C36" s="237"/>
      <c r="D36" s="238"/>
      <c r="E36" s="247"/>
      <c r="F36" s="237"/>
      <c r="G36" s="238"/>
      <c r="H36" s="247"/>
      <c r="I36" s="237"/>
      <c r="J36" s="238"/>
      <c r="K36" s="247"/>
      <c r="L36" s="237"/>
      <c r="M36" s="238"/>
      <c r="N36" s="247"/>
      <c r="O36" s="237"/>
      <c r="P36" s="238"/>
      <c r="Q36" s="247"/>
      <c r="R36" s="237"/>
      <c r="S36" s="238"/>
      <c r="T36" s="236"/>
      <c r="U36" s="237"/>
      <c r="V36" s="238"/>
      <c r="W36" s="236"/>
      <c r="X36" s="237"/>
      <c r="Y36" s="238"/>
      <c r="Z36" s="236"/>
      <c r="AA36" s="237"/>
      <c r="AB36" s="238"/>
      <c r="AC36" s="281"/>
      <c r="AD36" s="237"/>
      <c r="AE36" s="238"/>
      <c r="AF36" s="242"/>
      <c r="AG36" s="243"/>
      <c r="AH36" s="244"/>
      <c r="AI36" s="242"/>
      <c r="AJ36" s="243"/>
      <c r="AK36" s="244"/>
    </row>
    <row r="37" spans="1:37" ht="12.75">
      <c r="A37" s="227" t="s">
        <v>261</v>
      </c>
      <c r="B37" s="245"/>
      <c r="C37" s="234"/>
      <c r="D37" s="235"/>
      <c r="E37" s="245"/>
      <c r="F37" s="234"/>
      <c r="G37" s="235"/>
      <c r="H37" s="245"/>
      <c r="I37" s="234"/>
      <c r="J37" s="235"/>
      <c r="K37" s="245"/>
      <c r="L37" s="234"/>
      <c r="M37" s="235"/>
      <c r="N37" s="274"/>
      <c r="O37" s="234"/>
      <c r="P37" s="235"/>
      <c r="Q37" s="274"/>
      <c r="R37" s="234"/>
      <c r="S37" s="235"/>
      <c r="T37" s="233"/>
      <c r="U37" s="234"/>
      <c r="V37" s="235"/>
      <c r="W37" s="233"/>
      <c r="X37" s="234"/>
      <c r="Y37" s="235"/>
      <c r="Z37" s="233"/>
      <c r="AA37" s="234"/>
      <c r="AB37" s="235"/>
      <c r="AC37" s="274"/>
      <c r="AD37" s="234"/>
      <c r="AE37" s="235"/>
      <c r="AF37" s="239"/>
      <c r="AG37" s="240"/>
      <c r="AH37" s="241"/>
      <c r="AI37" s="242"/>
      <c r="AJ37" s="243"/>
      <c r="AK37" s="244"/>
    </row>
    <row r="38" spans="1:37" ht="12.75">
      <c r="A38" s="227" t="s">
        <v>262</v>
      </c>
      <c r="B38" s="247"/>
      <c r="C38" s="237"/>
      <c r="D38" s="238"/>
      <c r="E38" s="247"/>
      <c r="F38" s="237"/>
      <c r="G38" s="238"/>
      <c r="H38" s="247"/>
      <c r="I38" s="237"/>
      <c r="J38" s="238"/>
      <c r="K38" s="247"/>
      <c r="L38" s="237"/>
      <c r="M38" s="238"/>
      <c r="N38" s="247"/>
      <c r="O38" s="237"/>
      <c r="P38" s="238"/>
      <c r="Q38" s="247"/>
      <c r="R38" s="237"/>
      <c r="S38" s="238"/>
      <c r="T38" s="246"/>
      <c r="U38" s="237"/>
      <c r="V38" s="238"/>
      <c r="W38" s="236"/>
      <c r="X38" s="237"/>
      <c r="Y38" s="238"/>
      <c r="Z38" s="247"/>
      <c r="AA38" s="237"/>
      <c r="AB38" s="238"/>
      <c r="AC38" s="247"/>
      <c r="AD38" s="237"/>
      <c r="AE38" s="238"/>
      <c r="AF38" s="242"/>
      <c r="AG38" s="243"/>
      <c r="AH38" s="244"/>
      <c r="AI38" s="242"/>
      <c r="AJ38" s="243"/>
      <c r="AK38" s="244"/>
    </row>
    <row r="39" spans="1:37" ht="12.75">
      <c r="A39" s="227" t="s">
        <v>263</v>
      </c>
      <c r="B39" s="247"/>
      <c r="C39" s="237"/>
      <c r="D39" s="238"/>
      <c r="E39" s="247"/>
      <c r="F39" s="237"/>
      <c r="G39" s="238"/>
      <c r="H39" s="247"/>
      <c r="I39" s="237"/>
      <c r="J39" s="238"/>
      <c r="K39" s="247"/>
      <c r="L39" s="237"/>
      <c r="M39" s="238"/>
      <c r="N39" s="247"/>
      <c r="O39" s="237"/>
      <c r="P39" s="238"/>
      <c r="Q39" s="247"/>
      <c r="R39" s="237"/>
      <c r="S39" s="238"/>
      <c r="T39" s="246"/>
      <c r="U39" s="237"/>
      <c r="V39" s="238"/>
      <c r="W39" s="236"/>
      <c r="X39" s="237"/>
      <c r="Y39" s="238"/>
      <c r="Z39" s="236"/>
      <c r="AA39" s="237"/>
      <c r="AB39" s="238"/>
      <c r="AC39" s="281"/>
      <c r="AD39" s="237"/>
      <c r="AE39" s="238"/>
      <c r="AF39" s="242"/>
      <c r="AG39" s="243"/>
      <c r="AH39" s="244"/>
      <c r="AI39" s="242"/>
      <c r="AJ39" s="243"/>
      <c r="AK39" s="244"/>
    </row>
    <row r="40" spans="1:37" ht="12.75">
      <c r="A40" s="227" t="s">
        <v>264</v>
      </c>
      <c r="B40" s="247"/>
      <c r="C40" s="237"/>
      <c r="D40" s="238"/>
      <c r="E40" s="247"/>
      <c r="F40" s="237"/>
      <c r="G40" s="238"/>
      <c r="H40" s="247"/>
      <c r="I40" s="237"/>
      <c r="J40" s="238"/>
      <c r="K40" s="242"/>
      <c r="L40" s="243"/>
      <c r="M40" s="244"/>
      <c r="N40" s="242"/>
      <c r="O40" s="243"/>
      <c r="P40" s="238"/>
      <c r="Q40" s="242"/>
      <c r="R40" s="243"/>
      <c r="S40" s="238"/>
      <c r="T40" s="242"/>
      <c r="U40" s="243"/>
      <c r="V40" s="238"/>
      <c r="W40" s="242"/>
      <c r="X40" s="243"/>
      <c r="Y40" s="244"/>
      <c r="Z40" s="242"/>
      <c r="AA40" s="242"/>
      <c r="AB40" s="244"/>
      <c r="AC40" s="242"/>
      <c r="AD40" s="243"/>
      <c r="AE40" s="244"/>
      <c r="AF40" s="242"/>
      <c r="AG40" s="243"/>
      <c r="AH40" s="244"/>
      <c r="AI40" s="242"/>
      <c r="AJ40" s="243"/>
      <c r="AK40" s="244"/>
    </row>
    <row r="41" spans="1:37" ht="12.75">
      <c r="A41" s="227" t="s">
        <v>265</v>
      </c>
      <c r="B41" s="242"/>
      <c r="C41" s="243"/>
      <c r="D41" s="244"/>
      <c r="E41" s="242"/>
      <c r="F41" s="243"/>
      <c r="G41" s="244"/>
      <c r="H41" s="242"/>
      <c r="I41" s="243"/>
      <c r="J41" s="244"/>
      <c r="K41" s="247"/>
      <c r="L41" s="237"/>
      <c r="M41" s="238"/>
      <c r="N41" s="247"/>
      <c r="O41" s="237"/>
      <c r="P41" s="238"/>
      <c r="Q41" s="247"/>
      <c r="R41" s="237"/>
      <c r="S41" s="238"/>
      <c r="T41" s="247"/>
      <c r="U41" s="237"/>
      <c r="V41" s="238"/>
      <c r="W41" s="247"/>
      <c r="X41" s="237"/>
      <c r="Y41" s="238"/>
      <c r="Z41" s="247"/>
      <c r="AA41" s="237"/>
      <c r="AB41" s="238"/>
      <c r="AC41" s="247"/>
      <c r="AD41" s="237"/>
      <c r="AE41" s="238"/>
      <c r="AF41" s="242"/>
      <c r="AG41" s="243"/>
      <c r="AH41" s="244"/>
      <c r="AI41" s="242"/>
      <c r="AJ41" s="243"/>
      <c r="AK41" s="244"/>
    </row>
    <row r="42" spans="1:37" ht="12.75">
      <c r="A42" s="227" t="s">
        <v>266</v>
      </c>
      <c r="B42" s="242"/>
      <c r="C42" s="242"/>
      <c r="D42" s="238"/>
      <c r="E42" s="242"/>
      <c r="F42" s="242"/>
      <c r="G42" s="238"/>
      <c r="H42" s="242"/>
      <c r="I42" s="242"/>
      <c r="J42" s="238"/>
      <c r="K42" s="242"/>
      <c r="L42" s="243"/>
      <c r="M42" s="244"/>
      <c r="N42" s="247"/>
      <c r="O42" s="237"/>
      <c r="P42" s="238"/>
      <c r="Q42" s="242"/>
      <c r="R42" s="243"/>
      <c r="S42" s="238"/>
      <c r="T42" s="242"/>
      <c r="U42" s="243"/>
      <c r="V42" s="238"/>
      <c r="W42" s="242"/>
      <c r="X42" s="242"/>
      <c r="Y42" s="244"/>
      <c r="Z42" s="242"/>
      <c r="AA42" s="242"/>
      <c r="AB42" s="244"/>
      <c r="AC42" s="242"/>
      <c r="AD42" s="243"/>
      <c r="AE42" s="244"/>
      <c r="AF42" s="242"/>
      <c r="AG42" s="243"/>
      <c r="AH42" s="244"/>
      <c r="AI42" s="242"/>
      <c r="AJ42" s="243"/>
      <c r="AK42" s="244"/>
    </row>
    <row r="43" spans="1:37" ht="12.75">
      <c r="A43" s="249" t="s">
        <v>267</v>
      </c>
      <c r="B43" s="242"/>
      <c r="C43" s="242"/>
      <c r="D43" s="238"/>
      <c r="E43" s="242"/>
      <c r="F43" s="242"/>
      <c r="G43" s="238"/>
      <c r="H43" s="242"/>
      <c r="I43" s="242"/>
      <c r="J43" s="238"/>
      <c r="K43" s="242"/>
      <c r="L43" s="243"/>
      <c r="M43" s="235"/>
      <c r="N43" s="242"/>
      <c r="O43" s="243"/>
      <c r="P43" s="235"/>
      <c r="Q43" s="242"/>
      <c r="R43" s="243"/>
      <c r="S43" s="235"/>
      <c r="T43" s="242"/>
      <c r="U43" s="243"/>
      <c r="V43" s="238"/>
      <c r="W43" s="242"/>
      <c r="X43" s="242"/>
      <c r="Y43" s="241"/>
      <c r="Z43" s="242"/>
      <c r="AA43" s="242"/>
      <c r="AB43" s="241"/>
      <c r="AC43" s="242"/>
      <c r="AD43" s="243"/>
      <c r="AE43" s="241"/>
      <c r="AF43" s="242"/>
      <c r="AG43" s="243"/>
      <c r="AH43" s="241"/>
      <c r="AI43" s="242"/>
      <c r="AJ43" s="243"/>
      <c r="AK43" s="244"/>
    </row>
    <row r="44" spans="1:37" ht="12.75">
      <c r="A44" s="227" t="s">
        <v>268</v>
      </c>
      <c r="B44" s="242"/>
      <c r="C44" s="242"/>
      <c r="D44" s="244"/>
      <c r="E44" s="242"/>
      <c r="F44" s="242"/>
      <c r="G44" s="244"/>
      <c r="H44" s="242"/>
      <c r="I44" s="242"/>
      <c r="J44" s="241"/>
      <c r="K44" s="242"/>
      <c r="L44" s="243"/>
      <c r="M44" s="235"/>
      <c r="N44" s="242"/>
      <c r="O44" s="243"/>
      <c r="P44" s="238"/>
      <c r="Q44" s="242"/>
      <c r="R44" s="243"/>
      <c r="S44" s="238"/>
      <c r="T44" s="242"/>
      <c r="U44" s="243"/>
      <c r="V44" s="235"/>
      <c r="W44" s="242"/>
      <c r="X44" s="242"/>
      <c r="Y44" s="241"/>
      <c r="Z44" s="242"/>
      <c r="AA44" s="242"/>
      <c r="AB44" s="241"/>
      <c r="AC44" s="242"/>
      <c r="AD44" s="243"/>
      <c r="AE44" s="241"/>
      <c r="AF44" s="242"/>
      <c r="AG44" s="243"/>
      <c r="AH44" s="244"/>
      <c r="AI44" s="242"/>
      <c r="AJ44" s="243"/>
      <c r="AK44" s="244"/>
    </row>
    <row r="45" spans="1:37" ht="12.75">
      <c r="A45" s="227" t="s">
        <v>269</v>
      </c>
      <c r="B45" s="242"/>
      <c r="C45" s="242"/>
      <c r="D45" s="238"/>
      <c r="E45" s="242"/>
      <c r="F45" s="242"/>
      <c r="G45" s="238"/>
      <c r="H45" s="242"/>
      <c r="I45" s="242"/>
      <c r="J45" s="238"/>
      <c r="K45" s="242"/>
      <c r="L45" s="243"/>
      <c r="M45" s="235"/>
      <c r="N45" s="242"/>
      <c r="O45" s="243"/>
      <c r="P45" s="238"/>
      <c r="Q45" s="242"/>
      <c r="R45" s="243"/>
      <c r="S45" s="238"/>
      <c r="T45" s="242"/>
      <c r="U45" s="243"/>
      <c r="V45" s="238"/>
      <c r="W45" s="242"/>
      <c r="X45" s="242"/>
      <c r="Y45" s="244"/>
      <c r="Z45" s="242"/>
      <c r="AA45" s="242"/>
      <c r="AB45" s="244"/>
      <c r="AC45" s="242"/>
      <c r="AD45" s="243"/>
      <c r="AE45" s="244"/>
      <c r="AF45" s="242"/>
      <c r="AG45" s="243"/>
      <c r="AH45" s="244"/>
      <c r="AI45" s="242"/>
      <c r="AJ45" s="243"/>
      <c r="AK45" s="244"/>
    </row>
    <row r="46" spans="1:37" ht="12.75">
      <c r="A46" s="227" t="s">
        <v>270</v>
      </c>
      <c r="B46" s="242"/>
      <c r="C46" s="242"/>
      <c r="D46" s="235"/>
      <c r="E46" s="242"/>
      <c r="F46" s="242"/>
      <c r="G46" s="235"/>
      <c r="H46" s="242"/>
      <c r="I46" s="242"/>
      <c r="J46" s="235"/>
      <c r="K46" s="242"/>
      <c r="L46" s="243"/>
      <c r="M46" s="235"/>
      <c r="N46" s="242"/>
      <c r="O46" s="243"/>
      <c r="P46" s="235"/>
      <c r="Q46" s="242"/>
      <c r="R46" s="243"/>
      <c r="S46" s="238"/>
      <c r="T46" s="242"/>
      <c r="U46" s="243"/>
      <c r="V46" s="238"/>
      <c r="W46" s="242"/>
      <c r="X46" s="242"/>
      <c r="Y46" s="238"/>
      <c r="Z46" s="242"/>
      <c r="AA46" s="242"/>
      <c r="AB46" s="244"/>
      <c r="AC46" s="242"/>
      <c r="AD46" s="243"/>
      <c r="AE46" s="244"/>
      <c r="AF46" s="242"/>
      <c r="AG46" s="243"/>
      <c r="AH46" s="244"/>
      <c r="AI46" s="242"/>
      <c r="AJ46" s="243"/>
      <c r="AK46" s="244"/>
    </row>
    <row r="47" spans="1:37" ht="12.75">
      <c r="A47" s="227" t="s">
        <v>271</v>
      </c>
      <c r="B47" s="242"/>
      <c r="C47" s="242"/>
      <c r="D47" s="238"/>
      <c r="E47" s="242"/>
      <c r="F47" s="242"/>
      <c r="G47" s="238"/>
      <c r="H47" s="242"/>
      <c r="I47" s="242"/>
      <c r="J47" s="238"/>
      <c r="K47" s="242"/>
      <c r="L47" s="243"/>
      <c r="M47" s="244"/>
      <c r="N47" s="242"/>
      <c r="O47" s="243"/>
      <c r="P47" s="238"/>
      <c r="Q47" s="242"/>
      <c r="R47" s="243"/>
      <c r="S47" s="238"/>
      <c r="T47" s="242"/>
      <c r="U47" s="243"/>
      <c r="V47" s="238"/>
      <c r="W47" s="242"/>
      <c r="X47" s="242"/>
      <c r="Y47" s="244"/>
      <c r="Z47" s="242"/>
      <c r="AA47" s="242"/>
      <c r="AB47" s="238"/>
      <c r="AC47" s="242"/>
      <c r="AD47" s="243"/>
      <c r="AE47" s="244"/>
      <c r="AF47" s="242"/>
      <c r="AG47" s="243"/>
      <c r="AH47" s="244"/>
      <c r="AI47" s="242"/>
      <c r="AJ47" s="243"/>
      <c r="AK47" s="244"/>
    </row>
    <row r="48" spans="1:37" ht="12.75">
      <c r="A48" s="250" t="s">
        <v>272</v>
      </c>
      <c r="B48" s="251"/>
      <c r="C48" s="251"/>
      <c r="D48" s="252"/>
      <c r="E48" s="251"/>
      <c r="F48" s="251"/>
      <c r="G48" s="252"/>
      <c r="H48" s="251"/>
      <c r="I48" s="251"/>
      <c r="J48" s="252"/>
      <c r="K48" s="251"/>
      <c r="L48" s="253"/>
      <c r="M48" s="252"/>
      <c r="N48" s="251"/>
      <c r="O48" s="253"/>
      <c r="P48" s="254"/>
      <c r="Q48" s="251"/>
      <c r="R48" s="253"/>
      <c r="S48" s="254"/>
      <c r="T48" s="251"/>
      <c r="U48" s="253"/>
      <c r="V48" s="254"/>
      <c r="W48" s="251"/>
      <c r="X48" s="251"/>
      <c r="Y48" s="252"/>
      <c r="Z48" s="251"/>
      <c r="AA48" s="251"/>
      <c r="AB48" s="252"/>
      <c r="AC48" s="251"/>
      <c r="AD48" s="253"/>
      <c r="AE48" s="252"/>
      <c r="AF48" s="251"/>
      <c r="AG48" s="253"/>
      <c r="AH48" s="252"/>
      <c r="AI48" s="251"/>
      <c r="AJ48" s="253"/>
      <c r="AK48" s="252"/>
    </row>
    <row r="49" spans="1:37" ht="12.75">
      <c r="A49" s="273" t="s">
        <v>273</v>
      </c>
      <c r="B49" s="259"/>
      <c r="C49" s="258"/>
      <c r="D49" s="232">
        <f>SUM(D36:D48)</f>
        <v>0</v>
      </c>
      <c r="E49" s="259"/>
      <c r="F49" s="258"/>
      <c r="G49" s="232">
        <f>SUM(G36:G48)</f>
        <v>0</v>
      </c>
      <c r="H49" s="259"/>
      <c r="I49" s="258"/>
      <c r="J49" s="232">
        <f>SUM(J36:J48)</f>
        <v>0</v>
      </c>
      <c r="K49" s="259"/>
      <c r="L49" s="258"/>
      <c r="M49" s="232">
        <f>SUM(M36:M48)</f>
        <v>0</v>
      </c>
      <c r="N49" s="259"/>
      <c r="O49" s="258"/>
      <c r="P49" s="232">
        <f>SUM(P36:P48)</f>
        <v>0</v>
      </c>
      <c r="Q49" s="259"/>
      <c r="R49" s="258"/>
      <c r="S49" s="232">
        <f>SUM(S37:S48)</f>
        <v>0</v>
      </c>
      <c r="T49" s="259"/>
      <c r="U49" s="252"/>
      <c r="V49" s="232">
        <f>SUM(V37:V48)</f>
        <v>0</v>
      </c>
      <c r="W49" s="259"/>
      <c r="X49" s="258"/>
      <c r="Y49" s="232">
        <f>SUM(Y37:Y48)</f>
        <v>0</v>
      </c>
      <c r="Z49" s="259"/>
      <c r="AA49" s="258"/>
      <c r="AB49" s="232">
        <f>SUM(AB37:AB48)</f>
        <v>0</v>
      </c>
      <c r="AC49" s="259"/>
      <c r="AD49" s="258"/>
      <c r="AE49" s="232">
        <f>SUM(AE37:AE48)</f>
        <v>0</v>
      </c>
      <c r="AF49" s="232"/>
      <c r="AG49" s="232"/>
      <c r="AH49" s="232">
        <f>SUM(AH37:AH48)</f>
        <v>0</v>
      </c>
      <c r="AI49" s="259"/>
      <c r="AJ49" s="258"/>
      <c r="AK49" s="252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79" t="s">
        <v>274</v>
      </c>
      <c r="B51" s="224"/>
      <c r="C51" s="224"/>
      <c r="D51" s="261">
        <f>SUM(D38:D42)-D41</f>
        <v>0</v>
      </c>
      <c r="E51" s="224"/>
      <c r="F51" s="224"/>
      <c r="G51" s="261">
        <f>SUM(G38:G42)-G41</f>
        <v>0</v>
      </c>
      <c r="H51" s="224"/>
      <c r="I51" s="224"/>
      <c r="J51" s="261">
        <f>SUM(J38:J42)-J41</f>
        <v>0</v>
      </c>
      <c r="K51" s="224"/>
      <c r="L51" s="224"/>
      <c r="M51" s="261">
        <f>SUM(M38:M42)-M41</f>
        <v>0</v>
      </c>
      <c r="N51" s="224"/>
      <c r="O51" s="224"/>
      <c r="P51" s="261">
        <f>SUM(P38:P42)-P41</f>
        <v>0</v>
      </c>
      <c r="Q51" s="224"/>
      <c r="R51" s="224"/>
      <c r="S51" s="261">
        <f>SUM(S38:S42)</f>
        <v>0</v>
      </c>
      <c r="T51" s="224"/>
      <c r="U51" s="224"/>
      <c r="V51" s="261">
        <f>SUM(V38:V42)</f>
        <v>0</v>
      </c>
      <c r="W51" s="224"/>
      <c r="X51" s="224"/>
      <c r="Y51" s="261">
        <f>SUM(Y38:Y42)</f>
        <v>0</v>
      </c>
      <c r="Z51" s="224"/>
      <c r="AA51" s="224"/>
      <c r="AB51" s="261">
        <f>SUM(AB38:AB42)</f>
        <v>0</v>
      </c>
      <c r="AC51" s="224"/>
      <c r="AD51" s="224"/>
      <c r="AE51" s="261">
        <f>SUM(AE38:AE42)</f>
        <v>0</v>
      </c>
      <c r="AF51" s="224"/>
      <c r="AG51" s="224"/>
      <c r="AH51" s="261">
        <f>SUM(AH38:AH42)</f>
        <v>0</v>
      </c>
      <c r="AI51" s="224"/>
      <c r="AJ51" s="224"/>
      <c r="AK51" s="261">
        <f>SUM(AK38:AK42)</f>
        <v>0</v>
      </c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25.5">
      <c r="A53" s="262" t="s">
        <v>275</v>
      </c>
      <c r="B53" s="224"/>
      <c r="C53" s="224"/>
      <c r="D53" s="263" t="e">
        <f>D51/D49</f>
        <v>#DIV/0!</v>
      </c>
      <c r="E53" s="263"/>
      <c r="F53" s="263"/>
      <c r="G53" s="263" t="e">
        <f>G51/G49</f>
        <v>#DIV/0!</v>
      </c>
      <c r="H53" s="263"/>
      <c r="I53" s="263"/>
      <c r="J53" s="263" t="e">
        <f>J51/J49</f>
        <v>#DIV/0!</v>
      </c>
      <c r="K53" s="263"/>
      <c r="L53" s="263"/>
      <c r="M53" s="263" t="e">
        <f>M51/M49</f>
        <v>#DIV/0!</v>
      </c>
      <c r="N53" s="263"/>
      <c r="O53" s="263"/>
      <c r="P53" s="263" t="e">
        <f>P51/P49</f>
        <v>#DIV/0!</v>
      </c>
      <c r="Q53" s="263"/>
      <c r="R53" s="263"/>
      <c r="S53" s="263" t="e">
        <f>S51/S49</f>
        <v>#DIV/0!</v>
      </c>
      <c r="T53" s="263"/>
      <c r="U53" s="263"/>
      <c r="V53" s="263" t="e">
        <f>V51/V49</f>
        <v>#DIV/0!</v>
      </c>
      <c r="W53" s="263"/>
      <c r="X53" s="263"/>
      <c r="Y53" s="263" t="e">
        <f>Y51/Y49</f>
        <v>#DIV/0!</v>
      </c>
      <c r="Z53" s="263"/>
      <c r="AA53" s="263"/>
      <c r="AB53" s="263" t="e">
        <f>AB51/AB49</f>
        <v>#DIV/0!</v>
      </c>
      <c r="AC53" s="263"/>
      <c r="AD53" s="263"/>
      <c r="AE53" s="263" t="e">
        <f>AE51/AE49</f>
        <v>#DIV/0!</v>
      </c>
      <c r="AF53" s="263"/>
      <c r="AG53" s="263"/>
      <c r="AH53" s="263" t="e">
        <f>AH51/AH49</f>
        <v>#DIV/0!</v>
      </c>
      <c r="AI53" s="263"/>
      <c r="AJ53" s="263"/>
      <c r="AK53" s="263" t="e">
        <f>AK51/AK49</f>
        <v>#DIV/0!</v>
      </c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79" t="s">
        <v>276</v>
      </c>
      <c r="B55" s="224"/>
      <c r="C55" s="224"/>
      <c r="D55" s="261">
        <f>SUM(D45:D47)</f>
        <v>0</v>
      </c>
      <c r="E55" s="224"/>
      <c r="F55" s="224"/>
      <c r="G55" s="261">
        <f>SUM(G45:G47)</f>
        <v>0</v>
      </c>
      <c r="H55" s="224"/>
      <c r="I55" s="224"/>
      <c r="J55" s="261">
        <f>SUM(J45:J47)</f>
        <v>0</v>
      </c>
      <c r="K55" s="224"/>
      <c r="L55" s="224"/>
      <c r="M55" s="261">
        <f>SUM(M45:M47)</f>
        <v>0</v>
      </c>
      <c r="N55" s="224"/>
      <c r="O55" s="224"/>
      <c r="P55" s="261">
        <f>SUM(P45:P47)</f>
        <v>0</v>
      </c>
      <c r="Q55" s="224"/>
      <c r="R55" s="224"/>
      <c r="S55" s="261">
        <f>SUM(S45:S47)</f>
        <v>0</v>
      </c>
      <c r="T55" s="224"/>
      <c r="U55" s="224"/>
      <c r="V55" s="261">
        <f>SUM(V45:V47)</f>
        <v>0</v>
      </c>
      <c r="W55" s="224"/>
      <c r="X55" s="224"/>
      <c r="Y55" s="261">
        <f>SUM(Y45:Y47)</f>
        <v>0</v>
      </c>
      <c r="Z55" s="224"/>
      <c r="AA55" s="224"/>
      <c r="AB55" s="261">
        <f>SUM(AB45:AB47)</f>
        <v>0</v>
      </c>
      <c r="AC55" s="224"/>
      <c r="AD55" s="224"/>
      <c r="AE55" s="261">
        <f>SUM(AE45:AE47)</f>
        <v>0</v>
      </c>
      <c r="AF55" s="224"/>
      <c r="AG55" s="224"/>
      <c r="AH55" s="261">
        <f>SUM(AH45:AH47)</f>
        <v>0</v>
      </c>
      <c r="AI55" s="224"/>
      <c r="AJ55" s="224"/>
      <c r="AK55" s="261">
        <f>SUM(AK45:AK47)</f>
        <v>0</v>
      </c>
    </row>
    <row r="56" spans="1:37" ht="12.75">
      <c r="A56" s="79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79" t="s">
        <v>277</v>
      </c>
      <c r="B57" s="224"/>
      <c r="C57" s="224"/>
      <c r="D57" s="263" t="e">
        <f>D55/D49</f>
        <v>#DIV/0!</v>
      </c>
      <c r="E57" s="224"/>
      <c r="F57" s="224"/>
      <c r="G57" s="263" t="e">
        <f>G55/G49</f>
        <v>#DIV/0!</v>
      </c>
      <c r="H57" s="224"/>
      <c r="I57" s="224"/>
      <c r="J57" s="263" t="e">
        <f>J55/J49</f>
        <v>#DIV/0!</v>
      </c>
      <c r="K57" s="224"/>
      <c r="L57" s="224"/>
      <c r="M57" s="263" t="e">
        <f>M55/M49</f>
        <v>#DIV/0!</v>
      </c>
      <c r="N57" s="224"/>
      <c r="O57" s="224"/>
      <c r="P57" s="263" t="e">
        <f>P55/P49</f>
        <v>#DIV/0!</v>
      </c>
      <c r="Q57" s="224"/>
      <c r="R57" s="224"/>
      <c r="S57" s="263" t="e">
        <f>S55/S49</f>
        <v>#DIV/0!</v>
      </c>
      <c r="T57" s="224"/>
      <c r="U57" s="224"/>
      <c r="V57" s="263" t="e">
        <f>V55/V49</f>
        <v>#DIV/0!</v>
      </c>
      <c r="W57" s="224"/>
      <c r="X57" s="224"/>
      <c r="Y57" s="263" t="e">
        <f>Y55/Y49</f>
        <v>#DIV/0!</v>
      </c>
      <c r="Z57" s="224"/>
      <c r="AA57" s="224"/>
      <c r="AB57" s="263" t="e">
        <f>AB55/AB49</f>
        <v>#DIV/0!</v>
      </c>
      <c r="AC57" s="224"/>
      <c r="AD57" s="224"/>
      <c r="AE57" s="263" t="e">
        <f>AE55/AE49</f>
        <v>#DIV/0!</v>
      </c>
      <c r="AF57" s="224"/>
      <c r="AG57" s="224"/>
      <c r="AH57" s="263" t="e">
        <f>AH55/AH49</f>
        <v>#DIV/0!</v>
      </c>
      <c r="AI57" s="224"/>
      <c r="AJ57" s="224"/>
      <c r="AK57" s="263" t="e">
        <f>AK55/AK49</f>
        <v>#DIV/0!</v>
      </c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spans="1:3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spans="1:3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spans="1:37" ht="12.75">
      <c r="A105" s="78" t="s">
        <v>244</v>
      </c>
      <c r="B105" s="78" t="s">
        <v>245</v>
      </c>
      <c r="C105" s="78" t="s">
        <v>246</v>
      </c>
      <c r="D105" s="78" t="s">
        <v>247</v>
      </c>
      <c r="E105" s="78" t="s">
        <v>248</v>
      </c>
      <c r="F105" s="78" t="s">
        <v>249</v>
      </c>
      <c r="G105" s="78" t="s">
        <v>250</v>
      </c>
      <c r="H105" s="78" t="s">
        <v>251</v>
      </c>
      <c r="I105" s="78" t="s">
        <v>252</v>
      </c>
      <c r="J105" s="78" t="s">
        <v>253</v>
      </c>
      <c r="K105" s="78" t="s">
        <v>254</v>
      </c>
      <c r="L105" s="78" t="s">
        <v>255</v>
      </c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</row>
    <row r="106" spans="1:37" ht="12.75">
      <c r="A106" s="261">
        <f>D20+D49</f>
        <v>0</v>
      </c>
      <c r="B106" s="261">
        <f>G20+G49</f>
        <v>0</v>
      </c>
      <c r="C106" s="261">
        <f>J20+J49</f>
        <v>0</v>
      </c>
      <c r="D106" s="261">
        <f>M20+M49</f>
        <v>0</v>
      </c>
      <c r="E106" s="261">
        <f>P20+P49</f>
        <v>0</v>
      </c>
      <c r="F106" s="261">
        <f>S20+S49</f>
        <v>0</v>
      </c>
      <c r="G106" s="261">
        <f>V20+V49</f>
        <v>0</v>
      </c>
      <c r="H106" s="261">
        <f>Y20+Y49</f>
        <v>0</v>
      </c>
      <c r="I106" s="261">
        <f>AB20+AB49</f>
        <v>0</v>
      </c>
      <c r="J106" s="261">
        <f>AE20+AE49</f>
        <v>0</v>
      </c>
      <c r="K106" s="261">
        <f>AH20+AH49</f>
        <v>0</v>
      </c>
      <c r="L106" s="261">
        <f>AK20+AK49</f>
        <v>0</v>
      </c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</row>
  </sheetData>
  <mergeCells count="28">
    <mergeCell ref="AF34:AH34"/>
    <mergeCell ref="AI34:AK34"/>
    <mergeCell ref="B31:E31"/>
    <mergeCell ref="B32:E32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90" t="s">
        <v>241</v>
      </c>
      <c r="B1" s="456" t="s">
        <v>48</v>
      </c>
      <c r="C1" s="426"/>
      <c r="D1" s="426"/>
      <c r="E1" s="41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</row>
    <row r="2" spans="1:37" ht="15" customHeight="1">
      <c r="A2" s="292" t="s">
        <v>242</v>
      </c>
      <c r="B2" s="457">
        <v>50344487</v>
      </c>
      <c r="C2" s="442"/>
      <c r="D2" s="442"/>
      <c r="E2" s="438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</row>
    <row r="3" spans="1:37" ht="1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</row>
    <row r="4" spans="1:37" ht="15" customHeight="1">
      <c r="A4" s="293" t="s">
        <v>243</v>
      </c>
      <c r="B4" s="455" t="s">
        <v>244</v>
      </c>
      <c r="C4" s="403"/>
      <c r="D4" s="404"/>
      <c r="E4" s="455" t="s">
        <v>245</v>
      </c>
      <c r="F4" s="403"/>
      <c r="G4" s="404"/>
      <c r="H4" s="455" t="s">
        <v>246</v>
      </c>
      <c r="I4" s="403"/>
      <c r="J4" s="404"/>
      <c r="K4" s="455" t="s">
        <v>247</v>
      </c>
      <c r="L4" s="403"/>
      <c r="M4" s="404"/>
      <c r="N4" s="455" t="s">
        <v>248</v>
      </c>
      <c r="O4" s="403"/>
      <c r="P4" s="404"/>
      <c r="Q4" s="455" t="s">
        <v>249</v>
      </c>
      <c r="R4" s="403"/>
      <c r="S4" s="404"/>
      <c r="T4" s="455" t="s">
        <v>250</v>
      </c>
      <c r="U4" s="403"/>
      <c r="V4" s="404"/>
      <c r="W4" s="455" t="s">
        <v>251</v>
      </c>
      <c r="X4" s="403"/>
      <c r="Y4" s="404"/>
      <c r="Z4" s="455" t="s">
        <v>252</v>
      </c>
      <c r="AA4" s="403"/>
      <c r="AB4" s="404"/>
      <c r="AC4" s="455" t="s">
        <v>253</v>
      </c>
      <c r="AD4" s="403"/>
      <c r="AE4" s="404"/>
      <c r="AF4" s="455" t="s">
        <v>254</v>
      </c>
      <c r="AG4" s="403"/>
      <c r="AH4" s="404"/>
      <c r="AI4" s="455" t="s">
        <v>255</v>
      </c>
      <c r="AJ4" s="403"/>
      <c r="AK4" s="404"/>
    </row>
    <row r="5" spans="1:37" ht="15" customHeight="1">
      <c r="A5" s="294" t="s">
        <v>256</v>
      </c>
      <c r="B5" s="295" t="s">
        <v>257</v>
      </c>
      <c r="C5" s="296" t="s">
        <v>258</v>
      </c>
      <c r="D5" s="297" t="s">
        <v>259</v>
      </c>
      <c r="E5" s="295" t="s">
        <v>257</v>
      </c>
      <c r="F5" s="296" t="s">
        <v>258</v>
      </c>
      <c r="G5" s="297" t="s">
        <v>259</v>
      </c>
      <c r="H5" s="295" t="s">
        <v>257</v>
      </c>
      <c r="I5" s="298" t="s">
        <v>258</v>
      </c>
      <c r="J5" s="299" t="s">
        <v>259</v>
      </c>
      <c r="K5" s="295" t="s">
        <v>257</v>
      </c>
      <c r="L5" s="296" t="s">
        <v>258</v>
      </c>
      <c r="M5" s="297" t="s">
        <v>259</v>
      </c>
      <c r="N5" s="295" t="s">
        <v>257</v>
      </c>
      <c r="O5" s="296" t="s">
        <v>258</v>
      </c>
      <c r="P5" s="297" t="s">
        <v>259</v>
      </c>
      <c r="Q5" s="295" t="s">
        <v>257</v>
      </c>
      <c r="R5" s="296" t="s">
        <v>258</v>
      </c>
      <c r="S5" s="297" t="s">
        <v>259</v>
      </c>
      <c r="T5" s="295" t="s">
        <v>257</v>
      </c>
      <c r="U5" s="296" t="s">
        <v>258</v>
      </c>
      <c r="V5" s="297" t="s">
        <v>259</v>
      </c>
      <c r="W5" s="295" t="s">
        <v>257</v>
      </c>
      <c r="X5" s="296" t="s">
        <v>258</v>
      </c>
      <c r="Y5" s="297" t="s">
        <v>259</v>
      </c>
      <c r="Z5" s="295" t="s">
        <v>257</v>
      </c>
      <c r="AA5" s="296" t="s">
        <v>258</v>
      </c>
      <c r="AB5" s="297" t="s">
        <v>259</v>
      </c>
      <c r="AC5" s="295" t="s">
        <v>257</v>
      </c>
      <c r="AD5" s="298" t="s">
        <v>258</v>
      </c>
      <c r="AE5" s="299" t="s">
        <v>259</v>
      </c>
      <c r="AF5" s="295" t="s">
        <v>257</v>
      </c>
      <c r="AG5" s="296" t="s">
        <v>258</v>
      </c>
      <c r="AH5" s="297" t="s">
        <v>259</v>
      </c>
      <c r="AI5" s="295" t="s">
        <v>257</v>
      </c>
      <c r="AJ5" s="296" t="s">
        <v>258</v>
      </c>
      <c r="AK5" s="297" t="s">
        <v>259</v>
      </c>
    </row>
    <row r="6" spans="1:37" ht="15" customHeight="1">
      <c r="A6" s="294" t="s">
        <v>260</v>
      </c>
      <c r="B6" s="300"/>
      <c r="C6" s="301"/>
      <c r="D6" s="302"/>
      <c r="E6" s="303"/>
      <c r="F6" s="301"/>
      <c r="G6" s="302"/>
      <c r="H6" s="300"/>
      <c r="I6" s="301"/>
      <c r="J6" s="302"/>
      <c r="K6" s="300"/>
      <c r="L6" s="301"/>
      <c r="M6" s="302"/>
      <c r="N6" s="300"/>
      <c r="O6" s="301"/>
      <c r="P6" s="302"/>
      <c r="Q6" s="300"/>
      <c r="R6" s="301"/>
      <c r="S6" s="302"/>
      <c r="T6" s="300"/>
      <c r="U6" s="301"/>
      <c r="V6" s="302"/>
      <c r="W6" s="300"/>
      <c r="X6" s="301"/>
      <c r="Y6" s="302"/>
      <c r="Z6" s="300"/>
      <c r="AA6" s="301"/>
      <c r="AB6" s="304"/>
      <c r="AC6" s="300"/>
      <c r="AD6" s="301"/>
      <c r="AE6" s="302"/>
      <c r="AF6" s="305"/>
      <c r="AG6" s="306"/>
      <c r="AH6" s="307"/>
      <c r="AI6" s="305"/>
      <c r="AJ6" s="306"/>
      <c r="AK6" s="307"/>
    </row>
    <row r="7" spans="1:37" ht="15" customHeight="1">
      <c r="A7" s="294" t="s">
        <v>261</v>
      </c>
      <c r="B7" s="300"/>
      <c r="C7" s="301"/>
      <c r="D7" s="302"/>
      <c r="E7" s="300"/>
      <c r="F7" s="301"/>
      <c r="G7" s="302"/>
      <c r="H7" s="300"/>
      <c r="I7" s="301"/>
      <c r="J7" s="302"/>
      <c r="K7" s="300"/>
      <c r="L7" s="301"/>
      <c r="M7" s="302"/>
      <c r="N7" s="300"/>
      <c r="O7" s="301"/>
      <c r="P7" s="302"/>
      <c r="Q7" s="300"/>
      <c r="R7" s="301"/>
      <c r="S7" s="302"/>
      <c r="T7" s="300"/>
      <c r="U7" s="301"/>
      <c r="V7" s="302"/>
      <c r="W7" s="300"/>
      <c r="X7" s="301"/>
      <c r="Y7" s="302"/>
      <c r="Z7" s="300"/>
      <c r="AA7" s="301"/>
      <c r="AB7" s="304"/>
      <c r="AC7" s="300"/>
      <c r="AD7" s="301"/>
      <c r="AE7" s="302"/>
      <c r="AF7" s="305"/>
      <c r="AG7" s="306"/>
      <c r="AH7" s="307"/>
      <c r="AI7" s="305"/>
      <c r="AJ7" s="306"/>
      <c r="AK7" s="307"/>
    </row>
    <row r="8" spans="1:37" ht="15" customHeight="1">
      <c r="A8" s="294" t="s">
        <v>262</v>
      </c>
      <c r="B8" s="308"/>
      <c r="C8" s="309"/>
      <c r="D8" s="304"/>
      <c r="E8" s="303"/>
      <c r="F8" s="301"/>
      <c r="G8" s="302"/>
      <c r="H8" s="310"/>
      <c r="I8" s="309"/>
      <c r="J8" s="304"/>
      <c r="K8" s="310"/>
      <c r="L8" s="309"/>
      <c r="M8" s="304"/>
      <c r="N8" s="303"/>
      <c r="O8" s="301"/>
      <c r="P8" s="302"/>
      <c r="Q8" s="310"/>
      <c r="R8" s="309"/>
      <c r="S8" s="304"/>
      <c r="T8" s="311"/>
      <c r="U8" s="309"/>
      <c r="V8" s="304"/>
      <c r="W8" s="300"/>
      <c r="X8" s="301"/>
      <c r="Y8" s="302"/>
      <c r="Z8" s="310"/>
      <c r="AA8" s="309"/>
      <c r="AB8" s="304"/>
      <c r="AC8" s="300"/>
      <c r="AD8" s="301"/>
      <c r="AE8" s="302"/>
      <c r="AF8" s="305"/>
      <c r="AG8" s="306"/>
      <c r="AH8" s="312"/>
      <c r="AI8" s="305"/>
      <c r="AJ8" s="306"/>
      <c r="AK8" s="307"/>
    </row>
    <row r="9" spans="1:37" ht="15" customHeight="1">
      <c r="A9" s="294" t="s">
        <v>263</v>
      </c>
      <c r="B9" s="300"/>
      <c r="C9" s="301"/>
      <c r="D9" s="302"/>
      <c r="E9" s="303"/>
      <c r="F9" s="301"/>
      <c r="G9" s="302"/>
      <c r="H9" s="303"/>
      <c r="I9" s="301"/>
      <c r="J9" s="302"/>
      <c r="K9" s="303"/>
      <c r="L9" s="301"/>
      <c r="M9" s="302"/>
      <c r="N9" s="303"/>
      <c r="O9" s="301"/>
      <c r="P9" s="302"/>
      <c r="Q9" s="303"/>
      <c r="R9" s="301"/>
      <c r="S9" s="302"/>
      <c r="T9" s="313"/>
      <c r="U9" s="301"/>
      <c r="V9" s="302"/>
      <c r="W9" s="300"/>
      <c r="X9" s="301"/>
      <c r="Y9" s="302"/>
      <c r="Z9" s="300"/>
      <c r="AA9" s="301"/>
      <c r="AB9" s="304"/>
      <c r="AC9" s="300"/>
      <c r="AD9" s="301"/>
      <c r="AE9" s="302"/>
      <c r="AF9" s="305"/>
      <c r="AG9" s="306"/>
      <c r="AH9" s="312"/>
      <c r="AI9" s="305"/>
      <c r="AJ9" s="306"/>
      <c r="AK9" s="307"/>
    </row>
    <row r="10" spans="1:37" ht="15" customHeight="1">
      <c r="A10" s="294" t="s">
        <v>264</v>
      </c>
      <c r="B10" s="308"/>
      <c r="C10" s="309"/>
      <c r="D10" s="304"/>
      <c r="E10" s="310"/>
      <c r="F10" s="309"/>
      <c r="G10" s="304"/>
      <c r="H10" s="310"/>
      <c r="I10" s="309"/>
      <c r="J10" s="304"/>
      <c r="K10" s="314"/>
      <c r="L10" s="315"/>
      <c r="M10" s="312"/>
      <c r="N10" s="314"/>
      <c r="O10" s="315"/>
      <c r="P10" s="304"/>
      <c r="Q10" s="314"/>
      <c r="R10" s="315"/>
      <c r="S10" s="304"/>
      <c r="T10" s="314"/>
      <c r="U10" s="315"/>
      <c r="V10" s="304"/>
      <c r="W10" s="314"/>
      <c r="X10" s="315"/>
      <c r="Y10" s="312"/>
      <c r="Z10" s="314"/>
      <c r="AA10" s="314"/>
      <c r="AB10" s="304"/>
      <c r="AC10" s="316"/>
      <c r="AD10" s="315"/>
      <c r="AE10" s="312"/>
      <c r="AF10" s="314"/>
      <c r="AG10" s="315"/>
      <c r="AH10" s="312"/>
      <c r="AI10" s="314"/>
      <c r="AJ10" s="315"/>
      <c r="AK10" s="312"/>
    </row>
    <row r="11" spans="1:37" ht="15" customHeight="1">
      <c r="A11" s="294" t="s">
        <v>265</v>
      </c>
      <c r="B11" s="317"/>
      <c r="C11" s="306"/>
      <c r="D11" s="307"/>
      <c r="E11" s="305"/>
      <c r="F11" s="306"/>
      <c r="G11" s="307"/>
      <c r="H11" s="305"/>
      <c r="I11" s="306"/>
      <c r="J11" s="307"/>
      <c r="K11" s="303"/>
      <c r="L11" s="301"/>
      <c r="M11" s="302"/>
      <c r="N11" s="303"/>
      <c r="O11" s="301"/>
      <c r="P11" s="302"/>
      <c r="Q11" s="303"/>
      <c r="R11" s="301"/>
      <c r="S11" s="302"/>
      <c r="T11" s="303"/>
      <c r="U11" s="301"/>
      <c r="V11" s="302"/>
      <c r="W11" s="303"/>
      <c r="X11" s="301"/>
      <c r="Y11" s="302"/>
      <c r="Z11" s="303"/>
      <c r="AA11" s="301"/>
      <c r="AB11" s="304"/>
      <c r="AC11" s="300"/>
      <c r="AD11" s="301"/>
      <c r="AE11" s="302"/>
      <c r="AF11" s="318"/>
      <c r="AG11" s="306"/>
      <c r="AH11" s="307"/>
      <c r="AI11" s="305"/>
      <c r="AJ11" s="306"/>
      <c r="AK11" s="307"/>
    </row>
    <row r="12" spans="1:37" ht="15" customHeight="1">
      <c r="A12" s="294" t="s">
        <v>266</v>
      </c>
      <c r="B12" s="316"/>
      <c r="C12" s="314"/>
      <c r="D12" s="304"/>
      <c r="E12" s="314"/>
      <c r="F12" s="314"/>
      <c r="G12" s="304"/>
      <c r="H12" s="314"/>
      <c r="I12" s="314"/>
      <c r="J12" s="304"/>
      <c r="K12" s="314"/>
      <c r="L12" s="315"/>
      <c r="M12" s="312"/>
      <c r="N12" s="310"/>
      <c r="O12" s="309"/>
      <c r="P12" s="304"/>
      <c r="Q12" s="314"/>
      <c r="R12" s="315"/>
      <c r="S12" s="304"/>
      <c r="T12" s="314"/>
      <c r="U12" s="315"/>
      <c r="V12" s="304"/>
      <c r="W12" s="314"/>
      <c r="X12" s="314"/>
      <c r="Y12" s="312"/>
      <c r="Z12" s="305"/>
      <c r="AA12" s="305"/>
      <c r="AB12" s="304"/>
      <c r="AC12" s="314"/>
      <c r="AD12" s="315"/>
      <c r="AE12" s="312"/>
      <c r="AF12" s="314"/>
      <c r="AG12" s="315"/>
      <c r="AH12" s="312"/>
      <c r="AI12" s="314"/>
      <c r="AJ12" s="315"/>
      <c r="AK12" s="312"/>
    </row>
    <row r="13" spans="1:37" ht="15" customHeight="1">
      <c r="A13" s="319" t="s">
        <v>267</v>
      </c>
      <c r="B13" s="316"/>
      <c r="C13" s="314"/>
      <c r="D13" s="312"/>
      <c r="E13" s="314"/>
      <c r="F13" s="314"/>
      <c r="G13" s="312"/>
      <c r="H13" s="314"/>
      <c r="I13" s="314"/>
      <c r="J13" s="307"/>
      <c r="K13" s="314"/>
      <c r="L13" s="315"/>
      <c r="M13" s="302"/>
      <c r="N13" s="314"/>
      <c r="O13" s="315"/>
      <c r="P13" s="302"/>
      <c r="Q13" s="314"/>
      <c r="R13" s="315"/>
      <c r="S13" s="302"/>
      <c r="T13" s="314"/>
      <c r="U13" s="315"/>
      <c r="V13" s="304"/>
      <c r="W13" s="314"/>
      <c r="X13" s="314"/>
      <c r="Y13" s="307"/>
      <c r="Z13" s="314"/>
      <c r="AA13" s="314"/>
      <c r="AB13" s="302"/>
      <c r="AC13" s="314"/>
      <c r="AD13" s="315"/>
      <c r="AE13" s="307"/>
      <c r="AF13" s="314"/>
      <c r="AG13" s="315"/>
      <c r="AH13" s="307"/>
      <c r="AI13" s="314"/>
      <c r="AJ13" s="315"/>
      <c r="AK13" s="307"/>
    </row>
    <row r="14" spans="1:37" ht="15" customHeight="1">
      <c r="A14" s="294" t="s">
        <v>268</v>
      </c>
      <c r="B14" s="316"/>
      <c r="C14" s="314"/>
      <c r="D14" s="312"/>
      <c r="E14" s="314"/>
      <c r="F14" s="314"/>
      <c r="G14" s="312"/>
      <c r="H14" s="314"/>
      <c r="I14" s="314"/>
      <c r="J14" s="307"/>
      <c r="K14" s="314"/>
      <c r="L14" s="315"/>
      <c r="M14" s="302"/>
      <c r="N14" s="314"/>
      <c r="O14" s="315"/>
      <c r="P14" s="304"/>
      <c r="Q14" s="314"/>
      <c r="R14" s="315"/>
      <c r="S14" s="304"/>
      <c r="T14" s="314"/>
      <c r="U14" s="315"/>
      <c r="V14" s="302"/>
      <c r="W14" s="314"/>
      <c r="X14" s="314"/>
      <c r="Y14" s="307"/>
      <c r="Z14" s="314"/>
      <c r="AA14" s="314"/>
      <c r="AB14" s="302"/>
      <c r="AC14" s="314"/>
      <c r="AD14" s="315"/>
      <c r="AE14" s="307"/>
      <c r="AF14" s="314"/>
      <c r="AG14" s="315"/>
      <c r="AH14" s="312"/>
      <c r="AI14" s="314"/>
      <c r="AJ14" s="315"/>
      <c r="AK14" s="312"/>
    </row>
    <row r="15" spans="1:37" ht="15" customHeight="1">
      <c r="A15" s="294" t="s">
        <v>269</v>
      </c>
      <c r="B15" s="316"/>
      <c r="C15" s="314"/>
      <c r="D15" s="304"/>
      <c r="E15" s="314"/>
      <c r="F15" s="314"/>
      <c r="G15" s="304"/>
      <c r="H15" s="314"/>
      <c r="I15" s="314"/>
      <c r="J15" s="304"/>
      <c r="K15" s="314"/>
      <c r="L15" s="315"/>
      <c r="M15" s="312"/>
      <c r="N15" s="314"/>
      <c r="O15" s="315"/>
      <c r="P15" s="304"/>
      <c r="Q15" s="314"/>
      <c r="R15" s="315"/>
      <c r="S15" s="304"/>
      <c r="T15" s="314"/>
      <c r="U15" s="315"/>
      <c r="V15" s="304"/>
      <c r="W15" s="314"/>
      <c r="X15" s="314"/>
      <c r="Y15" s="312"/>
      <c r="Z15" s="314"/>
      <c r="AA15" s="314"/>
      <c r="AB15" s="304"/>
      <c r="AC15" s="314"/>
      <c r="AD15" s="315"/>
      <c r="AE15" s="312"/>
      <c r="AF15" s="314"/>
      <c r="AG15" s="315"/>
      <c r="AH15" s="312"/>
      <c r="AI15" s="314"/>
      <c r="AJ15" s="315"/>
      <c r="AK15" s="312"/>
    </row>
    <row r="16" spans="1:37" ht="15" customHeight="1">
      <c r="A16" s="294" t="s">
        <v>270</v>
      </c>
      <c r="B16" s="316"/>
      <c r="C16" s="314"/>
      <c r="D16" s="302"/>
      <c r="E16" s="314"/>
      <c r="F16" s="314"/>
      <c r="G16" s="302"/>
      <c r="H16" s="314"/>
      <c r="I16" s="314"/>
      <c r="J16" s="302"/>
      <c r="K16" s="314"/>
      <c r="L16" s="315"/>
      <c r="M16" s="304"/>
      <c r="N16" s="314"/>
      <c r="O16" s="315"/>
      <c r="P16" s="302"/>
      <c r="Q16" s="314"/>
      <c r="R16" s="315"/>
      <c r="S16" s="304"/>
      <c r="T16" s="314"/>
      <c r="U16" s="315"/>
      <c r="V16" s="304"/>
      <c r="W16" s="314"/>
      <c r="X16" s="314"/>
      <c r="Y16" s="304"/>
      <c r="Z16" s="314"/>
      <c r="AA16" s="314"/>
      <c r="AB16" s="304"/>
      <c r="AC16" s="314"/>
      <c r="AD16" s="315"/>
      <c r="AE16" s="312"/>
      <c r="AF16" s="314"/>
      <c r="AG16" s="315"/>
      <c r="AH16" s="312"/>
      <c r="AI16" s="314"/>
      <c r="AJ16" s="315"/>
      <c r="AK16" s="312"/>
    </row>
    <row r="17" spans="1:37" ht="15" customHeight="1">
      <c r="A17" s="294" t="s">
        <v>271</v>
      </c>
      <c r="B17" s="316"/>
      <c r="C17" s="314"/>
      <c r="D17" s="304"/>
      <c r="E17" s="314"/>
      <c r="F17" s="314"/>
      <c r="G17" s="304"/>
      <c r="H17" s="314"/>
      <c r="I17" s="314"/>
      <c r="J17" s="304"/>
      <c r="K17" s="314"/>
      <c r="L17" s="315"/>
      <c r="M17" s="312"/>
      <c r="N17" s="314"/>
      <c r="O17" s="315"/>
      <c r="P17" s="304"/>
      <c r="Q17" s="314"/>
      <c r="R17" s="315"/>
      <c r="S17" s="304"/>
      <c r="T17" s="314"/>
      <c r="U17" s="315"/>
      <c r="V17" s="304"/>
      <c r="W17" s="314"/>
      <c r="X17" s="314"/>
      <c r="Y17" s="312"/>
      <c r="Z17" s="314"/>
      <c r="AA17" s="314"/>
      <c r="AB17" s="304"/>
      <c r="AC17" s="314"/>
      <c r="AD17" s="315"/>
      <c r="AE17" s="312"/>
      <c r="AF17" s="314"/>
      <c r="AG17" s="315"/>
      <c r="AH17" s="312"/>
      <c r="AI17" s="314"/>
      <c r="AJ17" s="315"/>
      <c r="AK17" s="312"/>
    </row>
    <row r="18" spans="1:37" ht="15" customHeight="1">
      <c r="A18" s="320" t="s">
        <v>272</v>
      </c>
      <c r="B18" s="321"/>
      <c r="C18" s="322"/>
      <c r="D18" s="323"/>
      <c r="E18" s="322"/>
      <c r="F18" s="322"/>
      <c r="G18" s="323"/>
      <c r="H18" s="322"/>
      <c r="I18" s="322"/>
      <c r="J18" s="323"/>
      <c r="K18" s="322"/>
      <c r="L18" s="324"/>
      <c r="M18" s="323"/>
      <c r="N18" s="322"/>
      <c r="O18" s="324"/>
      <c r="P18" s="325"/>
      <c r="Q18" s="322"/>
      <c r="R18" s="324"/>
      <c r="S18" s="325"/>
      <c r="T18" s="322"/>
      <c r="U18" s="324"/>
      <c r="V18" s="325"/>
      <c r="W18" s="322"/>
      <c r="X18" s="322"/>
      <c r="Y18" s="323"/>
      <c r="Z18" s="322"/>
      <c r="AA18" s="322"/>
      <c r="AB18" s="304"/>
      <c r="AC18" s="322"/>
      <c r="AD18" s="324"/>
      <c r="AE18" s="323"/>
      <c r="AF18" s="322"/>
      <c r="AG18" s="324"/>
      <c r="AH18" s="323"/>
      <c r="AI18" s="322"/>
      <c r="AJ18" s="324"/>
      <c r="AK18" s="326"/>
    </row>
    <row r="19" spans="1:37" ht="15" customHeight="1">
      <c r="A19" s="327" t="s">
        <v>273</v>
      </c>
      <c r="B19" s="328"/>
      <c r="C19" s="329"/>
      <c r="D19" s="299">
        <f>SUM(D6:D18)</f>
        <v>0</v>
      </c>
      <c r="E19" s="330"/>
      <c r="F19" s="331"/>
      <c r="G19" s="299">
        <f>SUM(G6:G18)</f>
        <v>0</v>
      </c>
      <c r="H19" s="330"/>
      <c r="I19" s="331"/>
      <c r="J19" s="299">
        <f>SUM(J6:J18)</f>
        <v>0</v>
      </c>
      <c r="K19" s="330"/>
      <c r="L19" s="332"/>
      <c r="M19" s="299">
        <f>SUM(M6:M18)</f>
        <v>0</v>
      </c>
      <c r="N19" s="330"/>
      <c r="O19" s="331"/>
      <c r="P19" s="299">
        <f>SUM(P6:P18)</f>
        <v>0</v>
      </c>
      <c r="Q19" s="330"/>
      <c r="R19" s="331"/>
      <c r="S19" s="299">
        <f>SUM(S6:S18)</f>
        <v>0</v>
      </c>
      <c r="T19" s="330"/>
      <c r="U19" s="333"/>
      <c r="V19" s="299">
        <f>SUM(V6:V18)</f>
        <v>0</v>
      </c>
      <c r="W19" s="328"/>
      <c r="X19" s="329"/>
      <c r="Y19" s="299">
        <f>SUM(Y6:Y18)</f>
        <v>0</v>
      </c>
      <c r="Z19" s="330"/>
      <c r="AA19" s="331"/>
      <c r="AB19" s="299">
        <f>SUM(AB6:AB18)</f>
        <v>0</v>
      </c>
      <c r="AC19" s="330"/>
      <c r="AD19" s="331"/>
      <c r="AE19" s="299">
        <f>SUM(AE6:AE18)</f>
        <v>0</v>
      </c>
      <c r="AF19" s="299"/>
      <c r="AG19" s="299"/>
      <c r="AH19" s="299">
        <f>SUM(AH6:AH18)</f>
        <v>0</v>
      </c>
      <c r="AI19" s="334"/>
      <c r="AJ19" s="334"/>
      <c r="AK19" s="334">
        <f>SUM(AK6:AK18)</f>
        <v>0</v>
      </c>
    </row>
    <row r="20" spans="1:37" ht="1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</row>
    <row r="21" spans="1:37" ht="15" customHeight="1">
      <c r="A21" s="335" t="s">
        <v>274</v>
      </c>
      <c r="B21" s="291"/>
      <c r="C21" s="291"/>
      <c r="D21" s="336">
        <f>SUM(D8:D12)-D11</f>
        <v>0</v>
      </c>
      <c r="E21" s="291"/>
      <c r="F21" s="291"/>
      <c r="G21" s="336">
        <f>SUM(G8:G12)-G11</f>
        <v>0</v>
      </c>
      <c r="H21" s="291"/>
      <c r="I21" s="291"/>
      <c r="J21" s="336">
        <f>SUM(J8:J12)-J11</f>
        <v>0</v>
      </c>
      <c r="K21" s="291"/>
      <c r="L21" s="291"/>
      <c r="M21" s="336">
        <f t="shared" ref="M21:P21" si="0">SUM(M8:M12)-M11</f>
        <v>0</v>
      </c>
      <c r="N21" s="291">
        <f t="shared" si="0"/>
        <v>0</v>
      </c>
      <c r="O21" s="336">
        <f t="shared" si="0"/>
        <v>0</v>
      </c>
      <c r="P21" s="336">
        <f t="shared" si="0"/>
        <v>0</v>
      </c>
      <c r="Q21" s="291"/>
      <c r="R21" s="291"/>
      <c r="S21" s="336">
        <f>SUM(S8:S12)</f>
        <v>0</v>
      </c>
      <c r="T21" s="291"/>
      <c r="U21" s="291"/>
      <c r="V21" s="336">
        <f>SUM(V8:V12)</f>
        <v>0</v>
      </c>
      <c r="W21" s="291"/>
      <c r="X21" s="291"/>
      <c r="Y21" s="336">
        <f>SUM(Y8:Y12)</f>
        <v>0</v>
      </c>
      <c r="Z21" s="291"/>
      <c r="AA21" s="291"/>
      <c r="AB21" s="336">
        <f>SUM(AB8:AB12)</f>
        <v>0</v>
      </c>
      <c r="AC21" s="291"/>
      <c r="AD21" s="291"/>
      <c r="AE21" s="336">
        <f>SUM(AE8:AE12)</f>
        <v>0</v>
      </c>
      <c r="AF21" s="291"/>
      <c r="AG21" s="291"/>
      <c r="AH21" s="336">
        <f>SUM(AH8:AH12)</f>
        <v>0</v>
      </c>
      <c r="AI21" s="291"/>
      <c r="AJ21" s="291"/>
      <c r="AK21" s="336">
        <f>SUM(AK8:AK12)</f>
        <v>0</v>
      </c>
    </row>
    <row r="22" spans="1:37" ht="12.75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</row>
    <row r="23" spans="1:37" ht="25.5">
      <c r="A23" s="337" t="s">
        <v>275</v>
      </c>
      <c r="B23" s="291"/>
      <c r="C23" s="291"/>
      <c r="D23" s="338" t="e">
        <f>D21/D19</f>
        <v>#DIV/0!</v>
      </c>
      <c r="E23" s="338"/>
      <c r="F23" s="338"/>
      <c r="G23" s="338" t="e">
        <f>G21/G19</f>
        <v>#DIV/0!</v>
      </c>
      <c r="H23" s="338"/>
      <c r="I23" s="338"/>
      <c r="J23" s="338" t="e">
        <f>J21/J19</f>
        <v>#DIV/0!</v>
      </c>
      <c r="K23" s="338"/>
      <c r="L23" s="338"/>
      <c r="M23" s="338" t="e">
        <f>M21/M19</f>
        <v>#DIV/0!</v>
      </c>
      <c r="N23" s="338"/>
      <c r="O23" s="338"/>
      <c r="P23" s="338" t="e">
        <f>P21/P19</f>
        <v>#DIV/0!</v>
      </c>
      <c r="Q23" s="338"/>
      <c r="R23" s="338"/>
      <c r="S23" s="338" t="e">
        <f>S21/S19</f>
        <v>#DIV/0!</v>
      </c>
      <c r="T23" s="338"/>
      <c r="U23" s="338"/>
      <c r="V23" s="338" t="e">
        <f>V21/V19</f>
        <v>#DIV/0!</v>
      </c>
      <c r="W23" s="338"/>
      <c r="X23" s="338"/>
      <c r="Y23" s="338" t="e">
        <f>Y21/Y19</f>
        <v>#DIV/0!</v>
      </c>
      <c r="Z23" s="338"/>
      <c r="AA23" s="338"/>
      <c r="AB23" s="338" t="e">
        <f>AB21/AB19</f>
        <v>#DIV/0!</v>
      </c>
      <c r="AC23" s="338"/>
      <c r="AD23" s="338"/>
      <c r="AE23" s="338" t="e">
        <f>AE21/AE19</f>
        <v>#DIV/0!</v>
      </c>
      <c r="AF23" s="338"/>
      <c r="AG23" s="338"/>
      <c r="AH23" s="338" t="e">
        <f>AH21/AH19</f>
        <v>#DIV/0!</v>
      </c>
      <c r="AI23" s="338"/>
      <c r="AJ23" s="338"/>
      <c r="AK23" s="338" t="e">
        <f>AK21/AK19</f>
        <v>#DIV/0!</v>
      </c>
    </row>
    <row r="24" spans="1:37" ht="12.7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</row>
    <row r="25" spans="1:37" ht="12.75">
      <c r="A25" s="335" t="s">
        <v>276</v>
      </c>
      <c r="B25" s="291"/>
      <c r="C25" s="291"/>
      <c r="D25" s="336">
        <f>SUM(D15:D17)</f>
        <v>0</v>
      </c>
      <c r="E25" s="291"/>
      <c r="F25" s="291"/>
      <c r="G25" s="336">
        <f>SUM(G15:G17)</f>
        <v>0</v>
      </c>
      <c r="H25" s="291"/>
      <c r="I25" s="291"/>
      <c r="J25" s="336">
        <f>SUM(J15:J17)</f>
        <v>0</v>
      </c>
      <c r="K25" s="291"/>
      <c r="L25" s="291"/>
      <c r="M25" s="336">
        <f>SUM(M15:M17)</f>
        <v>0</v>
      </c>
      <c r="N25" s="291"/>
      <c r="O25" s="291"/>
      <c r="P25" s="336">
        <f>SUM(P15:P17)</f>
        <v>0</v>
      </c>
      <c r="Q25" s="291"/>
      <c r="R25" s="291"/>
      <c r="S25" s="336">
        <f>SUM(S15:S17)</f>
        <v>0</v>
      </c>
      <c r="T25" s="291"/>
      <c r="U25" s="291"/>
      <c r="V25" s="336">
        <f>SUM(V15:V17)</f>
        <v>0</v>
      </c>
      <c r="W25" s="291"/>
      <c r="X25" s="291"/>
      <c r="Y25" s="336">
        <f>SUM(Y15:Y17)</f>
        <v>0</v>
      </c>
      <c r="Z25" s="291"/>
      <c r="AA25" s="291"/>
      <c r="AB25" s="336">
        <f>SUM(AB15:AB17)</f>
        <v>0</v>
      </c>
      <c r="AC25" s="291"/>
      <c r="AD25" s="291"/>
      <c r="AE25" s="336">
        <f>SUM(AE15:AE17)</f>
        <v>0</v>
      </c>
      <c r="AF25" s="291"/>
      <c r="AG25" s="291"/>
      <c r="AH25" s="336">
        <f>SUM(AH15:AH17)</f>
        <v>0</v>
      </c>
      <c r="AI25" s="291"/>
      <c r="AJ25" s="291"/>
      <c r="AK25" s="336">
        <f>SUM(AK15:AK17)</f>
        <v>0</v>
      </c>
    </row>
    <row r="26" spans="1:37" ht="12.75">
      <c r="A26" s="335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</row>
    <row r="27" spans="1:37" ht="12.75">
      <c r="A27" s="335" t="s">
        <v>277</v>
      </c>
      <c r="B27" s="291"/>
      <c r="C27" s="291"/>
      <c r="D27" s="338" t="e">
        <f>D25/D19</f>
        <v>#DIV/0!</v>
      </c>
      <c r="E27" s="291"/>
      <c r="F27" s="291"/>
      <c r="G27" s="338" t="e">
        <f>G25/G19</f>
        <v>#DIV/0!</v>
      </c>
      <c r="H27" s="291"/>
      <c r="I27" s="291"/>
      <c r="J27" s="338" t="e">
        <f>J25/J19</f>
        <v>#DIV/0!</v>
      </c>
      <c r="K27" s="291"/>
      <c r="L27" s="291"/>
      <c r="M27" s="338" t="e">
        <f>M25/M19</f>
        <v>#DIV/0!</v>
      </c>
      <c r="N27" s="291"/>
      <c r="O27" s="291"/>
      <c r="P27" s="338" t="e">
        <f>P25/P19</f>
        <v>#DIV/0!</v>
      </c>
      <c r="Q27" s="291"/>
      <c r="R27" s="291"/>
      <c r="S27" s="338" t="e">
        <f>S25/S19</f>
        <v>#DIV/0!</v>
      </c>
      <c r="T27" s="291"/>
      <c r="U27" s="291"/>
      <c r="V27" s="338" t="e">
        <f>V25/V19</f>
        <v>#DIV/0!</v>
      </c>
      <c r="W27" s="291"/>
      <c r="X27" s="291"/>
      <c r="Y27" s="338" t="e">
        <f>Y25/Y19</f>
        <v>#DIV/0!</v>
      </c>
      <c r="Z27" s="291"/>
      <c r="AA27" s="291"/>
      <c r="AB27" s="338" t="e">
        <f>AB25/AB19</f>
        <v>#DIV/0!</v>
      </c>
      <c r="AC27" s="291"/>
      <c r="AD27" s="291"/>
      <c r="AE27" s="338" t="e">
        <f>AE25/AE19</f>
        <v>#DIV/0!</v>
      </c>
      <c r="AF27" s="291"/>
      <c r="AG27" s="291"/>
      <c r="AH27" s="338" t="e">
        <f>AH25/AH19</f>
        <v>#DIV/0!</v>
      </c>
      <c r="AI27" s="291"/>
      <c r="AJ27" s="291"/>
      <c r="AK27" s="338" t="e">
        <f>AK25/AK19</f>
        <v>#DIV/0!</v>
      </c>
    </row>
    <row r="28" spans="1:37" ht="12.7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</row>
    <row r="29" spans="1:37" ht="12.75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</row>
    <row r="30" spans="1:37" ht="12.7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</row>
    <row r="31" spans="1:37" ht="12.7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</row>
    <row r="32" spans="1:37" ht="12.7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</row>
    <row r="33" spans="1:37" ht="12.7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</row>
    <row r="34" spans="1:37" ht="12.75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</row>
    <row r="35" spans="1:37" ht="12.7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</row>
    <row r="36" spans="1:37" ht="12.7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</row>
    <row r="37" spans="1:37" ht="12.7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</row>
    <row r="38" spans="1:37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</row>
    <row r="39" spans="1:37" ht="12.7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</row>
    <row r="40" spans="1:37" ht="12.7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</row>
    <row r="41" spans="1:37" ht="12.7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</row>
    <row r="42" spans="1:37" ht="12.7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</row>
    <row r="43" spans="1:37" ht="12.75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</row>
    <row r="44" spans="1:37" ht="12.7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</row>
    <row r="45" spans="1:37" ht="12.75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</row>
    <row r="46" spans="1:37" ht="12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</row>
    <row r="47" spans="1:37" ht="12.7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</row>
    <row r="48" spans="1:37" ht="12.7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</row>
    <row r="49" spans="1:37" ht="12.7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</row>
    <row r="50" spans="1:37" ht="12.7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</row>
    <row r="51" spans="1:37" ht="12.7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</row>
    <row r="52" spans="1:37" ht="12.7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</row>
    <row r="53" spans="1:37" ht="12.7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</row>
    <row r="54" spans="1:37" ht="12.7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</row>
    <row r="55" spans="1:37" ht="12.75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</row>
    <row r="56" spans="1:37" ht="12.7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</row>
    <row r="57" spans="1:37" ht="12.7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</row>
    <row r="58" spans="1:37" ht="12.75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</row>
    <row r="59" spans="1:37" ht="12.7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</row>
    <row r="60" spans="1:37" ht="12.7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</row>
    <row r="61" spans="1:37" ht="12.7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</row>
    <row r="62" spans="1:37" ht="12.7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</row>
    <row r="63" spans="1:37" ht="12.7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</row>
    <row r="64" spans="1:37" ht="12.7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</row>
    <row r="65" spans="1:37" ht="12.75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</row>
    <row r="66" spans="1:37" ht="12.75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</row>
    <row r="67" spans="1:37" ht="12.75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</row>
    <row r="68" spans="1:37" ht="12.7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</row>
    <row r="69" spans="1:37" ht="12.7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</row>
    <row r="70" spans="1:37" ht="12.7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</row>
    <row r="71" spans="1:37" ht="12.7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</row>
    <row r="72" spans="1:37" ht="12.7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</row>
    <row r="73" spans="1:37" ht="12.7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</row>
    <row r="74" spans="1:37" ht="12.7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</row>
    <row r="75" spans="1:37" ht="12.7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</row>
    <row r="76" spans="1:37" ht="12.7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</row>
    <row r="77" spans="1:37" ht="12.75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</row>
    <row r="78" spans="1:37" ht="12.7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</row>
    <row r="79" spans="1:37" ht="12.7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</row>
    <row r="80" spans="1:37" ht="12.7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</row>
    <row r="81" spans="1:37" ht="12.7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</row>
    <row r="82" spans="1:37" ht="12.7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</row>
    <row r="83" spans="1:37" ht="12.7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</row>
    <row r="84" spans="1:37" ht="12.7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</row>
    <row r="85" spans="1:37" ht="12.75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</row>
    <row r="86" spans="1:37" ht="12.7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</row>
    <row r="87" spans="1:37" ht="12.7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</row>
    <row r="88" spans="1:37" ht="12.7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</row>
    <row r="89" spans="1:37" ht="12.7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</row>
    <row r="90" spans="1:37" ht="12.7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</row>
    <row r="91" spans="1:37" ht="12.7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</row>
    <row r="92" spans="1:37" ht="12.7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</row>
    <row r="93" spans="1:37" ht="12.7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</row>
    <row r="94" spans="1:37" ht="12.75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</row>
    <row r="95" spans="1:37" ht="12.75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</row>
    <row r="96" spans="1:37" ht="12.75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</row>
    <row r="97" spans="1:37" ht="12.75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</row>
    <row r="98" spans="1:37" ht="12.75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</row>
    <row r="99" spans="1:37" ht="12.75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</row>
    <row r="100" spans="1:37" ht="12.75">
      <c r="A100" s="339" t="s">
        <v>244</v>
      </c>
      <c r="B100" s="339" t="s">
        <v>245</v>
      </c>
      <c r="C100" s="339" t="s">
        <v>246</v>
      </c>
      <c r="D100" s="339" t="s">
        <v>247</v>
      </c>
      <c r="E100" s="339" t="s">
        <v>248</v>
      </c>
      <c r="F100" s="339" t="s">
        <v>249</v>
      </c>
      <c r="G100" s="339" t="s">
        <v>250</v>
      </c>
      <c r="H100" s="339" t="s">
        <v>251</v>
      </c>
      <c r="I100" s="339" t="s">
        <v>252</v>
      </c>
      <c r="J100" s="339" t="s">
        <v>253</v>
      </c>
      <c r="K100" s="339" t="s">
        <v>254</v>
      </c>
      <c r="L100" s="339" t="s">
        <v>255</v>
      </c>
      <c r="M100" s="339"/>
      <c r="N100" s="339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</row>
    <row r="101" spans="1:37" ht="12.75">
      <c r="A101" s="336">
        <f>D19</f>
        <v>0</v>
      </c>
      <c r="B101" s="336">
        <f>G19</f>
        <v>0</v>
      </c>
      <c r="C101" s="336">
        <f>J19</f>
        <v>0</v>
      </c>
      <c r="D101" s="336">
        <f>M19</f>
        <v>0</v>
      </c>
      <c r="E101" s="336">
        <f>P19</f>
        <v>0</v>
      </c>
      <c r="F101" s="336">
        <f>S19</f>
        <v>0</v>
      </c>
      <c r="G101" s="336">
        <f>V19</f>
        <v>0</v>
      </c>
      <c r="H101" s="336">
        <f>Y19</f>
        <v>0</v>
      </c>
      <c r="I101" s="336">
        <f>AB19</f>
        <v>0</v>
      </c>
      <c r="J101" s="336">
        <f>AE19</f>
        <v>0</v>
      </c>
      <c r="K101" s="336">
        <f>AH19</f>
        <v>0</v>
      </c>
      <c r="L101" s="336">
        <f>AK19</f>
        <v>0</v>
      </c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21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80401051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39"/>
      <c r="AJ6" s="240"/>
      <c r="AK6" s="241"/>
    </row>
    <row r="7" spans="1:37" ht="15" customHeight="1">
      <c r="A7" s="227" t="s">
        <v>261</v>
      </c>
      <c r="B7" s="245"/>
      <c r="C7" s="234"/>
      <c r="D7" s="235"/>
      <c r="E7" s="233"/>
      <c r="F7" s="234"/>
      <c r="G7" s="235"/>
      <c r="H7" s="233"/>
      <c r="I7" s="234"/>
      <c r="J7" s="235"/>
      <c r="K7" s="233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81"/>
      <c r="AD7" s="237"/>
      <c r="AE7" s="238"/>
      <c r="AF7" s="242"/>
      <c r="AG7" s="243"/>
      <c r="AH7" s="244"/>
      <c r="AI7" s="239"/>
      <c r="AJ7" s="240"/>
      <c r="AK7" s="241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81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39"/>
      <c r="AJ11" s="240"/>
      <c r="AK11" s="241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2"/>
      <c r="AD13" s="243"/>
      <c r="AE13" s="244"/>
      <c r="AF13" s="242"/>
      <c r="AG13" s="243"/>
      <c r="AH13" s="244"/>
      <c r="AI13" s="242"/>
      <c r="AJ13" s="243"/>
      <c r="AK13" s="241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2"/>
      <c r="AD14" s="243"/>
      <c r="AE14" s="244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2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8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2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68"/>
      <c r="K18" s="251"/>
      <c r="L18" s="253"/>
      <c r="M18" s="252"/>
      <c r="N18" s="251"/>
      <c r="O18" s="253"/>
      <c r="P18" s="254"/>
      <c r="Q18" s="251"/>
      <c r="R18" s="253"/>
      <c r="S18" s="340"/>
      <c r="T18" s="251"/>
      <c r="U18" s="253"/>
      <c r="V18" s="254"/>
      <c r="W18" s="251"/>
      <c r="X18" s="251"/>
      <c r="Y18" s="252"/>
      <c r="Z18" s="251"/>
      <c r="AA18" s="251"/>
      <c r="AB18" s="252"/>
      <c r="AC18" s="251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SUM(M7:M18)</f>
        <v>0</v>
      </c>
      <c r="N19" s="259"/>
      <c r="O19" s="258"/>
      <c r="P19" s="232">
        <f>SUM(P7:P18)</f>
        <v>0</v>
      </c>
      <c r="Q19" s="259"/>
      <c r="R19" s="258"/>
      <c r="S19" s="232">
        <f>SUM(S7:S18)</f>
        <v>0</v>
      </c>
      <c r="T19" s="259"/>
      <c r="U19" s="252"/>
      <c r="V19" s="232">
        <f>SUM(V6:V18)</f>
        <v>0</v>
      </c>
      <c r="W19" s="259"/>
      <c r="X19" s="258"/>
      <c r="Y19" s="232">
        <f>SUM(Y7:Y18)</f>
        <v>0</v>
      </c>
      <c r="Z19" s="259"/>
      <c r="AA19" s="258"/>
      <c r="AB19" s="232">
        <f>SUM(AB7:AB18)</f>
        <v>0</v>
      </c>
      <c r="AC19" s="232"/>
      <c r="AD19" s="232"/>
      <c r="AE19" s="232">
        <f>SUM(AE7:AE18)</f>
        <v>0</v>
      </c>
      <c r="AF19" s="232"/>
      <c r="AG19" s="232"/>
      <c r="AH19" s="232">
        <f>SUM(AH7:AH18)</f>
        <v>0</v>
      </c>
      <c r="AI19" s="232"/>
      <c r="AJ19" s="232"/>
      <c r="AK19" s="232">
        <f>SUM(AK6:AK18)</f>
        <v>0</v>
      </c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AK101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90" t="s">
        <v>241</v>
      </c>
      <c r="B1" s="456" t="s">
        <v>284</v>
      </c>
      <c r="C1" s="426"/>
      <c r="D1" s="426"/>
      <c r="E1" s="41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336"/>
      <c r="AH1" s="291"/>
      <c r="AI1" s="291"/>
      <c r="AJ1" s="291"/>
      <c r="AK1" s="291"/>
    </row>
    <row r="2" spans="1:37" ht="15" customHeight="1">
      <c r="A2" s="292" t="s">
        <v>242</v>
      </c>
      <c r="B2" s="457">
        <v>95561659</v>
      </c>
      <c r="C2" s="442"/>
      <c r="D2" s="442"/>
      <c r="E2" s="438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336"/>
      <c r="AH2" s="291"/>
      <c r="AI2" s="291"/>
      <c r="AJ2" s="291"/>
      <c r="AK2" s="291"/>
    </row>
    <row r="3" spans="1:37" ht="1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336"/>
      <c r="AH3" s="291"/>
      <c r="AI3" s="291"/>
      <c r="AJ3" s="291"/>
      <c r="AK3" s="291"/>
    </row>
    <row r="4" spans="1:37" ht="15" customHeight="1">
      <c r="A4" s="293" t="s">
        <v>243</v>
      </c>
      <c r="B4" s="455" t="s">
        <v>244</v>
      </c>
      <c r="C4" s="403"/>
      <c r="D4" s="404"/>
      <c r="E4" s="455" t="s">
        <v>245</v>
      </c>
      <c r="F4" s="403"/>
      <c r="G4" s="404"/>
      <c r="H4" s="455" t="s">
        <v>246</v>
      </c>
      <c r="I4" s="403"/>
      <c r="J4" s="404"/>
      <c r="K4" s="455" t="s">
        <v>247</v>
      </c>
      <c r="L4" s="403"/>
      <c r="M4" s="404"/>
      <c r="N4" s="455" t="s">
        <v>248</v>
      </c>
      <c r="O4" s="403"/>
      <c r="P4" s="404"/>
      <c r="Q4" s="455" t="s">
        <v>249</v>
      </c>
      <c r="R4" s="403"/>
      <c r="S4" s="404"/>
      <c r="T4" s="455" t="s">
        <v>250</v>
      </c>
      <c r="U4" s="403"/>
      <c r="V4" s="404"/>
      <c r="W4" s="455" t="s">
        <v>251</v>
      </c>
      <c r="X4" s="403"/>
      <c r="Y4" s="404"/>
      <c r="Z4" s="455" t="s">
        <v>252</v>
      </c>
      <c r="AA4" s="403"/>
      <c r="AB4" s="404"/>
      <c r="AC4" s="455" t="s">
        <v>253</v>
      </c>
      <c r="AD4" s="403"/>
      <c r="AE4" s="404"/>
      <c r="AF4" s="455" t="s">
        <v>254</v>
      </c>
      <c r="AG4" s="403"/>
      <c r="AH4" s="404"/>
      <c r="AI4" s="455" t="s">
        <v>255</v>
      </c>
      <c r="AJ4" s="403"/>
      <c r="AK4" s="404"/>
    </row>
    <row r="5" spans="1:37" ht="15" customHeight="1">
      <c r="A5" s="294" t="s">
        <v>256</v>
      </c>
      <c r="B5" s="295" t="s">
        <v>257</v>
      </c>
      <c r="C5" s="296" t="s">
        <v>258</v>
      </c>
      <c r="D5" s="297" t="s">
        <v>259</v>
      </c>
      <c r="E5" s="295" t="s">
        <v>257</v>
      </c>
      <c r="F5" s="296" t="s">
        <v>258</v>
      </c>
      <c r="G5" s="297" t="s">
        <v>259</v>
      </c>
      <c r="H5" s="295" t="s">
        <v>257</v>
      </c>
      <c r="I5" s="298" t="s">
        <v>258</v>
      </c>
      <c r="J5" s="299" t="s">
        <v>259</v>
      </c>
      <c r="K5" s="295" t="s">
        <v>257</v>
      </c>
      <c r="L5" s="296" t="s">
        <v>258</v>
      </c>
      <c r="M5" s="297" t="s">
        <v>259</v>
      </c>
      <c r="N5" s="295" t="s">
        <v>257</v>
      </c>
      <c r="O5" s="296" t="s">
        <v>258</v>
      </c>
      <c r="P5" s="297" t="s">
        <v>259</v>
      </c>
      <c r="Q5" s="295" t="s">
        <v>257</v>
      </c>
      <c r="R5" s="296" t="s">
        <v>258</v>
      </c>
      <c r="S5" s="297" t="s">
        <v>259</v>
      </c>
      <c r="T5" s="295" t="s">
        <v>257</v>
      </c>
      <c r="U5" s="296" t="s">
        <v>258</v>
      </c>
      <c r="V5" s="297" t="s">
        <v>259</v>
      </c>
      <c r="W5" s="295" t="s">
        <v>257</v>
      </c>
      <c r="X5" s="296" t="s">
        <v>258</v>
      </c>
      <c r="Y5" s="297" t="s">
        <v>259</v>
      </c>
      <c r="Z5" s="295" t="s">
        <v>257</v>
      </c>
      <c r="AA5" s="296" t="s">
        <v>258</v>
      </c>
      <c r="AB5" s="297" t="s">
        <v>259</v>
      </c>
      <c r="AC5" s="295" t="s">
        <v>257</v>
      </c>
      <c r="AD5" s="298" t="s">
        <v>258</v>
      </c>
      <c r="AE5" s="299" t="s">
        <v>259</v>
      </c>
      <c r="AF5" s="295" t="s">
        <v>257</v>
      </c>
      <c r="AG5" s="298" t="s">
        <v>258</v>
      </c>
      <c r="AH5" s="297" t="s">
        <v>259</v>
      </c>
      <c r="AI5" s="295" t="s">
        <v>257</v>
      </c>
      <c r="AJ5" s="296" t="s">
        <v>258</v>
      </c>
      <c r="AK5" s="297" t="s">
        <v>259</v>
      </c>
    </row>
    <row r="6" spans="1:37" ht="15" customHeight="1">
      <c r="A6" s="294" t="s">
        <v>260</v>
      </c>
      <c r="B6" s="303"/>
      <c r="C6" s="301"/>
      <c r="D6" s="302"/>
      <c r="E6" s="300"/>
      <c r="F6" s="301"/>
      <c r="G6" s="302"/>
      <c r="H6" s="303"/>
      <c r="I6" s="301"/>
      <c r="J6" s="302"/>
      <c r="K6" s="303"/>
      <c r="L6" s="301"/>
      <c r="M6" s="302"/>
      <c r="N6" s="303"/>
      <c r="O6" s="301"/>
      <c r="P6" s="302"/>
      <c r="Q6" s="303"/>
      <c r="R6" s="301"/>
      <c r="S6" s="302"/>
      <c r="T6" s="300"/>
      <c r="U6" s="301"/>
      <c r="V6" s="302"/>
      <c r="W6" s="300"/>
      <c r="X6" s="301"/>
      <c r="Y6" s="302"/>
      <c r="Z6" s="300"/>
      <c r="AA6" s="301"/>
      <c r="AB6" s="304"/>
      <c r="AC6" s="300"/>
      <c r="AD6" s="301"/>
      <c r="AE6" s="302"/>
      <c r="AF6" s="305"/>
      <c r="AG6" s="306"/>
      <c r="AH6" s="307"/>
      <c r="AI6" s="305"/>
      <c r="AJ6" s="306"/>
      <c r="AK6" s="307"/>
    </row>
    <row r="7" spans="1:37" ht="15" customHeight="1">
      <c r="A7" s="294" t="s">
        <v>261</v>
      </c>
      <c r="B7" s="300"/>
      <c r="C7" s="301"/>
      <c r="D7" s="302"/>
      <c r="E7" s="300"/>
      <c r="F7" s="301"/>
      <c r="G7" s="302"/>
      <c r="H7" s="300"/>
      <c r="I7" s="301"/>
      <c r="J7" s="302"/>
      <c r="K7" s="303"/>
      <c r="L7" s="301"/>
      <c r="M7" s="302"/>
      <c r="N7" s="300"/>
      <c r="O7" s="301"/>
      <c r="P7" s="302"/>
      <c r="Q7" s="300"/>
      <c r="R7" s="301"/>
      <c r="S7" s="302"/>
      <c r="T7" s="300"/>
      <c r="U7" s="301"/>
      <c r="V7" s="302"/>
      <c r="W7" s="300"/>
      <c r="X7" s="301"/>
      <c r="Y7" s="302"/>
      <c r="Z7" s="300"/>
      <c r="AA7" s="301"/>
      <c r="AB7" s="304"/>
      <c r="AC7" s="300"/>
      <c r="AD7" s="301"/>
      <c r="AE7" s="302"/>
      <c r="AF7" s="305"/>
      <c r="AG7" s="306"/>
      <c r="AH7" s="307"/>
      <c r="AI7" s="305"/>
      <c r="AJ7" s="306"/>
      <c r="AK7" s="307"/>
    </row>
    <row r="8" spans="1:37" ht="15" customHeight="1">
      <c r="A8" s="294" t="s">
        <v>262</v>
      </c>
      <c r="B8" s="303"/>
      <c r="C8" s="301"/>
      <c r="D8" s="302"/>
      <c r="E8" s="303"/>
      <c r="F8" s="301"/>
      <c r="G8" s="302"/>
      <c r="H8" s="303"/>
      <c r="I8" s="301"/>
      <c r="J8" s="302"/>
      <c r="K8" s="303"/>
      <c r="L8" s="301"/>
      <c r="M8" s="302"/>
      <c r="N8" s="303"/>
      <c r="O8" s="301"/>
      <c r="P8" s="302"/>
      <c r="Q8" s="310"/>
      <c r="R8" s="309"/>
      <c r="S8" s="304"/>
      <c r="T8" s="313"/>
      <c r="U8" s="301"/>
      <c r="V8" s="302"/>
      <c r="W8" s="300"/>
      <c r="X8" s="301"/>
      <c r="Y8" s="302"/>
      <c r="Z8" s="303"/>
      <c r="AA8" s="301"/>
      <c r="AB8" s="304"/>
      <c r="AC8" s="308"/>
      <c r="AD8" s="309"/>
      <c r="AE8" s="304"/>
      <c r="AF8" s="305"/>
      <c r="AG8" s="306"/>
      <c r="AH8" s="307"/>
      <c r="AI8" s="305"/>
      <c r="AJ8" s="306"/>
      <c r="AK8" s="307"/>
    </row>
    <row r="9" spans="1:37" ht="15" customHeight="1">
      <c r="A9" s="294" t="s">
        <v>263</v>
      </c>
      <c r="B9" s="303"/>
      <c r="C9" s="301"/>
      <c r="D9" s="302"/>
      <c r="E9" s="303"/>
      <c r="F9" s="301"/>
      <c r="G9" s="302"/>
      <c r="H9" s="303"/>
      <c r="I9" s="301"/>
      <c r="J9" s="302"/>
      <c r="K9" s="303"/>
      <c r="L9" s="301"/>
      <c r="M9" s="302"/>
      <c r="N9" s="303"/>
      <c r="O9" s="301"/>
      <c r="P9" s="302"/>
      <c r="Q9" s="303"/>
      <c r="R9" s="301"/>
      <c r="S9" s="302"/>
      <c r="T9" s="313"/>
      <c r="U9" s="301"/>
      <c r="V9" s="302"/>
      <c r="W9" s="300"/>
      <c r="X9" s="301"/>
      <c r="Y9" s="302"/>
      <c r="Z9" s="300"/>
      <c r="AA9" s="301"/>
      <c r="AB9" s="304"/>
      <c r="AC9" s="300"/>
      <c r="AD9" s="301"/>
      <c r="AE9" s="302"/>
      <c r="AF9" s="305"/>
      <c r="AG9" s="306"/>
      <c r="AH9" s="307"/>
      <c r="AI9" s="305"/>
      <c r="AJ9" s="306"/>
      <c r="AK9" s="307"/>
    </row>
    <row r="10" spans="1:37" ht="15" customHeight="1">
      <c r="A10" s="294" t="s">
        <v>264</v>
      </c>
      <c r="B10" s="310"/>
      <c r="C10" s="309"/>
      <c r="D10" s="304"/>
      <c r="E10" s="310"/>
      <c r="F10" s="309"/>
      <c r="G10" s="304"/>
      <c r="H10" s="310"/>
      <c r="I10" s="309"/>
      <c r="J10" s="304"/>
      <c r="K10" s="314"/>
      <c r="L10" s="315"/>
      <c r="M10" s="312"/>
      <c r="N10" s="314"/>
      <c r="O10" s="315"/>
      <c r="P10" s="304"/>
      <c r="Q10" s="314"/>
      <c r="R10" s="315"/>
      <c r="S10" s="304"/>
      <c r="T10" s="314"/>
      <c r="U10" s="315"/>
      <c r="V10" s="304"/>
      <c r="W10" s="314"/>
      <c r="X10" s="315"/>
      <c r="Y10" s="312"/>
      <c r="Z10" s="314"/>
      <c r="AA10" s="314"/>
      <c r="AB10" s="304"/>
      <c r="AC10" s="316"/>
      <c r="AD10" s="315"/>
      <c r="AE10" s="312"/>
      <c r="AF10" s="314"/>
      <c r="AG10" s="315"/>
      <c r="AH10" s="312"/>
      <c r="AI10" s="314"/>
      <c r="AJ10" s="315"/>
      <c r="AK10" s="312"/>
    </row>
    <row r="11" spans="1:37" ht="15" customHeight="1">
      <c r="A11" s="294" t="s">
        <v>265</v>
      </c>
      <c r="B11" s="341"/>
      <c r="C11" s="306"/>
      <c r="D11" s="307"/>
      <c r="E11" s="305"/>
      <c r="F11" s="306"/>
      <c r="G11" s="307"/>
      <c r="H11" s="305"/>
      <c r="I11" s="306"/>
      <c r="J11" s="307"/>
      <c r="K11" s="303"/>
      <c r="L11" s="301"/>
      <c r="M11" s="302"/>
      <c r="N11" s="303"/>
      <c r="O11" s="301"/>
      <c r="P11" s="302"/>
      <c r="Q11" s="303"/>
      <c r="R11" s="301"/>
      <c r="S11" s="302"/>
      <c r="T11" s="303"/>
      <c r="U11" s="301"/>
      <c r="V11" s="302"/>
      <c r="W11" s="303"/>
      <c r="X11" s="301"/>
      <c r="Y11" s="302"/>
      <c r="Z11" s="303"/>
      <c r="AA11" s="301"/>
      <c r="AB11" s="302"/>
      <c r="AC11" s="300"/>
      <c r="AD11" s="301"/>
      <c r="AE11" s="302"/>
      <c r="AF11" s="305"/>
      <c r="AG11" s="306"/>
      <c r="AH11" s="307"/>
      <c r="AI11" s="305"/>
      <c r="AJ11" s="306"/>
      <c r="AK11" s="307"/>
    </row>
    <row r="12" spans="1:37" ht="15" customHeight="1">
      <c r="A12" s="294" t="s">
        <v>266</v>
      </c>
      <c r="B12" s="314"/>
      <c r="C12" s="314"/>
      <c r="D12" s="304"/>
      <c r="E12" s="305"/>
      <c r="F12" s="314"/>
      <c r="G12" s="304"/>
      <c r="H12" s="314"/>
      <c r="I12" s="314"/>
      <c r="J12" s="304"/>
      <c r="K12" s="314"/>
      <c r="L12" s="315"/>
      <c r="M12" s="312"/>
      <c r="N12" s="310"/>
      <c r="O12" s="309"/>
      <c r="P12" s="304"/>
      <c r="Q12" s="314"/>
      <c r="R12" s="315"/>
      <c r="S12" s="304"/>
      <c r="T12" s="314"/>
      <c r="U12" s="315"/>
      <c r="V12" s="304"/>
      <c r="W12" s="314"/>
      <c r="X12" s="314"/>
      <c r="Y12" s="312"/>
      <c r="Z12" s="305"/>
      <c r="AA12" s="305"/>
      <c r="AB12" s="302"/>
      <c r="AC12" s="316"/>
      <c r="AD12" s="315"/>
      <c r="AE12" s="312"/>
      <c r="AF12" s="314"/>
      <c r="AG12" s="315"/>
      <c r="AH12" s="312"/>
      <c r="AI12" s="314"/>
      <c r="AJ12" s="315"/>
      <c r="AK12" s="312"/>
    </row>
    <row r="13" spans="1:37" ht="15" customHeight="1">
      <c r="A13" s="319" t="s">
        <v>267</v>
      </c>
      <c r="B13" s="314"/>
      <c r="C13" s="314"/>
      <c r="D13" s="312"/>
      <c r="E13" s="314"/>
      <c r="F13" s="314"/>
      <c r="G13" s="312"/>
      <c r="H13" s="314"/>
      <c r="I13" s="314"/>
      <c r="J13" s="307"/>
      <c r="K13" s="314"/>
      <c r="L13" s="315"/>
      <c r="M13" s="302"/>
      <c r="N13" s="314"/>
      <c r="O13" s="315"/>
      <c r="P13" s="302"/>
      <c r="Q13" s="314"/>
      <c r="R13" s="315"/>
      <c r="S13" s="302"/>
      <c r="T13" s="314"/>
      <c r="U13" s="315"/>
      <c r="V13" s="304"/>
      <c r="W13" s="314"/>
      <c r="X13" s="314"/>
      <c r="Y13" s="307"/>
      <c r="Z13" s="314"/>
      <c r="AA13" s="314"/>
      <c r="AB13" s="302"/>
      <c r="AC13" s="316"/>
      <c r="AD13" s="315"/>
      <c r="AE13" s="307"/>
      <c r="AF13" s="314"/>
      <c r="AG13" s="315"/>
      <c r="AH13" s="307"/>
      <c r="AI13" s="314"/>
      <c r="AJ13" s="315"/>
      <c r="AK13" s="307"/>
    </row>
    <row r="14" spans="1:37" ht="15" customHeight="1">
      <c r="A14" s="294" t="s">
        <v>268</v>
      </c>
      <c r="B14" s="314"/>
      <c r="C14" s="314"/>
      <c r="D14" s="312"/>
      <c r="E14" s="314"/>
      <c r="F14" s="314"/>
      <c r="G14" s="312"/>
      <c r="H14" s="314"/>
      <c r="I14" s="314"/>
      <c r="J14" s="307"/>
      <c r="K14" s="314"/>
      <c r="L14" s="315"/>
      <c r="M14" s="302"/>
      <c r="N14" s="314"/>
      <c r="O14" s="315"/>
      <c r="P14" s="304"/>
      <c r="Q14" s="314"/>
      <c r="R14" s="315"/>
      <c r="S14" s="304"/>
      <c r="T14" s="314"/>
      <c r="U14" s="306"/>
      <c r="V14" s="302"/>
      <c r="W14" s="314"/>
      <c r="X14" s="314"/>
      <c r="Y14" s="307"/>
      <c r="Z14" s="314"/>
      <c r="AA14" s="314"/>
      <c r="AB14" s="302"/>
      <c r="AC14" s="316"/>
      <c r="AD14" s="315"/>
      <c r="AE14" s="307"/>
      <c r="AF14" s="314"/>
      <c r="AG14" s="315"/>
      <c r="AH14" s="312"/>
      <c r="AI14" s="314"/>
      <c r="AJ14" s="315"/>
      <c r="AK14" s="312"/>
    </row>
    <row r="15" spans="1:37" ht="15" customHeight="1">
      <c r="A15" s="294" t="s">
        <v>269</v>
      </c>
      <c r="B15" s="314"/>
      <c r="C15" s="314"/>
      <c r="D15" s="304"/>
      <c r="E15" s="314"/>
      <c r="F15" s="314"/>
      <c r="G15" s="304"/>
      <c r="H15" s="314"/>
      <c r="I15" s="314"/>
      <c r="J15" s="304"/>
      <c r="K15" s="314"/>
      <c r="L15" s="315"/>
      <c r="M15" s="312"/>
      <c r="N15" s="314"/>
      <c r="O15" s="315"/>
      <c r="P15" s="304"/>
      <c r="Q15" s="314"/>
      <c r="R15" s="315"/>
      <c r="S15" s="304"/>
      <c r="T15" s="314"/>
      <c r="U15" s="315"/>
      <c r="V15" s="304"/>
      <c r="W15" s="314"/>
      <c r="X15" s="314"/>
      <c r="Y15" s="312"/>
      <c r="Z15" s="314"/>
      <c r="AA15" s="314"/>
      <c r="AB15" s="304"/>
      <c r="AC15" s="316"/>
      <c r="AD15" s="315"/>
      <c r="AE15" s="312"/>
      <c r="AF15" s="314"/>
      <c r="AG15" s="315"/>
      <c r="AH15" s="312"/>
      <c r="AI15" s="314"/>
      <c r="AJ15" s="315"/>
      <c r="AK15" s="312"/>
    </row>
    <row r="16" spans="1:37" ht="15" customHeight="1">
      <c r="A16" s="294" t="s">
        <v>270</v>
      </c>
      <c r="B16" s="314"/>
      <c r="C16" s="314"/>
      <c r="D16" s="302"/>
      <c r="E16" s="314"/>
      <c r="F16" s="314"/>
      <c r="G16" s="302"/>
      <c r="H16" s="314"/>
      <c r="I16" s="314"/>
      <c r="J16" s="302"/>
      <c r="K16" s="314"/>
      <c r="L16" s="315"/>
      <c r="M16" s="302"/>
      <c r="N16" s="314"/>
      <c r="O16" s="315"/>
      <c r="P16" s="302"/>
      <c r="Q16" s="314"/>
      <c r="R16" s="315"/>
      <c r="S16" s="304"/>
      <c r="T16" s="314"/>
      <c r="U16" s="315"/>
      <c r="V16" s="304"/>
      <c r="W16" s="314"/>
      <c r="X16" s="314"/>
      <c r="Y16" s="304"/>
      <c r="Z16" s="314"/>
      <c r="AA16" s="314"/>
      <c r="AB16" s="304"/>
      <c r="AC16" s="314"/>
      <c r="AD16" s="315"/>
      <c r="AE16" s="312"/>
      <c r="AF16" s="314"/>
      <c r="AG16" s="315"/>
      <c r="AH16" s="312"/>
      <c r="AI16" s="314"/>
      <c r="AJ16" s="315"/>
      <c r="AK16" s="312"/>
    </row>
    <row r="17" spans="1:37" ht="15" customHeight="1">
      <c r="A17" s="294" t="s">
        <v>271</v>
      </c>
      <c r="B17" s="314"/>
      <c r="C17" s="314"/>
      <c r="D17" s="304"/>
      <c r="E17" s="314"/>
      <c r="F17" s="314"/>
      <c r="G17" s="304"/>
      <c r="H17" s="314"/>
      <c r="I17" s="314"/>
      <c r="J17" s="304"/>
      <c r="K17" s="314"/>
      <c r="L17" s="315"/>
      <c r="M17" s="312"/>
      <c r="N17" s="314"/>
      <c r="O17" s="315"/>
      <c r="P17" s="304"/>
      <c r="Q17" s="314"/>
      <c r="R17" s="315"/>
      <c r="S17" s="304"/>
      <c r="T17" s="314"/>
      <c r="U17" s="315"/>
      <c r="V17" s="304"/>
      <c r="W17" s="314"/>
      <c r="X17" s="314"/>
      <c r="Y17" s="312"/>
      <c r="Z17" s="314"/>
      <c r="AA17" s="314"/>
      <c r="AB17" s="304"/>
      <c r="AC17" s="314"/>
      <c r="AD17" s="315"/>
      <c r="AE17" s="312"/>
      <c r="AF17" s="314"/>
      <c r="AG17" s="315"/>
      <c r="AH17" s="312"/>
      <c r="AI17" s="314"/>
      <c r="AJ17" s="315"/>
      <c r="AK17" s="312"/>
    </row>
    <row r="18" spans="1:37" ht="15" customHeight="1">
      <c r="A18" s="342" t="s">
        <v>285</v>
      </c>
      <c r="B18" s="322"/>
      <c r="C18" s="322"/>
      <c r="D18" s="323"/>
      <c r="E18" s="322"/>
      <c r="F18" s="322"/>
      <c r="G18" s="323"/>
      <c r="H18" s="322"/>
      <c r="I18" s="322"/>
      <c r="J18" s="323"/>
      <c r="K18" s="322"/>
      <c r="L18" s="324"/>
      <c r="M18" s="323"/>
      <c r="N18" s="322"/>
      <c r="O18" s="324"/>
      <c r="P18" s="343"/>
      <c r="Q18" s="322"/>
      <c r="R18" s="324"/>
      <c r="S18" s="325"/>
      <c r="T18" s="322"/>
      <c r="U18" s="324"/>
      <c r="V18" s="325"/>
      <c r="W18" s="322"/>
      <c r="X18" s="322"/>
      <c r="Y18" s="323"/>
      <c r="Z18" s="322"/>
      <c r="AA18" s="322"/>
      <c r="AB18" s="304"/>
      <c r="AC18" s="322"/>
      <c r="AD18" s="324"/>
      <c r="AE18" s="323"/>
      <c r="AF18" s="322"/>
      <c r="AG18" s="324"/>
      <c r="AH18" s="323"/>
      <c r="AI18" s="322"/>
      <c r="AJ18" s="324"/>
      <c r="AK18" s="323"/>
    </row>
    <row r="19" spans="1:37" ht="15" customHeight="1">
      <c r="A19" s="327" t="s">
        <v>273</v>
      </c>
      <c r="B19" s="328"/>
      <c r="C19" s="329"/>
      <c r="D19" s="299">
        <f>SUM(D6:D18)</f>
        <v>0</v>
      </c>
      <c r="E19" s="330"/>
      <c r="F19" s="331"/>
      <c r="G19" s="299">
        <f>SUM(G6:G18)</f>
        <v>0</v>
      </c>
      <c r="H19" s="330"/>
      <c r="I19" s="331"/>
      <c r="J19" s="299">
        <f>SUM(J6:J18)</f>
        <v>0</v>
      </c>
      <c r="K19" s="330"/>
      <c r="L19" s="332"/>
      <c r="M19" s="299">
        <f>SUM(M6:M18)</f>
        <v>0</v>
      </c>
      <c r="N19" s="330"/>
      <c r="O19" s="331"/>
      <c r="P19" s="299">
        <f>SUM(P6:P18)</f>
        <v>0</v>
      </c>
      <c r="Q19" s="330"/>
      <c r="R19" s="331"/>
      <c r="S19" s="299">
        <f>SUM(S6:S18)</f>
        <v>0</v>
      </c>
      <c r="T19" s="330"/>
      <c r="U19" s="333"/>
      <c r="V19" s="299">
        <f>SUM(V6:V18)</f>
        <v>0</v>
      </c>
      <c r="W19" s="328"/>
      <c r="X19" s="329"/>
      <c r="Y19" s="299">
        <f>SUM(Y6:Y18)</f>
        <v>0</v>
      </c>
      <c r="Z19" s="330"/>
      <c r="AA19" s="331"/>
      <c r="AB19" s="299">
        <f>SUM(AB6:AB18)</f>
        <v>0</v>
      </c>
      <c r="AC19" s="330"/>
      <c r="AD19" s="331"/>
      <c r="AE19" s="299">
        <f>SUM(AE6:AE18)</f>
        <v>0</v>
      </c>
      <c r="AF19" s="299"/>
      <c r="AG19" s="299"/>
      <c r="AH19" s="299">
        <f>SUM(AH6:AH18)</f>
        <v>0</v>
      </c>
      <c r="AI19" s="299"/>
      <c r="AJ19" s="299"/>
      <c r="AK19" s="299">
        <f>SUM(AK6:AK18)</f>
        <v>0</v>
      </c>
    </row>
    <row r="20" spans="1:37" ht="1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336"/>
      <c r="AH20" s="291"/>
      <c r="AI20" s="291"/>
      <c r="AJ20" s="291"/>
      <c r="AK20" s="291"/>
    </row>
    <row r="21" spans="1:37" ht="15" customHeight="1">
      <c r="A21" s="335" t="s">
        <v>274</v>
      </c>
      <c r="B21" s="291"/>
      <c r="C21" s="291"/>
      <c r="D21" s="336">
        <f>SUM(D8:D12)-D11</f>
        <v>0</v>
      </c>
      <c r="E21" s="291"/>
      <c r="F21" s="291"/>
      <c r="G21" s="336">
        <f>SUM(G8:G12)-G11</f>
        <v>0</v>
      </c>
      <c r="H21" s="291"/>
      <c r="I21" s="291"/>
      <c r="J21" s="336">
        <f>SUM(J8:J12)-J11</f>
        <v>0</v>
      </c>
      <c r="K21" s="291"/>
      <c r="L21" s="291"/>
      <c r="M21" s="336">
        <f>SUM(M8:M12)-M11</f>
        <v>0</v>
      </c>
      <c r="N21" s="291"/>
      <c r="O21" s="291"/>
      <c r="P21" s="336">
        <f>SUM(P8:P12)-P11</f>
        <v>0</v>
      </c>
      <c r="Q21" s="291"/>
      <c r="R21" s="291"/>
      <c r="S21" s="336">
        <f>SUM(S8:S12)</f>
        <v>0</v>
      </c>
      <c r="T21" s="291"/>
      <c r="U21" s="291"/>
      <c r="V21" s="336">
        <f>SUM(V8:V12)</f>
        <v>0</v>
      </c>
      <c r="W21" s="291"/>
      <c r="X21" s="291"/>
      <c r="Y21" s="336">
        <f>SUM(Y8:Y12)</f>
        <v>0</v>
      </c>
      <c r="Z21" s="291"/>
      <c r="AA21" s="291"/>
      <c r="AB21" s="336">
        <f>SUM(AB8:AB12)</f>
        <v>0</v>
      </c>
      <c r="AC21" s="291"/>
      <c r="AD21" s="291"/>
      <c r="AE21" s="336">
        <f>SUM(AE8:AE12)</f>
        <v>0</v>
      </c>
      <c r="AF21" s="291"/>
      <c r="AG21" s="336"/>
      <c r="AH21" s="336">
        <f>SUM(AH8:AH12)</f>
        <v>0</v>
      </c>
      <c r="AI21" s="291"/>
      <c r="AJ21" s="291"/>
      <c r="AK21" s="336">
        <f>SUM(AK8:AK12)</f>
        <v>0</v>
      </c>
    </row>
    <row r="22" spans="1:37" ht="15" customHeight="1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336"/>
      <c r="AH22" s="291"/>
      <c r="AI22" s="291"/>
      <c r="AJ22" s="291"/>
      <c r="AK22" s="291"/>
    </row>
    <row r="23" spans="1:37" ht="15" customHeight="1">
      <c r="A23" s="337" t="s">
        <v>275</v>
      </c>
      <c r="B23" s="291"/>
      <c r="C23" s="291"/>
      <c r="D23" s="338" t="e">
        <f>D21/D19</f>
        <v>#DIV/0!</v>
      </c>
      <c r="E23" s="338"/>
      <c r="F23" s="338"/>
      <c r="G23" s="338" t="e">
        <f>G21/G19</f>
        <v>#DIV/0!</v>
      </c>
      <c r="H23" s="338"/>
      <c r="I23" s="338"/>
      <c r="J23" s="338" t="e">
        <f>J21/J19</f>
        <v>#DIV/0!</v>
      </c>
      <c r="K23" s="338"/>
      <c r="L23" s="338"/>
      <c r="M23" s="338" t="e">
        <f>M21/M19</f>
        <v>#DIV/0!</v>
      </c>
      <c r="N23" s="338"/>
      <c r="O23" s="338"/>
      <c r="P23" s="338" t="e">
        <f>P21/P19</f>
        <v>#DIV/0!</v>
      </c>
      <c r="Q23" s="338"/>
      <c r="R23" s="338"/>
      <c r="S23" s="338" t="e">
        <f>S21/S19</f>
        <v>#DIV/0!</v>
      </c>
      <c r="T23" s="338"/>
      <c r="U23" s="338"/>
      <c r="V23" s="338" t="e">
        <f>V21/V19</f>
        <v>#DIV/0!</v>
      </c>
      <c r="W23" s="338"/>
      <c r="X23" s="338"/>
      <c r="Y23" s="338" t="e">
        <f>Y21/Y19</f>
        <v>#DIV/0!</v>
      </c>
      <c r="Z23" s="338"/>
      <c r="AA23" s="338"/>
      <c r="AB23" s="338" t="e">
        <f>AB21/AB19</f>
        <v>#DIV/0!</v>
      </c>
      <c r="AC23" s="338"/>
      <c r="AD23" s="338"/>
      <c r="AE23" s="338" t="e">
        <f>AE21/AE19</f>
        <v>#DIV/0!</v>
      </c>
      <c r="AF23" s="338"/>
      <c r="AG23" s="336"/>
      <c r="AH23" s="338" t="e">
        <f>AH21/AH19</f>
        <v>#DIV/0!</v>
      </c>
      <c r="AI23" s="338"/>
      <c r="AJ23" s="338"/>
      <c r="AK23" s="338" t="e">
        <f>AK21/AK19</f>
        <v>#DIV/0!</v>
      </c>
    </row>
    <row r="24" spans="1:37" ht="15" customHeight="1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336"/>
      <c r="AH24" s="291"/>
      <c r="AI24" s="291"/>
      <c r="AJ24" s="291"/>
      <c r="AK24" s="291"/>
    </row>
    <row r="25" spans="1:37" ht="12.75">
      <c r="A25" s="335" t="s">
        <v>276</v>
      </c>
      <c r="B25" s="291"/>
      <c r="C25" s="291"/>
      <c r="D25" s="336">
        <f>SUM(D15:D17)</f>
        <v>0</v>
      </c>
      <c r="E25" s="291"/>
      <c r="F25" s="291"/>
      <c r="G25" s="336">
        <f>SUM(G15:G17)</f>
        <v>0</v>
      </c>
      <c r="H25" s="291"/>
      <c r="I25" s="291"/>
      <c r="J25" s="336">
        <f>SUM(J15:J17)</f>
        <v>0</v>
      </c>
      <c r="K25" s="291"/>
      <c r="L25" s="291"/>
      <c r="M25" s="336">
        <f>SUM(M15:M17)</f>
        <v>0</v>
      </c>
      <c r="N25" s="291"/>
      <c r="O25" s="291"/>
      <c r="P25" s="336">
        <f>SUM(P15:P17)</f>
        <v>0</v>
      </c>
      <c r="Q25" s="291"/>
      <c r="R25" s="291"/>
      <c r="S25" s="336">
        <f>SUM(S15:S17)</f>
        <v>0</v>
      </c>
      <c r="T25" s="291"/>
      <c r="U25" s="291"/>
      <c r="V25" s="336">
        <f>SUM(V15:V17)</f>
        <v>0</v>
      </c>
      <c r="W25" s="291"/>
      <c r="X25" s="291"/>
      <c r="Y25" s="336">
        <f>SUM(Y15:Y17)</f>
        <v>0</v>
      </c>
      <c r="Z25" s="291"/>
      <c r="AA25" s="291"/>
      <c r="AB25" s="336">
        <f>SUM(AB15:AB17)</f>
        <v>0</v>
      </c>
      <c r="AC25" s="291"/>
      <c r="AD25" s="291"/>
      <c r="AE25" s="336">
        <f>SUM(AE15:AE17)</f>
        <v>0</v>
      </c>
      <c r="AF25" s="291"/>
      <c r="AG25" s="336"/>
      <c r="AH25" s="336">
        <f>SUM(AH15:AH17)</f>
        <v>0</v>
      </c>
      <c r="AI25" s="291"/>
      <c r="AJ25" s="291"/>
      <c r="AK25" s="336">
        <f>SUM(AK15:AK17)</f>
        <v>0</v>
      </c>
    </row>
    <row r="26" spans="1:37" ht="12.75">
      <c r="A26" s="335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336"/>
      <c r="AH26" s="291"/>
      <c r="AI26" s="291"/>
      <c r="AJ26" s="291"/>
      <c r="AK26" s="291"/>
    </row>
    <row r="27" spans="1:37" ht="12.75">
      <c r="A27" s="335" t="s">
        <v>277</v>
      </c>
      <c r="B27" s="291"/>
      <c r="C27" s="291"/>
      <c r="D27" s="338" t="e">
        <f>D25/D19</f>
        <v>#DIV/0!</v>
      </c>
      <c r="E27" s="291"/>
      <c r="F27" s="291"/>
      <c r="G27" s="338" t="e">
        <f>G25/G19</f>
        <v>#DIV/0!</v>
      </c>
      <c r="H27" s="291"/>
      <c r="I27" s="291"/>
      <c r="J27" s="338" t="e">
        <f>J25/J19</f>
        <v>#DIV/0!</v>
      </c>
      <c r="K27" s="291"/>
      <c r="L27" s="291"/>
      <c r="M27" s="338" t="e">
        <f>M25/M19</f>
        <v>#DIV/0!</v>
      </c>
      <c r="N27" s="291"/>
      <c r="O27" s="291"/>
      <c r="P27" s="338" t="e">
        <f>P25/P19</f>
        <v>#DIV/0!</v>
      </c>
      <c r="Q27" s="291"/>
      <c r="R27" s="291"/>
      <c r="S27" s="338" t="e">
        <f>S25/S19</f>
        <v>#DIV/0!</v>
      </c>
      <c r="T27" s="291"/>
      <c r="U27" s="291"/>
      <c r="V27" s="338" t="e">
        <f>V25/V19</f>
        <v>#DIV/0!</v>
      </c>
      <c r="W27" s="291"/>
      <c r="X27" s="291"/>
      <c r="Y27" s="338" t="e">
        <f>Y25/Y19</f>
        <v>#DIV/0!</v>
      </c>
      <c r="Z27" s="291"/>
      <c r="AA27" s="291"/>
      <c r="AB27" s="338" t="e">
        <f>AB25/AB19</f>
        <v>#DIV/0!</v>
      </c>
      <c r="AC27" s="291"/>
      <c r="AD27" s="291"/>
      <c r="AE27" s="338" t="e">
        <f>AE25/AE19</f>
        <v>#DIV/0!</v>
      </c>
      <c r="AF27" s="291"/>
      <c r="AG27" s="336"/>
      <c r="AH27" s="338" t="e">
        <f>AH25/AH19</f>
        <v>#DIV/0!</v>
      </c>
      <c r="AI27" s="291"/>
      <c r="AJ27" s="291"/>
      <c r="AK27" s="338" t="e">
        <f>AK25/AK19</f>
        <v>#DIV/0!</v>
      </c>
    </row>
    <row r="28" spans="1:37" ht="12.7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336"/>
      <c r="AH28" s="291"/>
      <c r="AI28" s="291"/>
      <c r="AJ28" s="291"/>
      <c r="AK28" s="291"/>
    </row>
    <row r="29" spans="1:37" ht="12.75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336"/>
      <c r="AH29" s="291"/>
      <c r="AI29" s="291"/>
      <c r="AJ29" s="291"/>
      <c r="AK29" s="291"/>
    </row>
    <row r="30" spans="1:37" ht="12.7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336"/>
      <c r="AH30" s="291"/>
      <c r="AI30" s="291"/>
      <c r="AJ30" s="291"/>
      <c r="AK30" s="291"/>
    </row>
    <row r="31" spans="1:37" ht="12.7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336"/>
      <c r="AH31" s="291"/>
      <c r="AI31" s="291"/>
      <c r="AJ31" s="291"/>
      <c r="AK31" s="291"/>
    </row>
    <row r="32" spans="1:37" ht="12.7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336"/>
      <c r="AH32" s="291"/>
      <c r="AI32" s="291"/>
      <c r="AJ32" s="291"/>
      <c r="AK32" s="291"/>
    </row>
    <row r="33" spans="1:37" ht="12.7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336"/>
      <c r="AH33" s="291"/>
      <c r="AI33" s="291"/>
      <c r="AJ33" s="291"/>
      <c r="AK33" s="291"/>
    </row>
    <row r="34" spans="1:37" ht="12.75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336"/>
      <c r="AH34" s="291"/>
      <c r="AI34" s="291"/>
      <c r="AJ34" s="291"/>
      <c r="AK34" s="291"/>
    </row>
    <row r="35" spans="1:37" ht="12.7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336"/>
      <c r="AH35" s="291"/>
      <c r="AI35" s="291"/>
      <c r="AJ35" s="291"/>
      <c r="AK35" s="291"/>
    </row>
    <row r="36" spans="1:37" ht="12.7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336"/>
      <c r="AH36" s="291"/>
      <c r="AI36" s="291"/>
      <c r="AJ36" s="291"/>
      <c r="AK36" s="291"/>
    </row>
    <row r="37" spans="1:37" ht="12.7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336"/>
      <c r="AH37" s="291"/>
      <c r="AI37" s="291"/>
      <c r="AJ37" s="291"/>
      <c r="AK37" s="291"/>
    </row>
    <row r="38" spans="1:37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336"/>
      <c r="AH38" s="291"/>
      <c r="AI38" s="291"/>
      <c r="AJ38" s="291"/>
      <c r="AK38" s="291"/>
    </row>
    <row r="39" spans="1:37" ht="12.7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336"/>
      <c r="AH39" s="291"/>
      <c r="AI39" s="291"/>
      <c r="AJ39" s="291"/>
      <c r="AK39" s="291"/>
    </row>
    <row r="40" spans="1:37" ht="12.7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336"/>
      <c r="AH40" s="291"/>
      <c r="AI40" s="291"/>
      <c r="AJ40" s="291"/>
      <c r="AK40" s="291"/>
    </row>
    <row r="41" spans="1:37" ht="12.7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336"/>
      <c r="AH41" s="291"/>
      <c r="AI41" s="291"/>
      <c r="AJ41" s="291"/>
      <c r="AK41" s="291"/>
    </row>
    <row r="42" spans="1:37" ht="12.7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336"/>
      <c r="AH42" s="291"/>
      <c r="AI42" s="291"/>
      <c r="AJ42" s="291"/>
      <c r="AK42" s="291"/>
    </row>
    <row r="43" spans="1:37" ht="12.75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336"/>
      <c r="AH43" s="291"/>
      <c r="AI43" s="291"/>
      <c r="AJ43" s="291"/>
      <c r="AK43" s="291"/>
    </row>
    <row r="44" spans="1:37" ht="12.7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336"/>
      <c r="AH44" s="291"/>
      <c r="AI44" s="291"/>
      <c r="AJ44" s="291"/>
      <c r="AK44" s="291"/>
    </row>
    <row r="45" spans="1:37" ht="12.75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336"/>
      <c r="AH45" s="291"/>
      <c r="AI45" s="291"/>
      <c r="AJ45" s="291"/>
      <c r="AK45" s="291"/>
    </row>
    <row r="46" spans="1:37" ht="12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336"/>
      <c r="AH46" s="291"/>
      <c r="AI46" s="291"/>
      <c r="AJ46" s="291"/>
      <c r="AK46" s="291"/>
    </row>
    <row r="47" spans="1:37" ht="12.7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336"/>
      <c r="AH47" s="291"/>
      <c r="AI47" s="291"/>
      <c r="AJ47" s="291"/>
      <c r="AK47" s="291"/>
    </row>
    <row r="48" spans="1:37" ht="12.7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336"/>
      <c r="AH48" s="291"/>
      <c r="AI48" s="291"/>
      <c r="AJ48" s="291"/>
      <c r="AK48" s="291"/>
    </row>
    <row r="49" spans="1:37" ht="12.7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336"/>
      <c r="AH49" s="291"/>
      <c r="AI49" s="291"/>
      <c r="AJ49" s="291"/>
      <c r="AK49" s="291"/>
    </row>
    <row r="50" spans="1:37" ht="12.7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336"/>
      <c r="AH50" s="291"/>
      <c r="AI50" s="291"/>
      <c r="AJ50" s="291"/>
      <c r="AK50" s="291"/>
    </row>
    <row r="51" spans="1:37" ht="12.7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336"/>
      <c r="AH51" s="291"/>
      <c r="AI51" s="291"/>
      <c r="AJ51" s="291"/>
      <c r="AK51" s="291"/>
    </row>
    <row r="52" spans="1:37" ht="12.7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336"/>
      <c r="AH52" s="291"/>
      <c r="AI52" s="291"/>
      <c r="AJ52" s="291"/>
      <c r="AK52" s="291"/>
    </row>
    <row r="53" spans="1:37" ht="12.7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336"/>
      <c r="AH53" s="291"/>
      <c r="AI53" s="291"/>
      <c r="AJ53" s="291"/>
      <c r="AK53" s="291"/>
    </row>
    <row r="54" spans="1:37" ht="12.7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336"/>
      <c r="AH54" s="291"/>
      <c r="AI54" s="291"/>
      <c r="AJ54" s="291"/>
      <c r="AK54" s="291"/>
    </row>
    <row r="55" spans="1:37" ht="12.75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336"/>
      <c r="AH55" s="291"/>
      <c r="AI55" s="291"/>
      <c r="AJ55" s="291"/>
      <c r="AK55" s="291"/>
    </row>
    <row r="56" spans="1:37" ht="12.7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336"/>
      <c r="AH56" s="291"/>
      <c r="AI56" s="291"/>
      <c r="AJ56" s="291"/>
      <c r="AK56" s="291"/>
    </row>
    <row r="57" spans="1:37" ht="12.7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336"/>
      <c r="AH57" s="291"/>
      <c r="AI57" s="291"/>
      <c r="AJ57" s="291"/>
      <c r="AK57" s="291"/>
    </row>
    <row r="58" spans="1:37" ht="12.75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336"/>
      <c r="AH58" s="291"/>
      <c r="AI58" s="291"/>
      <c r="AJ58" s="291"/>
      <c r="AK58" s="291"/>
    </row>
    <row r="59" spans="1:37" ht="12.7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336"/>
      <c r="AH59" s="291"/>
      <c r="AI59" s="291"/>
      <c r="AJ59" s="291"/>
      <c r="AK59" s="291"/>
    </row>
    <row r="60" spans="1:37" ht="12.7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336"/>
      <c r="AH60" s="291"/>
      <c r="AI60" s="291"/>
      <c r="AJ60" s="291"/>
      <c r="AK60" s="291"/>
    </row>
    <row r="61" spans="1:37" ht="12.7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336"/>
      <c r="AH61" s="291"/>
      <c r="AI61" s="291"/>
      <c r="AJ61" s="291"/>
      <c r="AK61" s="291"/>
    </row>
    <row r="62" spans="1:37" ht="12.7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336"/>
      <c r="AH62" s="291"/>
      <c r="AI62" s="291"/>
      <c r="AJ62" s="291"/>
      <c r="AK62" s="291"/>
    </row>
    <row r="63" spans="1:37" ht="12.7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336"/>
      <c r="AH63" s="291"/>
      <c r="AI63" s="291"/>
      <c r="AJ63" s="291"/>
      <c r="AK63" s="291"/>
    </row>
    <row r="64" spans="1:37" ht="12.7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336"/>
      <c r="AH64" s="291"/>
      <c r="AI64" s="291"/>
      <c r="AJ64" s="291"/>
      <c r="AK64" s="291"/>
    </row>
    <row r="65" spans="1:37" ht="12.75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336"/>
      <c r="AH65" s="291"/>
      <c r="AI65" s="291"/>
      <c r="AJ65" s="291"/>
      <c r="AK65" s="291"/>
    </row>
    <row r="66" spans="1:37" ht="12.75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336"/>
      <c r="AH66" s="291"/>
      <c r="AI66" s="291"/>
      <c r="AJ66" s="291"/>
      <c r="AK66" s="291"/>
    </row>
    <row r="67" spans="1:37" ht="12.75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336"/>
      <c r="AH67" s="291"/>
      <c r="AI67" s="291"/>
      <c r="AJ67" s="291"/>
      <c r="AK67" s="291"/>
    </row>
    <row r="68" spans="1:37" ht="12.7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336"/>
      <c r="AH68" s="291"/>
      <c r="AI68" s="291"/>
      <c r="AJ68" s="291"/>
      <c r="AK68" s="291"/>
    </row>
    <row r="69" spans="1:37" ht="12.7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336"/>
      <c r="AH69" s="291"/>
      <c r="AI69" s="291"/>
      <c r="AJ69" s="291"/>
      <c r="AK69" s="291"/>
    </row>
    <row r="70" spans="1:37" ht="12.7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336"/>
      <c r="AH70" s="291"/>
      <c r="AI70" s="291"/>
      <c r="AJ70" s="291"/>
      <c r="AK70" s="291"/>
    </row>
    <row r="71" spans="1:37" ht="12.7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336"/>
      <c r="AH71" s="291"/>
      <c r="AI71" s="291"/>
      <c r="AJ71" s="291"/>
      <c r="AK71" s="291"/>
    </row>
    <row r="72" spans="1:37" ht="12.7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336"/>
      <c r="AH72" s="291"/>
      <c r="AI72" s="291"/>
      <c r="AJ72" s="291"/>
      <c r="AK72" s="291"/>
    </row>
    <row r="73" spans="1:37" ht="12.7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336"/>
      <c r="AH73" s="291"/>
      <c r="AI73" s="291"/>
      <c r="AJ73" s="291"/>
      <c r="AK73" s="291"/>
    </row>
    <row r="74" spans="1:37" ht="12.7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336"/>
      <c r="AH74" s="291"/>
      <c r="AI74" s="291"/>
      <c r="AJ74" s="291"/>
      <c r="AK74" s="291"/>
    </row>
    <row r="75" spans="1:37" ht="12.7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336"/>
      <c r="AH75" s="291"/>
      <c r="AI75" s="291"/>
      <c r="AJ75" s="291"/>
      <c r="AK75" s="291"/>
    </row>
    <row r="76" spans="1:37" ht="12.7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336"/>
      <c r="AH76" s="291"/>
      <c r="AI76" s="291"/>
      <c r="AJ76" s="291"/>
      <c r="AK76" s="291"/>
    </row>
    <row r="77" spans="1:37" ht="12.75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336"/>
      <c r="AH77" s="291"/>
      <c r="AI77" s="291"/>
      <c r="AJ77" s="291"/>
      <c r="AK77" s="291"/>
    </row>
    <row r="78" spans="1:37" ht="12.7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336"/>
      <c r="AH78" s="291"/>
      <c r="AI78" s="291"/>
      <c r="AJ78" s="291"/>
      <c r="AK78" s="291"/>
    </row>
    <row r="79" spans="1:37" ht="12.7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336"/>
      <c r="AH79" s="291"/>
      <c r="AI79" s="291"/>
      <c r="AJ79" s="291"/>
      <c r="AK79" s="291"/>
    </row>
    <row r="80" spans="1:37" ht="12.7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336"/>
      <c r="AH80" s="291"/>
      <c r="AI80" s="291"/>
      <c r="AJ80" s="291"/>
      <c r="AK80" s="291"/>
    </row>
    <row r="81" spans="1:37" ht="12.7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336"/>
      <c r="AH81" s="291"/>
      <c r="AI81" s="291"/>
      <c r="AJ81" s="291"/>
      <c r="AK81" s="291"/>
    </row>
    <row r="82" spans="1:37" ht="12.7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336"/>
      <c r="AH82" s="291"/>
      <c r="AI82" s="291"/>
      <c r="AJ82" s="291"/>
      <c r="AK82" s="291"/>
    </row>
    <row r="83" spans="1:37" ht="12.7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336"/>
      <c r="AH83" s="291"/>
      <c r="AI83" s="291"/>
      <c r="AJ83" s="291"/>
      <c r="AK83" s="291"/>
    </row>
    <row r="84" spans="1:37" ht="12.7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336"/>
      <c r="AH84" s="291"/>
      <c r="AI84" s="291"/>
      <c r="AJ84" s="291"/>
      <c r="AK84" s="291"/>
    </row>
    <row r="85" spans="1:37" ht="12.75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336"/>
      <c r="AH85" s="291"/>
      <c r="AI85" s="291"/>
      <c r="AJ85" s="291"/>
      <c r="AK85" s="291"/>
    </row>
    <row r="86" spans="1:37" ht="12.7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336"/>
      <c r="AH86" s="291"/>
      <c r="AI86" s="291"/>
      <c r="AJ86" s="291"/>
      <c r="AK86" s="291"/>
    </row>
    <row r="87" spans="1:37" ht="12.7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336"/>
      <c r="AH87" s="291"/>
      <c r="AI87" s="291"/>
      <c r="AJ87" s="291"/>
      <c r="AK87" s="291"/>
    </row>
    <row r="88" spans="1:37" ht="12.7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336"/>
      <c r="AH88" s="291"/>
      <c r="AI88" s="291"/>
      <c r="AJ88" s="291"/>
      <c r="AK88" s="291"/>
    </row>
    <row r="89" spans="1:37" ht="12.7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336"/>
      <c r="AH89" s="291"/>
      <c r="AI89" s="291"/>
      <c r="AJ89" s="291"/>
      <c r="AK89" s="291"/>
    </row>
    <row r="90" spans="1:37" ht="12.7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336"/>
      <c r="AH90" s="291"/>
      <c r="AI90" s="291"/>
      <c r="AJ90" s="291"/>
      <c r="AK90" s="291"/>
    </row>
    <row r="91" spans="1:37" ht="12.7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336"/>
      <c r="AH91" s="291"/>
      <c r="AI91" s="291"/>
      <c r="AJ91" s="291"/>
      <c r="AK91" s="291"/>
    </row>
    <row r="92" spans="1:37" ht="12.7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336"/>
      <c r="AH92" s="291"/>
      <c r="AI92" s="291"/>
      <c r="AJ92" s="291"/>
      <c r="AK92" s="291"/>
    </row>
    <row r="93" spans="1:37" ht="12.7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336"/>
      <c r="AH93" s="291"/>
      <c r="AI93" s="291"/>
      <c r="AJ93" s="291"/>
      <c r="AK93" s="291"/>
    </row>
    <row r="94" spans="1:37" ht="12.75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336"/>
      <c r="AH94" s="291"/>
      <c r="AI94" s="291"/>
      <c r="AJ94" s="291"/>
      <c r="AK94" s="291"/>
    </row>
    <row r="95" spans="1:37" ht="12.75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336"/>
      <c r="AH95" s="291"/>
      <c r="AI95" s="291"/>
      <c r="AJ95" s="291"/>
      <c r="AK95" s="291"/>
    </row>
    <row r="96" spans="1:37" ht="12.75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336"/>
      <c r="AH96" s="291"/>
      <c r="AI96" s="291"/>
      <c r="AJ96" s="291"/>
      <c r="AK96" s="291"/>
    </row>
    <row r="97" spans="1:37" ht="12.75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336"/>
      <c r="AH97" s="291"/>
      <c r="AI97" s="291"/>
      <c r="AJ97" s="291"/>
      <c r="AK97" s="291"/>
    </row>
    <row r="98" spans="1:37" ht="12.75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336"/>
      <c r="AH98" s="291"/>
      <c r="AI98" s="291"/>
      <c r="AJ98" s="291"/>
      <c r="AK98" s="291"/>
    </row>
    <row r="99" spans="1:37" ht="12.75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336"/>
      <c r="AH99" s="291"/>
      <c r="AI99" s="291"/>
      <c r="AJ99" s="291"/>
      <c r="AK99" s="291"/>
    </row>
    <row r="100" spans="1:37" ht="12.75">
      <c r="A100" s="339" t="s">
        <v>244</v>
      </c>
      <c r="B100" s="339" t="s">
        <v>245</v>
      </c>
      <c r="C100" s="339" t="s">
        <v>246</v>
      </c>
      <c r="D100" s="339" t="s">
        <v>247</v>
      </c>
      <c r="E100" s="339" t="s">
        <v>248</v>
      </c>
      <c r="F100" s="339" t="s">
        <v>249</v>
      </c>
      <c r="G100" s="339" t="s">
        <v>250</v>
      </c>
      <c r="H100" s="339" t="s">
        <v>251</v>
      </c>
      <c r="I100" s="339" t="s">
        <v>252</v>
      </c>
      <c r="J100" s="339" t="s">
        <v>253</v>
      </c>
      <c r="K100" s="339" t="s">
        <v>254</v>
      </c>
      <c r="L100" s="339" t="s">
        <v>255</v>
      </c>
      <c r="M100" s="339"/>
      <c r="N100" s="339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336"/>
      <c r="AH100" s="291"/>
      <c r="AI100" s="291"/>
      <c r="AJ100" s="291"/>
      <c r="AK100" s="291"/>
    </row>
    <row r="101" spans="1:37" ht="12.75">
      <c r="A101" s="336">
        <f>D19</f>
        <v>0</v>
      </c>
      <c r="B101" s="336">
        <f>G19</f>
        <v>0</v>
      </c>
      <c r="C101" s="336">
        <f>J19</f>
        <v>0</v>
      </c>
      <c r="D101" s="336">
        <f>M19</f>
        <v>0</v>
      </c>
      <c r="E101" s="336">
        <f>P19</f>
        <v>0</v>
      </c>
      <c r="F101" s="336">
        <f>S19</f>
        <v>0</v>
      </c>
      <c r="G101" s="336">
        <f>V19</f>
        <v>0</v>
      </c>
      <c r="H101" s="336">
        <f>Y19</f>
        <v>0</v>
      </c>
      <c r="I101" s="336">
        <f>AB19</f>
        <v>0</v>
      </c>
      <c r="J101" s="336">
        <f>AE19</f>
        <v>0</v>
      </c>
      <c r="K101" s="336">
        <f>AH19</f>
        <v>0</v>
      </c>
      <c r="L101" s="336">
        <f>AK19</f>
        <v>0</v>
      </c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336"/>
      <c r="AH101" s="291"/>
      <c r="AI101" s="291"/>
      <c r="AJ101" s="291"/>
      <c r="AK101" s="291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72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Gerais'!D9</f>
        <v>8233.01</v>
      </c>
    </row>
    <row r="11" spans="1:2" ht="12.75">
      <c r="A11" s="85" t="s">
        <v>22</v>
      </c>
      <c r="B11" s="86">
        <f>'Gastos Gerais'!D10 + 'Gastos Gerais'!D11</f>
        <v>2620.12</v>
      </c>
    </row>
    <row r="12" spans="1:2" ht="12.75">
      <c r="A12" s="85" t="s">
        <v>25</v>
      </c>
      <c r="B12" s="84">
        <f>'Gastos Gerais'!D12</f>
        <v>13854.74</v>
      </c>
    </row>
    <row r="13" spans="1:2" ht="12.75">
      <c r="A13" s="85" t="s">
        <v>27</v>
      </c>
      <c r="B13" s="86">
        <f>'Gastos Gerais'!D13 + 'Gastos Gerais'!D14 + 'Gastos Gerais'!D15 + 'Gastos Gerais'!D16 + 'Gastos Gerais'!D17 + 'Gastos Gerais'!D18 + 'Gastos Gerais'!D19 + 'Gastos Gerais'!D20 + 'Gastos Gerais'!D21 + 'Gastos Gerais'!D22 + 'Gastos Gerais'!D23 + 'Gastos Gerais'!D24 + 'Gastos Gerais'!D25 + 'Gastos Gerais'!D26 + 'Gastos Gerais'!D27 + 'Gastos Gerais'!D28</f>
        <v>181125.03999999998</v>
      </c>
    </row>
    <row r="14" spans="1:2" ht="12.75">
      <c r="A14" s="85" t="s">
        <v>43</v>
      </c>
      <c r="B14" s="86">
        <f>'Gastos Gerais'!D29</f>
        <v>4332.2700000000004</v>
      </c>
    </row>
    <row r="15" spans="1:2" ht="12.75">
      <c r="A15" s="85" t="s">
        <v>44</v>
      </c>
      <c r="B15" s="86">
        <f>'Gastos Gerais'!D30</f>
        <v>7078.55</v>
      </c>
    </row>
    <row r="16" spans="1:2" ht="12.75">
      <c r="A16" s="85" t="s">
        <v>45</v>
      </c>
      <c r="B16" s="86">
        <f>'Gastos Gerais'!D31 + 'Gastos Gerais'!D32</f>
        <v>12852.78</v>
      </c>
    </row>
    <row r="17" spans="1:2" ht="12.75">
      <c r="A17" s="85" t="s">
        <v>47</v>
      </c>
      <c r="B17" s="86">
        <f>'Gastos Gerais'!D33</f>
        <v>3507.35</v>
      </c>
    </row>
    <row r="18" spans="1:2" ht="12.75">
      <c r="A18" s="85" t="s">
        <v>48</v>
      </c>
      <c r="B18" s="86">
        <f>'Gastos Gerais'!D34</f>
        <v>25912.21</v>
      </c>
    </row>
    <row r="19" spans="1:2" ht="12.75">
      <c r="A19" s="85" t="s">
        <v>50</v>
      </c>
      <c r="B19" s="86">
        <f>'Gastos Gerais'!D35</f>
        <v>607.65</v>
      </c>
    </row>
    <row r="20" spans="1:2" ht="12.75">
      <c r="A20" s="85" t="s">
        <v>51</v>
      </c>
      <c r="B20" s="86">
        <f>'Gastos Gerais'!D36</f>
        <v>2252.8200000000002</v>
      </c>
    </row>
    <row r="21" spans="1:2" ht="12.75">
      <c r="A21" s="85" t="s">
        <v>52</v>
      </c>
      <c r="B21" s="86">
        <f>'Gastos Gerais'!D37</f>
        <v>4755.6899999999996</v>
      </c>
    </row>
    <row r="22" spans="1:2" ht="12.75">
      <c r="A22" s="85" t="s">
        <v>53</v>
      </c>
      <c r="B22" s="86">
        <f>'Gastos Gerais'!D38 + 'Gastos Gerais'!D39</f>
        <v>4543.37</v>
      </c>
    </row>
    <row r="23" spans="1:2" ht="12.75">
      <c r="A23" s="85" t="s">
        <v>55</v>
      </c>
      <c r="B23" s="86">
        <f>'Gastos Gerais'!D40</f>
        <v>10113.49</v>
      </c>
    </row>
    <row r="24" spans="1:2" ht="12.75">
      <c r="A24" s="85" t="s">
        <v>56</v>
      </c>
      <c r="B24" s="86">
        <f>'Gastos Gerais'!D41</f>
        <v>5275.38</v>
      </c>
    </row>
    <row r="25" spans="1:2" ht="12.75">
      <c r="A25" s="85" t="s">
        <v>57</v>
      </c>
      <c r="B25" s="86">
        <f>'Gastos Gerais'!D42</f>
        <v>4779.16</v>
      </c>
    </row>
    <row r="26" spans="1:2" ht="12.75">
      <c r="A26" s="87" t="s">
        <v>59</v>
      </c>
      <c r="B26" s="88">
        <f>'Gastos Gerais'!D43 + 'Gastos Gerais'!D44</f>
        <v>3280.91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Gerais'!D14 + 'Gastos Gerais'!D15 + 'Gastos Gerais'!D16 + 'Gastos Gerais'!D17 + 'Gastos Gerais'!D18 + 'Gastos Gerais'!D22 + 'Gastos Gerais'!D23 + 'Gastos Gerais'!D24</f>
        <v>100770.41000000002</v>
      </c>
    </row>
    <row r="31" spans="1:2" ht="12.75">
      <c r="A31" s="93" t="s">
        <v>39</v>
      </c>
      <c r="B31" s="86">
        <f>'Gastos Gerais'!D25</f>
        <v>7265.44</v>
      </c>
    </row>
    <row r="32" spans="1:2" ht="12.75">
      <c r="A32" s="94" t="s">
        <v>78</v>
      </c>
      <c r="B32" s="95">
        <f>'Gastos Gerais'!D13 + 'Gastos Gerais'!D19 + 'Gastos Gerais'!D20 + 'Gastos Gerais'!D21 + 'Gastos Gerais'!D26 + 'Gastos Gerais'!D27 + 'Gastos Gerais'!D28</f>
        <v>73089.19</v>
      </c>
    </row>
    <row r="33" spans="1:2" ht="17.25" customHeight="1">
      <c r="A33" s="96" t="s">
        <v>79</v>
      </c>
      <c r="B33" s="97">
        <f>SUM(B30:B32)</f>
        <v>181125.04000000004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113999.49999999983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295124.53999999986</v>
      </c>
    </row>
    <row r="40" spans="1:2" ht="12.75">
      <c r="A40" s="105" t="s">
        <v>82</v>
      </c>
    </row>
  </sheetData>
  <mergeCells count="6">
    <mergeCell ref="A8:B8"/>
    <mergeCell ref="A1:B1"/>
    <mergeCell ref="A2:B2"/>
    <mergeCell ref="A3:B3"/>
    <mergeCell ref="A4:B4"/>
    <mergeCell ref="A6:B6"/>
  </mergeCells>
  <pageMargins left="0.511811024" right="0.511811024" top="0.78740157499999996" bottom="0.78740157499999996" header="0.31496062000000002" footer="0.3149606200000000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90" t="s">
        <v>241</v>
      </c>
      <c r="B1" s="456" t="s">
        <v>55</v>
      </c>
      <c r="C1" s="426"/>
      <c r="D1" s="426"/>
      <c r="E1" s="41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</row>
    <row r="2" spans="1:37" ht="15" customHeight="1">
      <c r="A2" s="292" t="s">
        <v>242</v>
      </c>
      <c r="B2" s="457">
        <v>81265771</v>
      </c>
      <c r="C2" s="442"/>
      <c r="D2" s="442"/>
      <c r="E2" s="438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</row>
    <row r="3" spans="1:37" ht="1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</row>
    <row r="4" spans="1:37" ht="15" customHeight="1">
      <c r="A4" s="293" t="s">
        <v>243</v>
      </c>
      <c r="B4" s="455" t="s">
        <v>244</v>
      </c>
      <c r="C4" s="403"/>
      <c r="D4" s="404"/>
      <c r="E4" s="455" t="s">
        <v>245</v>
      </c>
      <c r="F4" s="403"/>
      <c r="G4" s="404"/>
      <c r="H4" s="455" t="s">
        <v>246</v>
      </c>
      <c r="I4" s="403"/>
      <c r="J4" s="404"/>
      <c r="K4" s="455" t="s">
        <v>247</v>
      </c>
      <c r="L4" s="403"/>
      <c r="M4" s="404"/>
      <c r="N4" s="455" t="s">
        <v>248</v>
      </c>
      <c r="O4" s="403"/>
      <c r="P4" s="404"/>
      <c r="Q4" s="455" t="s">
        <v>249</v>
      </c>
      <c r="R4" s="403"/>
      <c r="S4" s="404"/>
      <c r="T4" s="455" t="s">
        <v>250</v>
      </c>
      <c r="U4" s="403"/>
      <c r="V4" s="404"/>
      <c r="W4" s="455" t="s">
        <v>251</v>
      </c>
      <c r="X4" s="403"/>
      <c r="Y4" s="404"/>
      <c r="Z4" s="455" t="s">
        <v>252</v>
      </c>
      <c r="AA4" s="403"/>
      <c r="AB4" s="404"/>
      <c r="AC4" s="455" t="s">
        <v>253</v>
      </c>
      <c r="AD4" s="403"/>
      <c r="AE4" s="404"/>
      <c r="AF4" s="455" t="s">
        <v>254</v>
      </c>
      <c r="AG4" s="403"/>
      <c r="AH4" s="404"/>
      <c r="AI4" s="455" t="s">
        <v>255</v>
      </c>
      <c r="AJ4" s="403"/>
      <c r="AK4" s="404"/>
    </row>
    <row r="5" spans="1:37" ht="15" customHeight="1">
      <c r="A5" s="294" t="s">
        <v>256</v>
      </c>
      <c r="B5" s="295" t="s">
        <v>257</v>
      </c>
      <c r="C5" s="296" t="s">
        <v>258</v>
      </c>
      <c r="D5" s="297" t="s">
        <v>259</v>
      </c>
      <c r="E5" s="295" t="s">
        <v>257</v>
      </c>
      <c r="F5" s="296" t="s">
        <v>258</v>
      </c>
      <c r="G5" s="297" t="s">
        <v>259</v>
      </c>
      <c r="H5" s="295" t="s">
        <v>257</v>
      </c>
      <c r="I5" s="298" t="s">
        <v>258</v>
      </c>
      <c r="J5" s="299" t="s">
        <v>259</v>
      </c>
      <c r="K5" s="295" t="s">
        <v>257</v>
      </c>
      <c r="L5" s="296" t="s">
        <v>258</v>
      </c>
      <c r="M5" s="297" t="s">
        <v>259</v>
      </c>
      <c r="N5" s="295" t="s">
        <v>257</v>
      </c>
      <c r="O5" s="296" t="s">
        <v>258</v>
      </c>
      <c r="P5" s="297" t="s">
        <v>259</v>
      </c>
      <c r="Q5" s="295" t="s">
        <v>257</v>
      </c>
      <c r="R5" s="296" t="s">
        <v>258</v>
      </c>
      <c r="S5" s="297" t="s">
        <v>259</v>
      </c>
      <c r="T5" s="295" t="s">
        <v>257</v>
      </c>
      <c r="U5" s="296" t="s">
        <v>258</v>
      </c>
      <c r="V5" s="297" t="s">
        <v>259</v>
      </c>
      <c r="W5" s="295" t="s">
        <v>257</v>
      </c>
      <c r="X5" s="296" t="s">
        <v>258</v>
      </c>
      <c r="Y5" s="297" t="s">
        <v>259</v>
      </c>
      <c r="Z5" s="295" t="s">
        <v>257</v>
      </c>
      <c r="AA5" s="296" t="s">
        <v>258</v>
      </c>
      <c r="AB5" s="297" t="s">
        <v>259</v>
      </c>
      <c r="AC5" s="295" t="s">
        <v>257</v>
      </c>
      <c r="AD5" s="298" t="s">
        <v>258</v>
      </c>
      <c r="AE5" s="299" t="s">
        <v>259</v>
      </c>
      <c r="AF5" s="295" t="s">
        <v>257</v>
      </c>
      <c r="AG5" s="296" t="s">
        <v>258</v>
      </c>
      <c r="AH5" s="297" t="s">
        <v>259</v>
      </c>
      <c r="AI5" s="295" t="s">
        <v>257</v>
      </c>
      <c r="AJ5" s="296" t="s">
        <v>258</v>
      </c>
      <c r="AK5" s="297" t="s">
        <v>259</v>
      </c>
    </row>
    <row r="6" spans="1:37" ht="15" customHeight="1">
      <c r="A6" s="294" t="s">
        <v>260</v>
      </c>
      <c r="B6" s="313"/>
      <c r="C6" s="301"/>
      <c r="D6" s="302"/>
      <c r="E6" s="300"/>
      <c r="F6" s="301"/>
      <c r="G6" s="302"/>
      <c r="H6" s="300"/>
      <c r="I6" s="301"/>
      <c r="J6" s="302"/>
      <c r="K6" s="300"/>
      <c r="L6" s="301"/>
      <c r="M6" s="302"/>
      <c r="N6" s="300"/>
      <c r="O6" s="301"/>
      <c r="P6" s="302"/>
      <c r="Q6" s="300"/>
      <c r="R6" s="301"/>
      <c r="S6" s="302"/>
      <c r="T6" s="300"/>
      <c r="U6" s="301"/>
      <c r="V6" s="302"/>
      <c r="W6" s="300"/>
      <c r="X6" s="301"/>
      <c r="Y6" s="302"/>
      <c r="Z6" s="300"/>
      <c r="AA6" s="301"/>
      <c r="AB6" s="304"/>
      <c r="AC6" s="300"/>
      <c r="AD6" s="301"/>
      <c r="AE6" s="302"/>
      <c r="AF6" s="305"/>
      <c r="AG6" s="306"/>
      <c r="AH6" s="307"/>
      <c r="AI6" s="305"/>
      <c r="AJ6" s="306"/>
      <c r="AK6" s="307"/>
    </row>
    <row r="7" spans="1:37" ht="15" customHeight="1">
      <c r="A7" s="294" t="s">
        <v>261</v>
      </c>
      <c r="B7" s="313"/>
      <c r="C7" s="301"/>
      <c r="D7" s="302"/>
      <c r="E7" s="300"/>
      <c r="F7" s="301"/>
      <c r="G7" s="302"/>
      <c r="H7" s="300"/>
      <c r="I7" s="301"/>
      <c r="J7" s="302"/>
      <c r="K7" s="300"/>
      <c r="L7" s="301"/>
      <c r="M7" s="302"/>
      <c r="N7" s="300"/>
      <c r="O7" s="301"/>
      <c r="P7" s="302"/>
      <c r="Q7" s="300"/>
      <c r="R7" s="301"/>
      <c r="S7" s="302"/>
      <c r="T7" s="300"/>
      <c r="U7" s="301"/>
      <c r="V7" s="302"/>
      <c r="W7" s="300"/>
      <c r="X7" s="301"/>
      <c r="Y7" s="302"/>
      <c r="Z7" s="300"/>
      <c r="AA7" s="301"/>
      <c r="AB7" s="304"/>
      <c r="AC7" s="300"/>
      <c r="AD7" s="301"/>
      <c r="AE7" s="302"/>
      <c r="AF7" s="305"/>
      <c r="AG7" s="306"/>
      <c r="AH7" s="307"/>
      <c r="AI7" s="305"/>
      <c r="AJ7" s="306"/>
      <c r="AK7" s="307"/>
    </row>
    <row r="8" spans="1:37" ht="15" customHeight="1">
      <c r="A8" s="294" t="s">
        <v>262</v>
      </c>
      <c r="B8" s="313"/>
      <c r="C8" s="301"/>
      <c r="D8" s="302"/>
      <c r="E8" s="303"/>
      <c r="F8" s="301"/>
      <c r="G8" s="302"/>
      <c r="H8" s="303"/>
      <c r="I8" s="301"/>
      <c r="J8" s="302"/>
      <c r="K8" s="303"/>
      <c r="L8" s="301"/>
      <c r="M8" s="302"/>
      <c r="N8" s="303"/>
      <c r="O8" s="301"/>
      <c r="P8" s="302"/>
      <c r="Q8" s="303"/>
      <c r="R8" s="301"/>
      <c r="S8" s="302"/>
      <c r="T8" s="313"/>
      <c r="U8" s="301"/>
      <c r="V8" s="302"/>
      <c r="W8" s="300"/>
      <c r="X8" s="301"/>
      <c r="Y8" s="302"/>
      <c r="Z8" s="303"/>
      <c r="AA8" s="301"/>
      <c r="AB8" s="304"/>
      <c r="AC8" s="300"/>
      <c r="AD8" s="301"/>
      <c r="AE8" s="302"/>
      <c r="AF8" s="305"/>
      <c r="AG8" s="306"/>
      <c r="AH8" s="312"/>
      <c r="AI8" s="305"/>
      <c r="AJ8" s="306"/>
      <c r="AK8" s="307"/>
    </row>
    <row r="9" spans="1:37" ht="15" customHeight="1">
      <c r="A9" s="294" t="s">
        <v>263</v>
      </c>
      <c r="B9" s="313"/>
      <c r="C9" s="301"/>
      <c r="D9" s="302"/>
      <c r="E9" s="300"/>
      <c r="F9" s="301"/>
      <c r="G9" s="302"/>
      <c r="H9" s="303"/>
      <c r="I9" s="301"/>
      <c r="J9" s="302"/>
      <c r="K9" s="300"/>
      <c r="L9" s="301"/>
      <c r="M9" s="302"/>
      <c r="N9" s="300"/>
      <c r="O9" s="301"/>
      <c r="P9" s="302"/>
      <c r="Q9" s="303"/>
      <c r="R9" s="301"/>
      <c r="S9" s="302"/>
      <c r="T9" s="313"/>
      <c r="U9" s="301"/>
      <c r="V9" s="302"/>
      <c r="W9" s="300"/>
      <c r="X9" s="301"/>
      <c r="Y9" s="302"/>
      <c r="Z9" s="300"/>
      <c r="AA9" s="301"/>
      <c r="AB9" s="304"/>
      <c r="AC9" s="300"/>
      <c r="AD9" s="301"/>
      <c r="AE9" s="302"/>
      <c r="AF9" s="305"/>
      <c r="AG9" s="306"/>
      <c r="AH9" s="312"/>
      <c r="AI9" s="305"/>
      <c r="AJ9" s="306"/>
      <c r="AK9" s="307"/>
    </row>
    <row r="10" spans="1:37" ht="15" customHeight="1">
      <c r="A10" s="294" t="s">
        <v>264</v>
      </c>
      <c r="B10" s="311"/>
      <c r="C10" s="309"/>
      <c r="D10" s="304"/>
      <c r="E10" s="310"/>
      <c r="F10" s="309"/>
      <c r="G10" s="304"/>
      <c r="H10" s="310"/>
      <c r="I10" s="309"/>
      <c r="J10" s="304"/>
      <c r="K10" s="314"/>
      <c r="L10" s="315"/>
      <c r="M10" s="312"/>
      <c r="N10" s="314"/>
      <c r="O10" s="315"/>
      <c r="P10" s="304"/>
      <c r="Q10" s="314"/>
      <c r="R10" s="315"/>
      <c r="S10" s="304"/>
      <c r="T10" s="314"/>
      <c r="U10" s="315"/>
      <c r="V10" s="304"/>
      <c r="W10" s="314"/>
      <c r="X10" s="315"/>
      <c r="Y10" s="312"/>
      <c r="Z10" s="314"/>
      <c r="AA10" s="314"/>
      <c r="AB10" s="312"/>
      <c r="AC10" s="316"/>
      <c r="AD10" s="315"/>
      <c r="AE10" s="312"/>
      <c r="AF10" s="314"/>
      <c r="AG10" s="315"/>
      <c r="AH10" s="312"/>
      <c r="AI10" s="314"/>
      <c r="AJ10" s="315"/>
      <c r="AK10" s="312"/>
    </row>
    <row r="11" spans="1:37" ht="15" customHeight="1">
      <c r="A11" s="294" t="s">
        <v>265</v>
      </c>
      <c r="B11" s="318"/>
      <c r="C11" s="306"/>
      <c r="D11" s="307"/>
      <c r="E11" s="305"/>
      <c r="F11" s="306"/>
      <c r="G11" s="307"/>
      <c r="H11" s="305"/>
      <c r="I11" s="306"/>
      <c r="J11" s="307"/>
      <c r="K11" s="303"/>
      <c r="L11" s="301"/>
      <c r="M11" s="302"/>
      <c r="N11" s="303"/>
      <c r="O11" s="301"/>
      <c r="P11" s="302"/>
      <c r="Q11" s="303"/>
      <c r="R11" s="301"/>
      <c r="S11" s="302"/>
      <c r="T11" s="303"/>
      <c r="U11" s="301"/>
      <c r="V11" s="302"/>
      <c r="W11" s="303"/>
      <c r="X11" s="301"/>
      <c r="Y11" s="302"/>
      <c r="Z11" s="303"/>
      <c r="AA11" s="301"/>
      <c r="AB11" s="304"/>
      <c r="AC11" s="300"/>
      <c r="AD11" s="301"/>
      <c r="AE11" s="302"/>
      <c r="AF11" s="305"/>
      <c r="AG11" s="306"/>
      <c r="AH11" s="312"/>
      <c r="AI11" s="305"/>
      <c r="AJ11" s="306"/>
      <c r="AK11" s="307"/>
    </row>
    <row r="12" spans="1:37" ht="15" customHeight="1">
      <c r="A12" s="294" t="s">
        <v>266</v>
      </c>
      <c r="B12" s="344"/>
      <c r="C12" s="314"/>
      <c r="D12" s="304"/>
      <c r="E12" s="314"/>
      <c r="F12" s="314"/>
      <c r="G12" s="304"/>
      <c r="H12" s="314"/>
      <c r="I12" s="314"/>
      <c r="J12" s="304"/>
      <c r="K12" s="314"/>
      <c r="L12" s="315"/>
      <c r="M12" s="312"/>
      <c r="N12" s="310"/>
      <c r="O12" s="309"/>
      <c r="P12" s="304"/>
      <c r="Q12" s="314"/>
      <c r="R12" s="315"/>
      <c r="S12" s="304"/>
      <c r="T12" s="314"/>
      <c r="U12" s="315"/>
      <c r="V12" s="304"/>
      <c r="W12" s="314"/>
      <c r="X12" s="314"/>
      <c r="Y12" s="312"/>
      <c r="Z12" s="314"/>
      <c r="AA12" s="314"/>
      <c r="AB12" s="312"/>
      <c r="AC12" s="316"/>
      <c r="AD12" s="315"/>
      <c r="AE12" s="312"/>
      <c r="AF12" s="314"/>
      <c r="AG12" s="315"/>
      <c r="AH12" s="312"/>
      <c r="AI12" s="314"/>
      <c r="AJ12" s="315"/>
      <c r="AK12" s="312"/>
    </row>
    <row r="13" spans="1:37" ht="15" customHeight="1">
      <c r="A13" s="319" t="s">
        <v>267</v>
      </c>
      <c r="B13" s="344"/>
      <c r="C13" s="314"/>
      <c r="D13" s="312"/>
      <c r="E13" s="314"/>
      <c r="F13" s="314"/>
      <c r="G13" s="312"/>
      <c r="H13" s="314"/>
      <c r="I13" s="314"/>
      <c r="J13" s="307"/>
      <c r="K13" s="314"/>
      <c r="L13" s="315"/>
      <c r="M13" s="302"/>
      <c r="N13" s="314"/>
      <c r="O13" s="315"/>
      <c r="P13" s="302"/>
      <c r="Q13" s="314"/>
      <c r="R13" s="315"/>
      <c r="S13" s="302"/>
      <c r="T13" s="314"/>
      <c r="U13" s="315"/>
      <c r="V13" s="304"/>
      <c r="W13" s="314"/>
      <c r="X13" s="314"/>
      <c r="Y13" s="307"/>
      <c r="Z13" s="314"/>
      <c r="AA13" s="314"/>
      <c r="AB13" s="307"/>
      <c r="AC13" s="316"/>
      <c r="AD13" s="315"/>
      <c r="AE13" s="307"/>
      <c r="AF13" s="314"/>
      <c r="AG13" s="315"/>
      <c r="AH13" s="307"/>
      <c r="AI13" s="314"/>
      <c r="AJ13" s="315"/>
      <c r="AK13" s="307"/>
    </row>
    <row r="14" spans="1:37" ht="15" customHeight="1">
      <c r="A14" s="294" t="s">
        <v>268</v>
      </c>
      <c r="B14" s="344"/>
      <c r="C14" s="314"/>
      <c r="D14" s="312"/>
      <c r="E14" s="314"/>
      <c r="F14" s="314"/>
      <c r="G14" s="312"/>
      <c r="H14" s="314"/>
      <c r="I14" s="314"/>
      <c r="J14" s="307"/>
      <c r="K14" s="314"/>
      <c r="L14" s="315"/>
      <c r="M14" s="302"/>
      <c r="N14" s="314"/>
      <c r="O14" s="315"/>
      <c r="P14" s="304"/>
      <c r="Q14" s="314"/>
      <c r="R14" s="315"/>
      <c r="S14" s="304"/>
      <c r="T14" s="314"/>
      <c r="U14" s="315"/>
      <c r="V14" s="302"/>
      <c r="W14" s="314"/>
      <c r="X14" s="314"/>
      <c r="Y14" s="307"/>
      <c r="Z14" s="305"/>
      <c r="AA14" s="314"/>
      <c r="AB14" s="307"/>
      <c r="AC14" s="316"/>
      <c r="AD14" s="315"/>
      <c r="AE14" s="307"/>
      <c r="AF14" s="314"/>
      <c r="AG14" s="315"/>
      <c r="AH14" s="312"/>
      <c r="AI14" s="314"/>
      <c r="AJ14" s="315"/>
      <c r="AK14" s="312"/>
    </row>
    <row r="15" spans="1:37" ht="15" customHeight="1">
      <c r="A15" s="294" t="s">
        <v>269</v>
      </c>
      <c r="B15" s="344"/>
      <c r="C15" s="314"/>
      <c r="D15" s="304"/>
      <c r="E15" s="314"/>
      <c r="F15" s="314"/>
      <c r="G15" s="304"/>
      <c r="H15" s="314"/>
      <c r="I15" s="314"/>
      <c r="J15" s="304"/>
      <c r="K15" s="314"/>
      <c r="L15" s="315"/>
      <c r="M15" s="312"/>
      <c r="N15" s="314"/>
      <c r="O15" s="315"/>
      <c r="P15" s="304"/>
      <c r="Q15" s="314"/>
      <c r="R15" s="315"/>
      <c r="S15" s="304"/>
      <c r="T15" s="314"/>
      <c r="U15" s="315"/>
      <c r="V15" s="304"/>
      <c r="W15" s="314"/>
      <c r="X15" s="314"/>
      <c r="Y15" s="312"/>
      <c r="Z15" s="314"/>
      <c r="AA15" s="314"/>
      <c r="AB15" s="312"/>
      <c r="AC15" s="316"/>
      <c r="AD15" s="315"/>
      <c r="AE15" s="312"/>
      <c r="AF15" s="314"/>
      <c r="AG15" s="315"/>
      <c r="AH15" s="312"/>
      <c r="AI15" s="314"/>
      <c r="AJ15" s="315"/>
      <c r="AK15" s="312"/>
    </row>
    <row r="16" spans="1:37" ht="15" customHeight="1">
      <c r="A16" s="294" t="s">
        <v>270</v>
      </c>
      <c r="B16" s="344"/>
      <c r="C16" s="314"/>
      <c r="D16" s="302"/>
      <c r="E16" s="314"/>
      <c r="F16" s="314"/>
      <c r="G16" s="302"/>
      <c r="H16" s="314"/>
      <c r="I16" s="314"/>
      <c r="J16" s="302"/>
      <c r="K16" s="314"/>
      <c r="L16" s="315"/>
      <c r="M16" s="304"/>
      <c r="N16" s="314"/>
      <c r="O16" s="315"/>
      <c r="P16" s="302"/>
      <c r="Q16" s="314"/>
      <c r="R16" s="315"/>
      <c r="S16" s="304"/>
      <c r="T16" s="314"/>
      <c r="U16" s="315"/>
      <c r="V16" s="304"/>
      <c r="W16" s="314"/>
      <c r="X16" s="314"/>
      <c r="Y16" s="304"/>
      <c r="Z16" s="314"/>
      <c r="AA16" s="314"/>
      <c r="AB16" s="312"/>
      <c r="AC16" s="316"/>
      <c r="AD16" s="315"/>
      <c r="AE16" s="312"/>
      <c r="AF16" s="314"/>
      <c r="AG16" s="315"/>
      <c r="AH16" s="312"/>
      <c r="AI16" s="314"/>
      <c r="AJ16" s="315"/>
      <c r="AK16" s="312"/>
    </row>
    <row r="17" spans="1:37" ht="15" customHeight="1">
      <c r="A17" s="294" t="s">
        <v>271</v>
      </c>
      <c r="B17" s="344"/>
      <c r="C17" s="314"/>
      <c r="D17" s="304"/>
      <c r="E17" s="314"/>
      <c r="F17" s="314"/>
      <c r="G17" s="304"/>
      <c r="H17" s="314"/>
      <c r="I17" s="314"/>
      <c r="J17" s="304"/>
      <c r="K17" s="314"/>
      <c r="L17" s="315"/>
      <c r="M17" s="312"/>
      <c r="N17" s="314"/>
      <c r="O17" s="315"/>
      <c r="P17" s="304"/>
      <c r="Q17" s="314"/>
      <c r="R17" s="315"/>
      <c r="S17" s="304"/>
      <c r="T17" s="314"/>
      <c r="U17" s="315"/>
      <c r="V17" s="304"/>
      <c r="W17" s="314"/>
      <c r="X17" s="314"/>
      <c r="Y17" s="312"/>
      <c r="Z17" s="314"/>
      <c r="AA17" s="314"/>
      <c r="AB17" s="304"/>
      <c r="AC17" s="316"/>
      <c r="AD17" s="315"/>
      <c r="AE17" s="312"/>
      <c r="AF17" s="314"/>
      <c r="AG17" s="315"/>
      <c r="AH17" s="312"/>
      <c r="AI17" s="314"/>
      <c r="AJ17" s="315"/>
      <c r="AK17" s="312"/>
    </row>
    <row r="18" spans="1:37" ht="15" customHeight="1">
      <c r="A18" s="320" t="s">
        <v>272</v>
      </c>
      <c r="B18" s="345"/>
      <c r="C18" s="322"/>
      <c r="D18" s="323"/>
      <c r="E18" s="322"/>
      <c r="F18" s="322"/>
      <c r="G18" s="323"/>
      <c r="H18" s="322"/>
      <c r="I18" s="322"/>
      <c r="J18" s="323"/>
      <c r="K18" s="322"/>
      <c r="L18" s="324"/>
      <c r="M18" s="323"/>
      <c r="N18" s="322"/>
      <c r="O18" s="324"/>
      <c r="P18" s="325"/>
      <c r="Q18" s="322"/>
      <c r="R18" s="324"/>
      <c r="S18" s="325"/>
      <c r="T18" s="322"/>
      <c r="U18" s="324"/>
      <c r="V18" s="325"/>
      <c r="W18" s="322"/>
      <c r="X18" s="322"/>
      <c r="Y18" s="323"/>
      <c r="Z18" s="322"/>
      <c r="AA18" s="322"/>
      <c r="AB18" s="312"/>
      <c r="AC18" s="322"/>
      <c r="AD18" s="324"/>
      <c r="AE18" s="323"/>
      <c r="AF18" s="322"/>
      <c r="AG18" s="324"/>
      <c r="AH18" s="323"/>
      <c r="AI18" s="322"/>
      <c r="AJ18" s="324"/>
      <c r="AK18" s="323"/>
    </row>
    <row r="19" spans="1:37" ht="15" customHeight="1">
      <c r="A19" s="327" t="s">
        <v>273</v>
      </c>
      <c r="B19" s="328"/>
      <c r="C19" s="329"/>
      <c r="D19" s="299">
        <f>SUM(D6:D18)</f>
        <v>0</v>
      </c>
      <c r="E19" s="330"/>
      <c r="F19" s="331"/>
      <c r="G19" s="299">
        <f>SUM(G6:G18)</f>
        <v>0</v>
      </c>
      <c r="H19" s="330"/>
      <c r="I19" s="331"/>
      <c r="J19" s="299">
        <f>SUM(J6:J18)</f>
        <v>0</v>
      </c>
      <c r="K19" s="330"/>
      <c r="L19" s="332"/>
      <c r="M19" s="299">
        <f>SUM(M6:M18)</f>
        <v>0</v>
      </c>
      <c r="N19" s="330"/>
      <c r="O19" s="331"/>
      <c r="P19" s="299">
        <f>SUM(P6:P18)</f>
        <v>0</v>
      </c>
      <c r="Q19" s="330"/>
      <c r="R19" s="331"/>
      <c r="S19" s="299">
        <f>SUM(S6:S18)</f>
        <v>0</v>
      </c>
      <c r="T19" s="330"/>
      <c r="U19" s="333"/>
      <c r="V19" s="299">
        <f>SUM(V6:V18)</f>
        <v>0</v>
      </c>
      <c r="W19" s="328"/>
      <c r="X19" s="329"/>
      <c r="Y19" s="299">
        <f>SUM(Y6:Y18)</f>
        <v>0</v>
      </c>
      <c r="Z19" s="330"/>
      <c r="AA19" s="331"/>
      <c r="AB19" s="299">
        <f>SUM(AB6:AB18)</f>
        <v>0</v>
      </c>
      <c r="AC19" s="330"/>
      <c r="AD19" s="331"/>
      <c r="AE19" s="299">
        <f>SUM(AE6:AE18)</f>
        <v>0</v>
      </c>
      <c r="AF19" s="299"/>
      <c r="AG19" s="299"/>
      <c r="AH19" s="299">
        <f>SUM(AH6:AH18)</f>
        <v>0</v>
      </c>
      <c r="AI19" s="299"/>
      <c r="AJ19" s="299"/>
      <c r="AK19" s="299">
        <f>SUM(AK6:AK18)</f>
        <v>0</v>
      </c>
    </row>
    <row r="20" spans="1:37" ht="1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</row>
    <row r="21" spans="1:37" ht="15" customHeight="1">
      <c r="A21" s="335" t="s">
        <v>274</v>
      </c>
      <c r="B21" s="291"/>
      <c r="C21" s="291"/>
      <c r="D21" s="336">
        <f>SUM(D8:D12)-D11</f>
        <v>0</v>
      </c>
      <c r="E21" s="291"/>
      <c r="F21" s="291"/>
      <c r="G21" s="336">
        <f>SUM(G8:G12)-G11</f>
        <v>0</v>
      </c>
      <c r="H21" s="291"/>
      <c r="I21" s="291"/>
      <c r="J21" s="336">
        <f>SUM(J8:J12)-J11</f>
        <v>0</v>
      </c>
      <c r="K21" s="291"/>
      <c r="L21" s="291"/>
      <c r="M21" s="336">
        <f>SUM(M8:M12)-M11</f>
        <v>0</v>
      </c>
      <c r="N21" s="291"/>
      <c r="O21" s="291"/>
      <c r="P21" s="336">
        <f>SUM(P8:P12)-P11</f>
        <v>0</v>
      </c>
      <c r="Q21" s="291"/>
      <c r="R21" s="291"/>
      <c r="S21" s="336">
        <f>SUM(S8:S12)</f>
        <v>0</v>
      </c>
      <c r="T21" s="291"/>
      <c r="U21" s="291"/>
      <c r="V21" s="336">
        <f>SUM(V8:V12)</f>
        <v>0</v>
      </c>
      <c r="W21" s="291"/>
      <c r="X21" s="291"/>
      <c r="Y21" s="336">
        <f>SUM(Y8:Y12)</f>
        <v>0</v>
      </c>
      <c r="Z21" s="291"/>
      <c r="AA21" s="291"/>
      <c r="AB21" s="336">
        <f>SUM(AB8:AB12)</f>
        <v>0</v>
      </c>
      <c r="AC21" s="291"/>
      <c r="AD21" s="291"/>
      <c r="AE21" s="336">
        <f>SUM(AE8:AE12)</f>
        <v>0</v>
      </c>
      <c r="AF21" s="291"/>
      <c r="AG21" s="291"/>
      <c r="AH21" s="336">
        <f>SUM(AH8:AH12)</f>
        <v>0</v>
      </c>
      <c r="AI21" s="291"/>
      <c r="AJ21" s="291"/>
      <c r="AK21" s="336">
        <f>SUM(AK8:AK12)</f>
        <v>0</v>
      </c>
    </row>
    <row r="22" spans="1:37" ht="12.75">
      <c r="A22" s="291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</row>
    <row r="23" spans="1:37" ht="25.5">
      <c r="A23" s="337" t="s">
        <v>275</v>
      </c>
      <c r="B23" s="291"/>
      <c r="C23" s="291"/>
      <c r="D23" s="338" t="e">
        <f>D21/D19</f>
        <v>#DIV/0!</v>
      </c>
      <c r="E23" s="338"/>
      <c r="F23" s="338"/>
      <c r="G23" s="338" t="e">
        <f>G21/G19</f>
        <v>#DIV/0!</v>
      </c>
      <c r="H23" s="338"/>
      <c r="I23" s="338"/>
      <c r="J23" s="338" t="e">
        <f>J21/J19</f>
        <v>#DIV/0!</v>
      </c>
      <c r="K23" s="338"/>
      <c r="L23" s="338"/>
      <c r="M23" s="338" t="e">
        <f>M21/M19</f>
        <v>#DIV/0!</v>
      </c>
      <c r="N23" s="338"/>
      <c r="O23" s="338"/>
      <c r="P23" s="338" t="e">
        <f>P21/P19</f>
        <v>#DIV/0!</v>
      </c>
      <c r="Q23" s="338"/>
      <c r="R23" s="338"/>
      <c r="S23" s="338" t="e">
        <f>S21/S19</f>
        <v>#DIV/0!</v>
      </c>
      <c r="T23" s="338"/>
      <c r="U23" s="338"/>
      <c r="V23" s="338" t="e">
        <f>V21/V19</f>
        <v>#DIV/0!</v>
      </c>
      <c r="W23" s="338"/>
      <c r="X23" s="338"/>
      <c r="Y23" s="338" t="e">
        <f>Y21/Y19</f>
        <v>#DIV/0!</v>
      </c>
      <c r="Z23" s="338"/>
      <c r="AA23" s="338"/>
      <c r="AB23" s="338" t="e">
        <f>AB21/AB19</f>
        <v>#DIV/0!</v>
      </c>
      <c r="AC23" s="338"/>
      <c r="AD23" s="338"/>
      <c r="AE23" s="338" t="e">
        <f>AE21/AE19</f>
        <v>#DIV/0!</v>
      </c>
      <c r="AF23" s="338"/>
      <c r="AG23" s="338"/>
      <c r="AH23" s="338" t="e">
        <f>AH21/AH19</f>
        <v>#DIV/0!</v>
      </c>
      <c r="AI23" s="338"/>
      <c r="AJ23" s="338"/>
      <c r="AK23" s="338" t="e">
        <f>AK21/AK19</f>
        <v>#DIV/0!</v>
      </c>
    </row>
    <row r="24" spans="1:37" ht="12.7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</row>
    <row r="25" spans="1:37" ht="12.75">
      <c r="A25" s="335" t="s">
        <v>276</v>
      </c>
      <c r="B25" s="291"/>
      <c r="C25" s="291"/>
      <c r="D25" s="336">
        <f>SUM(D15:D17)</f>
        <v>0</v>
      </c>
      <c r="E25" s="291"/>
      <c r="F25" s="291"/>
      <c r="G25" s="336">
        <f>SUM(G15:G17)</f>
        <v>0</v>
      </c>
      <c r="H25" s="291"/>
      <c r="I25" s="291"/>
      <c r="J25" s="336">
        <f>SUM(J15:J17)</f>
        <v>0</v>
      </c>
      <c r="K25" s="291"/>
      <c r="L25" s="291"/>
      <c r="M25" s="336">
        <f>SUM(M15:M17)</f>
        <v>0</v>
      </c>
      <c r="N25" s="291"/>
      <c r="O25" s="291"/>
      <c r="P25" s="336">
        <f>SUM(P15:P17)</f>
        <v>0</v>
      </c>
      <c r="Q25" s="291"/>
      <c r="R25" s="291"/>
      <c r="S25" s="336">
        <f>SUM(S15:S17)</f>
        <v>0</v>
      </c>
      <c r="T25" s="291"/>
      <c r="U25" s="291"/>
      <c r="V25" s="336">
        <f>SUM(V15:V17)</f>
        <v>0</v>
      </c>
      <c r="W25" s="291"/>
      <c r="X25" s="291"/>
      <c r="Y25" s="336">
        <f>SUM(Y15:Y17)</f>
        <v>0</v>
      </c>
      <c r="Z25" s="291"/>
      <c r="AA25" s="291"/>
      <c r="AB25" s="336">
        <f>SUM(AB15:AB17)</f>
        <v>0</v>
      </c>
      <c r="AC25" s="291"/>
      <c r="AD25" s="291"/>
      <c r="AE25" s="336">
        <f>SUM(AE15:AE17)</f>
        <v>0</v>
      </c>
      <c r="AF25" s="291"/>
      <c r="AG25" s="291"/>
      <c r="AH25" s="336">
        <f>SUM(AH15:AH17)</f>
        <v>0</v>
      </c>
      <c r="AI25" s="291"/>
      <c r="AJ25" s="291"/>
      <c r="AK25" s="336">
        <f>SUM(AK15:AK17)</f>
        <v>0</v>
      </c>
    </row>
    <row r="26" spans="1:37" ht="12.75">
      <c r="A26" s="335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</row>
    <row r="27" spans="1:37" ht="12.75">
      <c r="A27" s="335" t="s">
        <v>277</v>
      </c>
      <c r="B27" s="291"/>
      <c r="C27" s="291"/>
      <c r="D27" s="338" t="e">
        <f>D25/D19</f>
        <v>#DIV/0!</v>
      </c>
      <c r="E27" s="291"/>
      <c r="F27" s="291"/>
      <c r="G27" s="338" t="e">
        <f>G25/G19</f>
        <v>#DIV/0!</v>
      </c>
      <c r="H27" s="291"/>
      <c r="I27" s="291"/>
      <c r="J27" s="338" t="e">
        <f>J25/J19</f>
        <v>#DIV/0!</v>
      </c>
      <c r="K27" s="291"/>
      <c r="L27" s="291"/>
      <c r="M27" s="338" t="e">
        <f>M25/M19</f>
        <v>#DIV/0!</v>
      </c>
      <c r="N27" s="291"/>
      <c r="O27" s="291"/>
      <c r="P27" s="338" t="e">
        <f>P25/P19</f>
        <v>#DIV/0!</v>
      </c>
      <c r="Q27" s="291"/>
      <c r="R27" s="291"/>
      <c r="S27" s="338" t="e">
        <f>S25/S19</f>
        <v>#DIV/0!</v>
      </c>
      <c r="T27" s="291"/>
      <c r="U27" s="291"/>
      <c r="V27" s="338" t="e">
        <f>V25/V19</f>
        <v>#DIV/0!</v>
      </c>
      <c r="W27" s="291"/>
      <c r="X27" s="291"/>
      <c r="Y27" s="338" t="e">
        <f>Y25/Y19</f>
        <v>#DIV/0!</v>
      </c>
      <c r="Z27" s="291"/>
      <c r="AA27" s="291"/>
      <c r="AB27" s="338" t="e">
        <f>AB25/AB19</f>
        <v>#DIV/0!</v>
      </c>
      <c r="AC27" s="291"/>
      <c r="AD27" s="291"/>
      <c r="AE27" s="338" t="e">
        <f>AE25/AE19</f>
        <v>#DIV/0!</v>
      </c>
      <c r="AF27" s="291"/>
      <c r="AG27" s="291"/>
      <c r="AH27" s="338" t="e">
        <f>AH25/AH19</f>
        <v>#DIV/0!</v>
      </c>
      <c r="AI27" s="291"/>
      <c r="AJ27" s="291"/>
      <c r="AK27" s="338" t="e">
        <f>AK25/AK19</f>
        <v>#DIV/0!</v>
      </c>
    </row>
    <row r="28" spans="1:37" ht="12.7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</row>
    <row r="29" spans="1:37" ht="12.75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</row>
    <row r="30" spans="1:37" ht="12.7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</row>
    <row r="31" spans="1:37" ht="12.7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</row>
    <row r="32" spans="1:37" ht="12.7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</row>
    <row r="33" spans="1:37" ht="12.7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</row>
    <row r="34" spans="1:37" ht="12.75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</row>
    <row r="35" spans="1:37" ht="12.7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</row>
    <row r="36" spans="1:37" ht="12.7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</row>
    <row r="37" spans="1:37" ht="12.7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</row>
    <row r="38" spans="1:37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</row>
    <row r="39" spans="1:37" ht="12.7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</row>
    <row r="40" spans="1:37" ht="12.7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</row>
    <row r="41" spans="1:37" ht="12.7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</row>
    <row r="42" spans="1:37" ht="12.7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</row>
    <row r="43" spans="1:37" ht="12.75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</row>
    <row r="44" spans="1:37" ht="12.7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</row>
    <row r="45" spans="1:37" ht="12.75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</row>
    <row r="46" spans="1:37" ht="12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</row>
    <row r="47" spans="1:37" ht="12.7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</row>
    <row r="48" spans="1:37" ht="12.7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</row>
    <row r="49" spans="1:37" ht="12.7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</row>
    <row r="50" spans="1:37" ht="12.7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</row>
    <row r="51" spans="1:37" ht="12.7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</row>
    <row r="52" spans="1:37" ht="12.7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</row>
    <row r="53" spans="1:37" ht="12.7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</row>
    <row r="54" spans="1:37" ht="12.7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</row>
    <row r="55" spans="1:37" ht="12.75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</row>
    <row r="56" spans="1:37" ht="12.7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</row>
    <row r="57" spans="1:37" ht="12.7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</row>
    <row r="58" spans="1:37" ht="12.75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</row>
    <row r="59" spans="1:37" ht="12.7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</row>
    <row r="60" spans="1:37" ht="12.7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</row>
    <row r="61" spans="1:37" ht="12.7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</row>
    <row r="62" spans="1:37" ht="12.7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</row>
    <row r="63" spans="1:37" ht="12.7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</row>
    <row r="64" spans="1:37" ht="12.7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</row>
    <row r="65" spans="1:37" ht="12.75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</row>
    <row r="66" spans="1:37" ht="12.75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</row>
    <row r="67" spans="1:37" ht="12.75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</row>
    <row r="68" spans="1:37" ht="12.7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</row>
    <row r="69" spans="1:37" ht="12.7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</row>
    <row r="70" spans="1:37" ht="12.7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</row>
    <row r="71" spans="1:37" ht="12.7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</row>
    <row r="72" spans="1:37" ht="12.7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</row>
    <row r="73" spans="1:37" ht="12.7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</row>
    <row r="74" spans="1:37" ht="12.7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</row>
    <row r="75" spans="1:37" ht="12.7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</row>
    <row r="76" spans="1:37" ht="12.7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</row>
    <row r="77" spans="1:37" ht="12.75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</row>
    <row r="78" spans="1:37" ht="12.7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</row>
    <row r="79" spans="1:37" ht="12.7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</row>
    <row r="80" spans="1:37" ht="12.7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</row>
    <row r="81" spans="1:37" ht="12.7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</row>
    <row r="82" spans="1:37" ht="12.7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</row>
    <row r="83" spans="1:37" ht="12.7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</row>
    <row r="84" spans="1:37" ht="12.7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</row>
    <row r="85" spans="1:37" ht="12.75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</row>
    <row r="86" spans="1:37" ht="12.7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</row>
    <row r="87" spans="1:37" ht="12.7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</row>
    <row r="88" spans="1:37" ht="12.7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</row>
    <row r="89" spans="1:37" ht="12.7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</row>
    <row r="90" spans="1:37" ht="12.7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</row>
    <row r="91" spans="1:37" ht="12.7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</row>
    <row r="92" spans="1:37" ht="12.7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</row>
    <row r="93" spans="1:37" ht="12.7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</row>
    <row r="94" spans="1:37" ht="12.75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</row>
    <row r="95" spans="1:37" ht="12.75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</row>
    <row r="96" spans="1:37" ht="12.75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</row>
    <row r="97" spans="1:37" ht="12.75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</row>
    <row r="98" spans="1:37" ht="12.75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</row>
    <row r="99" spans="1:37" ht="12.75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</row>
    <row r="100" spans="1:37" ht="12.75">
      <c r="A100" s="339" t="s">
        <v>244</v>
      </c>
      <c r="B100" s="339" t="s">
        <v>245</v>
      </c>
      <c r="C100" s="339" t="s">
        <v>246</v>
      </c>
      <c r="D100" s="339" t="s">
        <v>247</v>
      </c>
      <c r="E100" s="339" t="s">
        <v>248</v>
      </c>
      <c r="F100" s="339" t="s">
        <v>249</v>
      </c>
      <c r="G100" s="339" t="s">
        <v>250</v>
      </c>
      <c r="H100" s="339" t="s">
        <v>251</v>
      </c>
      <c r="I100" s="339" t="s">
        <v>252</v>
      </c>
      <c r="J100" s="339" t="s">
        <v>253</v>
      </c>
      <c r="K100" s="339" t="s">
        <v>254</v>
      </c>
      <c r="L100" s="339" t="s">
        <v>255</v>
      </c>
      <c r="M100" s="339"/>
      <c r="N100" s="339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</row>
    <row r="101" spans="1:37" ht="12.75">
      <c r="A101" s="336">
        <f>D19</f>
        <v>0</v>
      </c>
      <c r="B101" s="336">
        <f>G19</f>
        <v>0</v>
      </c>
      <c r="C101" s="336">
        <f>J19</f>
        <v>0</v>
      </c>
      <c r="D101" s="336">
        <f>M19</f>
        <v>0</v>
      </c>
      <c r="E101" s="336">
        <f>P19</f>
        <v>0</v>
      </c>
      <c r="F101" s="336">
        <f>S19</f>
        <v>0</v>
      </c>
      <c r="G101" s="336">
        <f>V19</f>
        <v>0</v>
      </c>
      <c r="H101" s="336">
        <f>Y19</f>
        <v>0</v>
      </c>
      <c r="I101" s="336">
        <f>AB19</f>
        <v>0</v>
      </c>
      <c r="J101" s="336">
        <f>AE19</f>
        <v>0</v>
      </c>
      <c r="K101" s="336">
        <f>AH19</f>
        <v>0</v>
      </c>
      <c r="L101" s="336">
        <f>AK19</f>
        <v>0</v>
      </c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2" width="12.28515625" customWidth="1"/>
    <col min="33" max="33" width="14.28515625" customWidth="1"/>
    <col min="34" max="37" width="12.28515625" customWidth="1"/>
  </cols>
  <sheetData>
    <row r="1" spans="1:37" ht="15" customHeight="1">
      <c r="A1" s="223" t="s">
        <v>241</v>
      </c>
      <c r="B1" s="453" t="s">
        <v>57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16387037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5"/>
      <c r="C6" s="234"/>
      <c r="D6" s="235"/>
      <c r="E6" s="245"/>
      <c r="F6" s="234"/>
      <c r="G6" s="235"/>
      <c r="H6" s="245"/>
      <c r="I6" s="234"/>
      <c r="J6" s="235"/>
      <c r="K6" s="245"/>
      <c r="L6" s="234"/>
      <c r="M6" s="235"/>
      <c r="N6" s="233"/>
      <c r="O6" s="234"/>
      <c r="P6" s="235"/>
      <c r="Q6" s="233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39"/>
      <c r="AJ6" s="240"/>
      <c r="AK6" s="241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45"/>
      <c r="L7" s="234"/>
      <c r="M7" s="235"/>
      <c r="N7" s="245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39"/>
      <c r="AJ7" s="240"/>
      <c r="AK7" s="241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7"/>
      <c r="I8" s="237"/>
      <c r="J8" s="238"/>
      <c r="K8" s="247"/>
      <c r="L8" s="237"/>
      <c r="M8" s="238"/>
      <c r="N8" s="245"/>
      <c r="O8" s="234"/>
      <c r="P8" s="235"/>
      <c r="Q8" s="247"/>
      <c r="R8" s="237"/>
      <c r="S8" s="238"/>
      <c r="T8" s="246"/>
      <c r="U8" s="237"/>
      <c r="V8" s="238"/>
      <c r="W8" s="233"/>
      <c r="X8" s="234"/>
      <c r="Y8" s="235"/>
      <c r="Z8" s="245"/>
      <c r="AA8" s="234"/>
      <c r="AB8" s="235"/>
      <c r="AC8" s="236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5"/>
      <c r="I9" s="234"/>
      <c r="J9" s="235"/>
      <c r="K9" s="245"/>
      <c r="L9" s="234"/>
      <c r="M9" s="235"/>
      <c r="N9" s="245"/>
      <c r="O9" s="234"/>
      <c r="P9" s="235"/>
      <c r="Q9" s="245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39"/>
      <c r="AJ9" s="240"/>
      <c r="AK9" s="241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71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5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39"/>
      <c r="AJ11" s="240"/>
      <c r="AK11" s="241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75"/>
      <c r="AD12" s="240"/>
      <c r="AE12" s="241"/>
      <c r="AF12" s="239"/>
      <c r="AG12" s="240"/>
      <c r="AH12" s="241"/>
      <c r="AI12" s="239"/>
      <c r="AJ12" s="240"/>
      <c r="AK12" s="241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8"/>
      <c r="AD13" s="243"/>
      <c r="AE13" s="241"/>
      <c r="AF13" s="242"/>
      <c r="AG13" s="243"/>
      <c r="AH13" s="241"/>
      <c r="AI13" s="242"/>
      <c r="AJ13" s="243"/>
      <c r="AK13" s="241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44"/>
      <c r="AC18" s="251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32"/>
      <c r="AA19" s="232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32"/>
      <c r="AJ19" s="232"/>
      <c r="AK19" s="232">
        <f>SUM(AK6:AK18)</f>
        <v>0</v>
      </c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outlinePr summaryBelow="0" summaryRight="0"/>
  </sheetPr>
  <dimension ref="A1:AK106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56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7283008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5"/>
      <c r="C6" s="234"/>
      <c r="D6" s="235"/>
      <c r="E6" s="245"/>
      <c r="F6" s="234"/>
      <c r="G6" s="235"/>
      <c r="H6" s="245"/>
      <c r="I6" s="234"/>
      <c r="J6" s="235"/>
      <c r="K6" s="245"/>
      <c r="L6" s="234"/>
      <c r="M6" s="235"/>
      <c r="N6" s="233"/>
      <c r="O6" s="234"/>
      <c r="P6" s="235"/>
      <c r="Q6" s="245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39"/>
      <c r="AJ6" s="240"/>
      <c r="AK6" s="241"/>
    </row>
    <row r="7" spans="1:37" ht="15" customHeight="1">
      <c r="A7" s="227" t="s">
        <v>261</v>
      </c>
      <c r="B7" s="245"/>
      <c r="C7" s="234"/>
      <c r="D7" s="235"/>
      <c r="E7" s="233"/>
      <c r="F7" s="234"/>
      <c r="G7" s="235"/>
      <c r="H7" s="245"/>
      <c r="I7" s="234"/>
      <c r="J7" s="235"/>
      <c r="K7" s="245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39"/>
      <c r="AJ7" s="240"/>
      <c r="AK7" s="241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7"/>
      <c r="I8" s="237"/>
      <c r="J8" s="238"/>
      <c r="K8" s="245"/>
      <c r="L8" s="234"/>
      <c r="M8" s="235"/>
      <c r="N8" s="245"/>
      <c r="O8" s="234"/>
      <c r="P8" s="235"/>
      <c r="Q8" s="247"/>
      <c r="R8" s="237"/>
      <c r="S8" s="238"/>
      <c r="T8" s="266"/>
      <c r="U8" s="234"/>
      <c r="V8" s="235"/>
      <c r="W8" s="236"/>
      <c r="X8" s="237"/>
      <c r="Y8" s="238"/>
      <c r="Z8" s="247"/>
      <c r="AA8" s="237"/>
      <c r="AB8" s="238"/>
      <c r="AC8" s="236"/>
      <c r="AD8" s="237"/>
      <c r="AE8" s="238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245"/>
      <c r="C9" s="234"/>
      <c r="D9" s="235"/>
      <c r="E9" s="245"/>
      <c r="F9" s="234"/>
      <c r="G9" s="235"/>
      <c r="H9" s="245"/>
      <c r="I9" s="234"/>
      <c r="J9" s="235"/>
      <c r="K9" s="245"/>
      <c r="L9" s="234"/>
      <c r="M9" s="235"/>
      <c r="N9" s="245"/>
      <c r="O9" s="234"/>
      <c r="P9" s="235"/>
      <c r="Q9" s="346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42"/>
      <c r="AG9" s="243"/>
      <c r="AH9" s="244"/>
      <c r="AI9" s="239"/>
      <c r="AJ9" s="240"/>
      <c r="AK9" s="241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5"/>
      <c r="I10" s="234"/>
      <c r="J10" s="235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5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39"/>
      <c r="AJ11" s="240"/>
      <c r="AK11" s="241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8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8"/>
      <c r="AD13" s="243"/>
      <c r="AE13" s="241"/>
      <c r="AF13" s="242"/>
      <c r="AG13" s="243"/>
      <c r="AH13" s="241"/>
      <c r="AI13" s="242"/>
      <c r="AJ13" s="243"/>
      <c r="AK13" s="241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72" t="s">
        <v>286</v>
      </c>
      <c r="B18" s="251"/>
      <c r="C18" s="251"/>
      <c r="D18" s="268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340"/>
      <c r="T18" s="251"/>
      <c r="U18" s="253"/>
      <c r="V18" s="340"/>
      <c r="W18" s="251"/>
      <c r="X18" s="251"/>
      <c r="Y18" s="268"/>
      <c r="Z18" s="251"/>
      <c r="AA18" s="251"/>
      <c r="AB18" s="244"/>
      <c r="AC18" s="251"/>
      <c r="AD18" s="253"/>
      <c r="AE18" s="268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59"/>
      <c r="AA19" s="258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32"/>
      <c r="AJ19" s="232"/>
      <c r="AK19" s="232">
        <f>SUM(AK6:AK18)</f>
        <v>0</v>
      </c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3" t="s">
        <v>241</v>
      </c>
      <c r="B30" s="453" t="s">
        <v>287</v>
      </c>
      <c r="C30" s="426"/>
      <c r="D30" s="426"/>
      <c r="E30" s="411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5" t="s">
        <v>242</v>
      </c>
      <c r="B31" s="454">
        <v>17760149</v>
      </c>
      <c r="C31" s="442"/>
      <c r="D31" s="442"/>
      <c r="E31" s="438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6" t="s">
        <v>243</v>
      </c>
      <c r="B33" s="452" t="s">
        <v>244</v>
      </c>
      <c r="C33" s="403"/>
      <c r="D33" s="404"/>
      <c r="E33" s="452" t="s">
        <v>245</v>
      </c>
      <c r="F33" s="403"/>
      <c r="G33" s="404"/>
      <c r="H33" s="452" t="s">
        <v>246</v>
      </c>
      <c r="I33" s="403"/>
      <c r="J33" s="404"/>
      <c r="K33" s="452" t="s">
        <v>247</v>
      </c>
      <c r="L33" s="403"/>
      <c r="M33" s="404"/>
      <c r="N33" s="452" t="s">
        <v>248</v>
      </c>
      <c r="O33" s="403"/>
      <c r="P33" s="404"/>
      <c r="Q33" s="452" t="s">
        <v>249</v>
      </c>
      <c r="R33" s="403"/>
      <c r="S33" s="404"/>
      <c r="T33" s="452" t="s">
        <v>250</v>
      </c>
      <c r="U33" s="403"/>
      <c r="V33" s="404"/>
      <c r="W33" s="452" t="s">
        <v>251</v>
      </c>
      <c r="X33" s="403"/>
      <c r="Y33" s="404"/>
      <c r="Z33" s="452" t="s">
        <v>252</v>
      </c>
      <c r="AA33" s="403"/>
      <c r="AB33" s="404"/>
      <c r="AC33" s="452" t="s">
        <v>253</v>
      </c>
      <c r="AD33" s="403"/>
      <c r="AE33" s="404"/>
      <c r="AF33" s="452" t="s">
        <v>254</v>
      </c>
      <c r="AG33" s="403"/>
      <c r="AH33" s="404"/>
      <c r="AI33" s="452" t="s">
        <v>255</v>
      </c>
      <c r="AJ33" s="403"/>
      <c r="AK33" s="404"/>
    </row>
    <row r="34" spans="1:37" ht="12.75">
      <c r="A34" s="227" t="s">
        <v>256</v>
      </c>
      <c r="B34" s="228" t="s">
        <v>257</v>
      </c>
      <c r="C34" s="229" t="s">
        <v>258</v>
      </c>
      <c r="D34" s="230" t="s">
        <v>259</v>
      </c>
      <c r="E34" s="228" t="s">
        <v>257</v>
      </c>
      <c r="F34" s="229" t="s">
        <v>258</v>
      </c>
      <c r="G34" s="230" t="s">
        <v>259</v>
      </c>
      <c r="H34" s="228" t="s">
        <v>257</v>
      </c>
      <c r="I34" s="231" t="s">
        <v>258</v>
      </c>
      <c r="J34" s="232" t="s">
        <v>259</v>
      </c>
      <c r="K34" s="228" t="s">
        <v>257</v>
      </c>
      <c r="L34" s="229" t="s">
        <v>258</v>
      </c>
      <c r="M34" s="230" t="s">
        <v>259</v>
      </c>
      <c r="N34" s="228" t="s">
        <v>257</v>
      </c>
      <c r="O34" s="229" t="s">
        <v>258</v>
      </c>
      <c r="P34" s="230" t="s">
        <v>259</v>
      </c>
      <c r="Q34" s="228" t="s">
        <v>257</v>
      </c>
      <c r="R34" s="229" t="s">
        <v>258</v>
      </c>
      <c r="S34" s="230" t="s">
        <v>259</v>
      </c>
      <c r="T34" s="228" t="s">
        <v>257</v>
      </c>
      <c r="U34" s="229" t="s">
        <v>258</v>
      </c>
      <c r="V34" s="230" t="s">
        <v>259</v>
      </c>
      <c r="W34" s="228" t="s">
        <v>257</v>
      </c>
      <c r="X34" s="229" t="s">
        <v>258</v>
      </c>
      <c r="Y34" s="230" t="s">
        <v>259</v>
      </c>
      <c r="Z34" s="228" t="s">
        <v>257</v>
      </c>
      <c r="AA34" s="229" t="s">
        <v>258</v>
      </c>
      <c r="AB34" s="230" t="s">
        <v>259</v>
      </c>
      <c r="AC34" s="228" t="s">
        <v>257</v>
      </c>
      <c r="AD34" s="231" t="s">
        <v>258</v>
      </c>
      <c r="AE34" s="232" t="s">
        <v>259</v>
      </c>
      <c r="AF34" s="228" t="s">
        <v>257</v>
      </c>
      <c r="AG34" s="229" t="s">
        <v>258</v>
      </c>
      <c r="AH34" s="230" t="s">
        <v>259</v>
      </c>
      <c r="AI34" s="228" t="s">
        <v>257</v>
      </c>
      <c r="AJ34" s="229" t="s">
        <v>258</v>
      </c>
      <c r="AK34" s="230" t="s">
        <v>259</v>
      </c>
    </row>
    <row r="35" spans="1:37" ht="12.75">
      <c r="A35" s="227" t="s">
        <v>260</v>
      </c>
      <c r="B35" s="247"/>
      <c r="C35" s="237"/>
      <c r="D35" s="238"/>
      <c r="E35" s="247"/>
      <c r="F35" s="237"/>
      <c r="G35" s="238"/>
      <c r="H35" s="247"/>
      <c r="I35" s="237"/>
      <c r="J35" s="238"/>
      <c r="K35" s="247"/>
      <c r="L35" s="237"/>
      <c r="M35" s="238"/>
      <c r="N35" s="247"/>
      <c r="O35" s="237"/>
      <c r="P35" s="238"/>
      <c r="Q35" s="247"/>
      <c r="R35" s="237"/>
      <c r="S35" s="238"/>
      <c r="T35" s="236"/>
      <c r="U35" s="237"/>
      <c r="V35" s="238"/>
      <c r="W35" s="236"/>
      <c r="X35" s="237"/>
      <c r="Y35" s="238"/>
      <c r="Z35" s="236"/>
      <c r="AA35" s="237"/>
      <c r="AB35" s="238"/>
      <c r="AC35" s="281"/>
      <c r="AD35" s="237"/>
      <c r="AE35" s="238"/>
      <c r="AF35" s="242"/>
      <c r="AG35" s="243"/>
      <c r="AH35" s="244"/>
      <c r="AI35" s="242"/>
      <c r="AJ35" s="243"/>
      <c r="AK35" s="244"/>
    </row>
    <row r="36" spans="1:37" ht="12.75">
      <c r="A36" s="227" t="s">
        <v>261</v>
      </c>
      <c r="B36" s="274"/>
      <c r="C36" s="234"/>
      <c r="D36" s="235"/>
      <c r="E36" s="274"/>
      <c r="F36" s="234"/>
      <c r="G36" s="235"/>
      <c r="H36" s="274"/>
      <c r="I36" s="234"/>
      <c r="J36" s="235"/>
      <c r="K36" s="274"/>
      <c r="L36" s="234"/>
      <c r="M36" s="235"/>
      <c r="N36" s="274"/>
      <c r="O36" s="234"/>
      <c r="P36" s="235"/>
      <c r="Q36" s="233"/>
      <c r="R36" s="234"/>
      <c r="S36" s="235"/>
      <c r="T36" s="233"/>
      <c r="U36" s="234"/>
      <c r="V36" s="235"/>
      <c r="W36" s="233"/>
      <c r="X36" s="234"/>
      <c r="Y36" s="235"/>
      <c r="Z36" s="233"/>
      <c r="AA36" s="234"/>
      <c r="AB36" s="235"/>
      <c r="AC36" s="274"/>
      <c r="AD36" s="234"/>
      <c r="AE36" s="235"/>
      <c r="AF36" s="239"/>
      <c r="AG36" s="240"/>
      <c r="AH36" s="241"/>
      <c r="AI36" s="242"/>
      <c r="AJ36" s="243"/>
      <c r="AK36" s="244"/>
    </row>
    <row r="37" spans="1:37" ht="12.75">
      <c r="A37" s="227" t="s">
        <v>262</v>
      </c>
      <c r="B37" s="247"/>
      <c r="C37" s="237"/>
      <c r="D37" s="238"/>
      <c r="E37" s="247"/>
      <c r="F37" s="237"/>
      <c r="G37" s="238"/>
      <c r="H37" s="247"/>
      <c r="I37" s="237"/>
      <c r="J37" s="238"/>
      <c r="K37" s="247"/>
      <c r="L37" s="237"/>
      <c r="M37" s="238"/>
      <c r="N37" s="247"/>
      <c r="O37" s="237"/>
      <c r="P37" s="238"/>
      <c r="Q37" s="247"/>
      <c r="R37" s="237"/>
      <c r="S37" s="238"/>
      <c r="T37" s="246"/>
      <c r="U37" s="237"/>
      <c r="V37" s="238"/>
      <c r="W37" s="236"/>
      <c r="X37" s="237"/>
      <c r="Y37" s="238"/>
      <c r="Z37" s="247"/>
      <c r="AA37" s="237"/>
      <c r="AB37" s="238"/>
      <c r="AC37" s="247"/>
      <c r="AD37" s="237"/>
      <c r="AE37" s="238"/>
      <c r="AF37" s="242"/>
      <c r="AG37" s="243"/>
      <c r="AH37" s="244"/>
      <c r="AI37" s="242"/>
      <c r="AJ37" s="243"/>
      <c r="AK37" s="244"/>
    </row>
    <row r="38" spans="1:37" ht="12.75">
      <c r="A38" s="227" t="s">
        <v>263</v>
      </c>
      <c r="B38" s="247"/>
      <c r="C38" s="237"/>
      <c r="D38" s="238"/>
      <c r="E38" s="247"/>
      <c r="F38" s="237"/>
      <c r="G38" s="238"/>
      <c r="H38" s="247"/>
      <c r="I38" s="237"/>
      <c r="J38" s="238"/>
      <c r="K38" s="247"/>
      <c r="L38" s="237"/>
      <c r="M38" s="238"/>
      <c r="N38" s="247"/>
      <c r="O38" s="237"/>
      <c r="P38" s="238"/>
      <c r="Q38" s="247"/>
      <c r="R38" s="237"/>
      <c r="S38" s="238"/>
      <c r="T38" s="246"/>
      <c r="U38" s="237"/>
      <c r="V38" s="238"/>
      <c r="W38" s="236"/>
      <c r="X38" s="237"/>
      <c r="Y38" s="238"/>
      <c r="Z38" s="236"/>
      <c r="AA38" s="237"/>
      <c r="AB38" s="238"/>
      <c r="AC38" s="281"/>
      <c r="AD38" s="237"/>
      <c r="AE38" s="238"/>
      <c r="AF38" s="242"/>
      <c r="AG38" s="243"/>
      <c r="AH38" s="244"/>
      <c r="AI38" s="242"/>
      <c r="AJ38" s="243"/>
      <c r="AK38" s="244"/>
    </row>
    <row r="39" spans="1:37" ht="12.75">
      <c r="A39" s="227" t="s">
        <v>264</v>
      </c>
      <c r="B39" s="247"/>
      <c r="C39" s="237"/>
      <c r="D39" s="238"/>
      <c r="E39" s="247"/>
      <c r="F39" s="237"/>
      <c r="G39" s="238"/>
      <c r="H39" s="247"/>
      <c r="I39" s="237"/>
      <c r="J39" s="238"/>
      <c r="K39" s="242"/>
      <c r="L39" s="243"/>
      <c r="M39" s="244"/>
      <c r="N39" s="242"/>
      <c r="O39" s="243"/>
      <c r="P39" s="238"/>
      <c r="Q39" s="242"/>
      <c r="R39" s="243"/>
      <c r="S39" s="238"/>
      <c r="T39" s="242"/>
      <c r="U39" s="243"/>
      <c r="V39" s="238"/>
      <c r="W39" s="242"/>
      <c r="X39" s="243"/>
      <c r="Y39" s="244"/>
      <c r="Z39" s="242"/>
      <c r="AA39" s="242"/>
      <c r="AB39" s="244"/>
      <c r="AC39" s="242"/>
      <c r="AD39" s="243"/>
      <c r="AE39" s="244"/>
      <c r="AF39" s="242"/>
      <c r="AG39" s="243"/>
      <c r="AH39" s="244"/>
      <c r="AI39" s="242"/>
      <c r="AJ39" s="243"/>
      <c r="AK39" s="244"/>
    </row>
    <row r="40" spans="1:37" ht="12.75">
      <c r="A40" s="227" t="s">
        <v>265</v>
      </c>
      <c r="B40" s="242"/>
      <c r="C40" s="243"/>
      <c r="D40" s="244"/>
      <c r="E40" s="242"/>
      <c r="F40" s="243"/>
      <c r="G40" s="244"/>
      <c r="H40" s="242"/>
      <c r="I40" s="243"/>
      <c r="J40" s="244"/>
      <c r="K40" s="247"/>
      <c r="L40" s="237"/>
      <c r="M40" s="238"/>
      <c r="N40" s="247"/>
      <c r="O40" s="237"/>
      <c r="P40" s="238"/>
      <c r="Q40" s="247"/>
      <c r="R40" s="237"/>
      <c r="S40" s="238"/>
      <c r="T40" s="247"/>
      <c r="U40" s="237"/>
      <c r="V40" s="238"/>
      <c r="W40" s="247"/>
      <c r="X40" s="237"/>
      <c r="Y40" s="238"/>
      <c r="Z40" s="247"/>
      <c r="AA40" s="237"/>
      <c r="AB40" s="238"/>
      <c r="AC40" s="247"/>
      <c r="AD40" s="237"/>
      <c r="AE40" s="238"/>
      <c r="AF40" s="242"/>
      <c r="AG40" s="243"/>
      <c r="AH40" s="244"/>
      <c r="AI40" s="242"/>
      <c r="AJ40" s="243"/>
      <c r="AK40" s="244"/>
    </row>
    <row r="41" spans="1:37" ht="12.75">
      <c r="A41" s="227" t="s">
        <v>266</v>
      </c>
      <c r="B41" s="242"/>
      <c r="C41" s="242"/>
      <c r="D41" s="238"/>
      <c r="E41" s="242"/>
      <c r="F41" s="242"/>
      <c r="G41" s="238"/>
      <c r="H41" s="242"/>
      <c r="I41" s="242"/>
      <c r="J41" s="238"/>
      <c r="K41" s="242"/>
      <c r="L41" s="243"/>
      <c r="M41" s="244"/>
      <c r="N41" s="247"/>
      <c r="O41" s="237"/>
      <c r="P41" s="238"/>
      <c r="Q41" s="242"/>
      <c r="R41" s="243"/>
      <c r="S41" s="238"/>
      <c r="T41" s="242"/>
      <c r="U41" s="243"/>
      <c r="V41" s="238"/>
      <c r="W41" s="242"/>
      <c r="X41" s="242"/>
      <c r="Y41" s="244"/>
      <c r="Z41" s="242"/>
      <c r="AA41" s="242"/>
      <c r="AB41" s="244"/>
      <c r="AC41" s="242"/>
      <c r="AD41" s="243"/>
      <c r="AE41" s="244"/>
      <c r="AF41" s="242"/>
      <c r="AG41" s="243"/>
      <c r="AH41" s="244"/>
      <c r="AI41" s="242"/>
      <c r="AJ41" s="243"/>
      <c r="AK41" s="244"/>
    </row>
    <row r="42" spans="1:37" ht="12.75">
      <c r="A42" s="249" t="s">
        <v>267</v>
      </c>
      <c r="B42" s="242"/>
      <c r="C42" s="242"/>
      <c r="D42" s="244"/>
      <c r="E42" s="242"/>
      <c r="F42" s="242"/>
      <c r="G42" s="244"/>
      <c r="H42" s="242"/>
      <c r="I42" s="242"/>
      <c r="J42" s="241"/>
      <c r="K42" s="242"/>
      <c r="L42" s="243"/>
      <c r="M42" s="235"/>
      <c r="N42" s="242"/>
      <c r="O42" s="243"/>
      <c r="P42" s="235"/>
      <c r="Q42" s="242"/>
      <c r="R42" s="243"/>
      <c r="S42" s="235"/>
      <c r="T42" s="242"/>
      <c r="U42" s="243"/>
      <c r="V42" s="238"/>
      <c r="W42" s="242"/>
      <c r="X42" s="242"/>
      <c r="Y42" s="241"/>
      <c r="Z42" s="242"/>
      <c r="AA42" s="242"/>
      <c r="AB42" s="241"/>
      <c r="AC42" s="242"/>
      <c r="AD42" s="243"/>
      <c r="AE42" s="241"/>
      <c r="AF42" s="242"/>
      <c r="AG42" s="243"/>
      <c r="AH42" s="241"/>
      <c r="AI42" s="242"/>
      <c r="AJ42" s="243"/>
      <c r="AK42" s="244"/>
    </row>
    <row r="43" spans="1:37" ht="12.75">
      <c r="A43" s="227" t="s">
        <v>268</v>
      </c>
      <c r="B43" s="242"/>
      <c r="C43" s="242"/>
      <c r="D43" s="244"/>
      <c r="E43" s="242"/>
      <c r="F43" s="242"/>
      <c r="G43" s="244"/>
      <c r="H43" s="242"/>
      <c r="I43" s="242"/>
      <c r="J43" s="241"/>
      <c r="K43" s="242"/>
      <c r="L43" s="243"/>
      <c r="M43" s="235"/>
      <c r="N43" s="242"/>
      <c r="O43" s="243"/>
      <c r="P43" s="238"/>
      <c r="Q43" s="242"/>
      <c r="R43" s="243"/>
      <c r="S43" s="238"/>
      <c r="T43" s="242"/>
      <c r="U43" s="243"/>
      <c r="V43" s="235"/>
      <c r="W43" s="242"/>
      <c r="X43" s="242"/>
      <c r="Y43" s="241"/>
      <c r="Z43" s="242"/>
      <c r="AA43" s="242"/>
      <c r="AB43" s="241"/>
      <c r="AC43" s="242"/>
      <c r="AD43" s="243"/>
      <c r="AE43" s="241"/>
      <c r="AF43" s="242"/>
      <c r="AG43" s="243"/>
      <c r="AH43" s="244"/>
      <c r="AI43" s="242"/>
      <c r="AJ43" s="243"/>
      <c r="AK43" s="244"/>
    </row>
    <row r="44" spans="1:37" ht="12.75">
      <c r="A44" s="227" t="s">
        <v>269</v>
      </c>
      <c r="B44" s="242"/>
      <c r="C44" s="242"/>
      <c r="D44" s="238"/>
      <c r="E44" s="242"/>
      <c r="F44" s="242"/>
      <c r="G44" s="238"/>
      <c r="H44" s="242"/>
      <c r="I44" s="242"/>
      <c r="J44" s="238"/>
      <c r="K44" s="242"/>
      <c r="L44" s="243"/>
      <c r="M44" s="244"/>
      <c r="N44" s="242"/>
      <c r="O44" s="243"/>
      <c r="P44" s="238"/>
      <c r="Q44" s="242"/>
      <c r="R44" s="243"/>
      <c r="S44" s="238"/>
      <c r="T44" s="242"/>
      <c r="U44" s="243"/>
      <c r="V44" s="238"/>
      <c r="W44" s="242"/>
      <c r="X44" s="242"/>
      <c r="Y44" s="244"/>
      <c r="Z44" s="242"/>
      <c r="AA44" s="242"/>
      <c r="AB44" s="244"/>
      <c r="AC44" s="242"/>
      <c r="AD44" s="243"/>
      <c r="AE44" s="244"/>
      <c r="AF44" s="242"/>
      <c r="AG44" s="243"/>
      <c r="AH44" s="244"/>
      <c r="AI44" s="242"/>
      <c r="AJ44" s="243"/>
      <c r="AK44" s="244"/>
    </row>
    <row r="45" spans="1:37" ht="12.75">
      <c r="A45" s="227" t="s">
        <v>270</v>
      </c>
      <c r="B45" s="242"/>
      <c r="C45" s="242"/>
      <c r="D45" s="235"/>
      <c r="E45" s="242"/>
      <c r="F45" s="242"/>
      <c r="G45" s="235"/>
      <c r="H45" s="242"/>
      <c r="I45" s="242"/>
      <c r="J45" s="235"/>
      <c r="K45" s="242"/>
      <c r="L45" s="243"/>
      <c r="M45" s="235"/>
      <c r="N45" s="242"/>
      <c r="O45" s="243"/>
      <c r="P45" s="235"/>
      <c r="Q45" s="242"/>
      <c r="R45" s="243"/>
      <c r="S45" s="238"/>
      <c r="T45" s="242"/>
      <c r="U45" s="243"/>
      <c r="V45" s="238"/>
      <c r="W45" s="242"/>
      <c r="X45" s="242"/>
      <c r="Y45" s="238"/>
      <c r="Z45" s="242"/>
      <c r="AA45" s="242"/>
      <c r="AB45" s="244"/>
      <c r="AC45" s="242"/>
      <c r="AD45" s="243"/>
      <c r="AE45" s="244"/>
      <c r="AF45" s="242"/>
      <c r="AG45" s="243"/>
      <c r="AH45" s="244"/>
      <c r="AI45" s="242"/>
      <c r="AJ45" s="243"/>
      <c r="AK45" s="244"/>
    </row>
    <row r="46" spans="1:37" ht="12.75">
      <c r="A46" s="227" t="s">
        <v>271</v>
      </c>
      <c r="B46" s="242"/>
      <c r="C46" s="242"/>
      <c r="D46" s="238"/>
      <c r="E46" s="242"/>
      <c r="F46" s="242"/>
      <c r="G46" s="238"/>
      <c r="H46" s="242"/>
      <c r="I46" s="242"/>
      <c r="J46" s="238"/>
      <c r="K46" s="242"/>
      <c r="L46" s="243"/>
      <c r="M46" s="244"/>
      <c r="N46" s="242"/>
      <c r="O46" s="243"/>
      <c r="P46" s="238"/>
      <c r="Q46" s="242"/>
      <c r="R46" s="243"/>
      <c r="S46" s="238"/>
      <c r="T46" s="242"/>
      <c r="U46" s="243"/>
      <c r="V46" s="238"/>
      <c r="W46" s="242"/>
      <c r="X46" s="242"/>
      <c r="Y46" s="244"/>
      <c r="Z46" s="242"/>
      <c r="AA46" s="242"/>
      <c r="AB46" s="238"/>
      <c r="AC46" s="242"/>
      <c r="AD46" s="243"/>
      <c r="AE46" s="244"/>
      <c r="AF46" s="242"/>
      <c r="AG46" s="243"/>
      <c r="AH46" s="244"/>
      <c r="AI46" s="242"/>
      <c r="AJ46" s="243"/>
      <c r="AK46" s="244"/>
    </row>
    <row r="47" spans="1:37" ht="12.75">
      <c r="A47" s="250" t="s">
        <v>272</v>
      </c>
      <c r="B47" s="251"/>
      <c r="C47" s="251"/>
      <c r="D47" s="252"/>
      <c r="E47" s="251"/>
      <c r="F47" s="251"/>
      <c r="G47" s="252"/>
      <c r="H47" s="251"/>
      <c r="I47" s="251"/>
      <c r="J47" s="252"/>
      <c r="K47" s="251"/>
      <c r="L47" s="253"/>
      <c r="M47" s="252"/>
      <c r="N47" s="251"/>
      <c r="O47" s="253"/>
      <c r="P47" s="254"/>
      <c r="Q47" s="251"/>
      <c r="R47" s="253"/>
      <c r="S47" s="340"/>
      <c r="T47" s="251"/>
      <c r="U47" s="253"/>
      <c r="V47" s="254"/>
      <c r="W47" s="251"/>
      <c r="X47" s="251"/>
      <c r="Y47" s="252"/>
      <c r="Z47" s="251"/>
      <c r="AA47" s="251"/>
      <c r="AB47" s="244"/>
      <c r="AC47" s="251"/>
      <c r="AD47" s="253"/>
      <c r="AE47" s="252"/>
      <c r="AF47" s="251"/>
      <c r="AG47" s="253"/>
      <c r="AH47" s="252"/>
      <c r="AI47" s="251"/>
      <c r="AJ47" s="253"/>
      <c r="AK47" s="252"/>
    </row>
    <row r="48" spans="1:37" ht="12.75">
      <c r="A48" s="273" t="s">
        <v>273</v>
      </c>
      <c r="B48" s="259"/>
      <c r="C48" s="258"/>
      <c r="D48" s="232">
        <f>SUM(D35:D47)</f>
        <v>0</v>
      </c>
      <c r="E48" s="259"/>
      <c r="F48" s="258"/>
      <c r="G48" s="232">
        <f>SUM(G35:G47)</f>
        <v>0</v>
      </c>
      <c r="H48" s="259"/>
      <c r="I48" s="258"/>
      <c r="J48" s="232">
        <f>SUM(J35:J47)</f>
        <v>0</v>
      </c>
      <c r="K48" s="259"/>
      <c r="L48" s="251"/>
      <c r="M48" s="232">
        <f>SUM(M36:M47)</f>
        <v>0</v>
      </c>
      <c r="N48" s="259"/>
      <c r="O48" s="258"/>
      <c r="P48" s="232">
        <f>SUM(P35:P47)</f>
        <v>0</v>
      </c>
      <c r="Q48" s="259"/>
      <c r="R48" s="258"/>
      <c r="S48" s="232">
        <f>SUM(S35:S47)</f>
        <v>0</v>
      </c>
      <c r="T48" s="259"/>
      <c r="U48" s="252"/>
      <c r="V48" s="232">
        <f>SUM(V36:V47)</f>
        <v>0</v>
      </c>
      <c r="W48" s="259"/>
      <c r="X48" s="258"/>
      <c r="Y48" s="232">
        <f>SUM(Y35:Y47)</f>
        <v>0</v>
      </c>
      <c r="Z48" s="232"/>
      <c r="AA48" s="232"/>
      <c r="AB48" s="232">
        <f>SUM(AB35:AB47)</f>
        <v>0</v>
      </c>
      <c r="AC48" s="259"/>
      <c r="AD48" s="258"/>
      <c r="AE48" s="232">
        <f>SUM(AE36:AE47)</f>
        <v>0</v>
      </c>
      <c r="AF48" s="232"/>
      <c r="AG48" s="232"/>
      <c r="AH48" s="232">
        <f>SUM(AH36:AH47)</f>
        <v>0</v>
      </c>
      <c r="AI48" s="259"/>
      <c r="AJ48" s="258"/>
      <c r="AK48" s="252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79" t="s">
        <v>274</v>
      </c>
      <c r="B50" s="224"/>
      <c r="C50" s="224"/>
      <c r="D50" s="261">
        <f>SUM(D37:D41)-D40</f>
        <v>0</v>
      </c>
      <c r="E50" s="224"/>
      <c r="F50" s="224"/>
      <c r="G50" s="261">
        <f>SUM(G37:G41)-G40</f>
        <v>0</v>
      </c>
      <c r="H50" s="224"/>
      <c r="I50" s="224"/>
      <c r="J50" s="261">
        <f>SUM(J37:J41)-J40</f>
        <v>0</v>
      </c>
      <c r="K50" s="224"/>
      <c r="L50" s="224"/>
      <c r="M50" s="261">
        <f>SUM(M37:M41)-M40</f>
        <v>0</v>
      </c>
      <c r="N50" s="224"/>
      <c r="O50" s="224"/>
      <c r="P50" s="261">
        <f>SUM(P37:P41)-P40</f>
        <v>0</v>
      </c>
      <c r="Q50" s="224"/>
      <c r="R50" s="224"/>
      <c r="S50" s="261">
        <f>SUM(S37:S41)</f>
        <v>0</v>
      </c>
      <c r="T50" s="224"/>
      <c r="U50" s="224"/>
      <c r="V50" s="261">
        <f>SUM(V37:V41)</f>
        <v>0</v>
      </c>
      <c r="W50" s="224"/>
      <c r="X50" s="224"/>
      <c r="Y50" s="261">
        <f>SUM(Y37:Y41)</f>
        <v>0</v>
      </c>
      <c r="Z50" s="224"/>
      <c r="AA50" s="224"/>
      <c r="AB50" s="261">
        <f>SUM(AB37:AB41)</f>
        <v>0</v>
      </c>
      <c r="AC50" s="224"/>
      <c r="AD50" s="224"/>
      <c r="AE50" s="261">
        <f>SUM(AE37:AE41)</f>
        <v>0</v>
      </c>
      <c r="AF50" s="224"/>
      <c r="AG50" s="224"/>
      <c r="AH50" s="261">
        <f>SUM(AH37:AH41)</f>
        <v>0</v>
      </c>
      <c r="AI50" s="224"/>
      <c r="AJ50" s="224"/>
      <c r="AK50" s="261">
        <f>SUM(AK37:AK41)</f>
        <v>0</v>
      </c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25.5">
      <c r="A52" s="262" t="s">
        <v>275</v>
      </c>
      <c r="B52" s="224"/>
      <c r="C52" s="224"/>
      <c r="D52" s="263" t="e">
        <f>D50/D48</f>
        <v>#DIV/0!</v>
      </c>
      <c r="E52" s="263"/>
      <c r="F52" s="263"/>
      <c r="G52" s="263" t="e">
        <f>G50/G48</f>
        <v>#DIV/0!</v>
      </c>
      <c r="H52" s="263"/>
      <c r="I52" s="263"/>
      <c r="J52" s="263" t="e">
        <f>J50/J48</f>
        <v>#DIV/0!</v>
      </c>
      <c r="K52" s="263"/>
      <c r="L52" s="263"/>
      <c r="M52" s="263" t="e">
        <f>M50/M48</f>
        <v>#DIV/0!</v>
      </c>
      <c r="N52" s="263"/>
      <c r="O52" s="263"/>
      <c r="P52" s="263" t="e">
        <f>P50/P48</f>
        <v>#DIV/0!</v>
      </c>
      <c r="Q52" s="263"/>
      <c r="R52" s="263"/>
      <c r="S52" s="263" t="e">
        <f>S50/S48</f>
        <v>#DIV/0!</v>
      </c>
      <c r="T52" s="263"/>
      <c r="U52" s="263"/>
      <c r="V52" s="263" t="e">
        <f>V50/V48</f>
        <v>#DIV/0!</v>
      </c>
      <c r="W52" s="263"/>
      <c r="X52" s="263"/>
      <c r="Y52" s="263" t="e">
        <f>Y50/Y48</f>
        <v>#DIV/0!</v>
      </c>
      <c r="Z52" s="263"/>
      <c r="AA52" s="263"/>
      <c r="AB52" s="263" t="e">
        <f>AB50/AB48</f>
        <v>#DIV/0!</v>
      </c>
      <c r="AC52" s="263"/>
      <c r="AD52" s="263"/>
      <c r="AE52" s="263" t="e">
        <f>AE50/AE48</f>
        <v>#DIV/0!</v>
      </c>
      <c r="AF52" s="263"/>
      <c r="AG52" s="263"/>
      <c r="AH52" s="263" t="e">
        <f>AH50/AH48</f>
        <v>#DIV/0!</v>
      </c>
      <c r="AI52" s="263"/>
      <c r="AJ52" s="263"/>
      <c r="AK52" s="263" t="e">
        <f>AK50/AK48</f>
        <v>#DIV/0!</v>
      </c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79" t="s">
        <v>276</v>
      </c>
      <c r="B54" s="224"/>
      <c r="C54" s="224"/>
      <c r="D54" s="261">
        <f>SUM(D44:D46)</f>
        <v>0</v>
      </c>
      <c r="E54" s="224"/>
      <c r="F54" s="224"/>
      <c r="G54" s="261">
        <f>SUM(G44:G46)</f>
        <v>0</v>
      </c>
      <c r="H54" s="224"/>
      <c r="I54" s="224"/>
      <c r="J54" s="261">
        <f>SUM(J44:J46)</f>
        <v>0</v>
      </c>
      <c r="K54" s="224"/>
      <c r="L54" s="224"/>
      <c r="M54" s="261">
        <f>SUM(M44:M46)</f>
        <v>0</v>
      </c>
      <c r="N54" s="224"/>
      <c r="O54" s="224"/>
      <c r="P54" s="261">
        <f>SUM(P44:P46)</f>
        <v>0</v>
      </c>
      <c r="Q54" s="224"/>
      <c r="R54" s="224"/>
      <c r="S54" s="261">
        <f>SUM(S44:S46)</f>
        <v>0</v>
      </c>
      <c r="T54" s="224"/>
      <c r="U54" s="224"/>
      <c r="V54" s="261">
        <f>SUM(V44:V46)</f>
        <v>0</v>
      </c>
      <c r="W54" s="224"/>
      <c r="X54" s="224"/>
      <c r="Y54" s="261">
        <f>SUM(Y44:Y46)</f>
        <v>0</v>
      </c>
      <c r="Z54" s="224"/>
      <c r="AA54" s="224"/>
      <c r="AB54" s="261">
        <f>SUM(AB44:AB46)</f>
        <v>0</v>
      </c>
      <c r="AC54" s="224"/>
      <c r="AD54" s="224"/>
      <c r="AE54" s="261">
        <f>SUM(AE44:AE46)</f>
        <v>0</v>
      </c>
      <c r="AF54" s="224"/>
      <c r="AG54" s="224"/>
      <c r="AH54" s="261">
        <f>SUM(AH44:AH46)</f>
        <v>0</v>
      </c>
      <c r="AI54" s="224"/>
      <c r="AJ54" s="224"/>
      <c r="AK54" s="261">
        <f>SUM(AK44:AK46)</f>
        <v>0</v>
      </c>
    </row>
    <row r="55" spans="1:37" ht="12.75">
      <c r="A55" s="79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79" t="s">
        <v>277</v>
      </c>
      <c r="B56" s="224"/>
      <c r="C56" s="224"/>
      <c r="D56" s="263" t="e">
        <f>D54/D48</f>
        <v>#DIV/0!</v>
      </c>
      <c r="E56" s="224"/>
      <c r="F56" s="224"/>
      <c r="G56" s="263" t="e">
        <f>G54/G48</f>
        <v>#DIV/0!</v>
      </c>
      <c r="H56" s="224"/>
      <c r="I56" s="224"/>
      <c r="J56" s="263" t="e">
        <f>J54/J48</f>
        <v>#DIV/0!</v>
      </c>
      <c r="K56" s="224"/>
      <c r="L56" s="224"/>
      <c r="M56" s="263" t="e">
        <f>M54/M48</f>
        <v>#DIV/0!</v>
      </c>
      <c r="N56" s="224"/>
      <c r="O56" s="224"/>
      <c r="P56" s="263" t="e">
        <f>P54/P48</f>
        <v>#DIV/0!</v>
      </c>
      <c r="Q56" s="224"/>
      <c r="R56" s="224"/>
      <c r="S56" s="263" t="e">
        <f>S54/S48</f>
        <v>#DIV/0!</v>
      </c>
      <c r="T56" s="224"/>
      <c r="U56" s="224"/>
      <c r="V56" s="263" t="e">
        <f>V54/V48</f>
        <v>#DIV/0!</v>
      </c>
      <c r="W56" s="224"/>
      <c r="X56" s="224"/>
      <c r="Y56" s="263" t="e">
        <f>Y54/Y48</f>
        <v>#DIV/0!</v>
      </c>
      <c r="Z56" s="224"/>
      <c r="AA56" s="224"/>
      <c r="AB56" s="263" t="e">
        <f>AB54/AB48</f>
        <v>#DIV/0!</v>
      </c>
      <c r="AC56" s="224"/>
      <c r="AD56" s="224"/>
      <c r="AE56" s="263" t="e">
        <f>AE54/AE48</f>
        <v>#DIV/0!</v>
      </c>
      <c r="AF56" s="224"/>
      <c r="AG56" s="224"/>
      <c r="AH56" s="263" t="e">
        <f>AH54/AH48</f>
        <v>#DIV/0!</v>
      </c>
      <c r="AI56" s="224"/>
      <c r="AJ56" s="224"/>
      <c r="AK56" s="263" t="e">
        <f>AK54/AK48</f>
        <v>#DIV/0!</v>
      </c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spans="1:3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spans="1:3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spans="1:37" ht="12.75">
      <c r="A105" s="78" t="s">
        <v>244</v>
      </c>
      <c r="B105" s="78" t="s">
        <v>245</v>
      </c>
      <c r="C105" s="78" t="s">
        <v>246</v>
      </c>
      <c r="D105" s="78" t="s">
        <v>247</v>
      </c>
      <c r="E105" s="78" t="s">
        <v>248</v>
      </c>
      <c r="F105" s="78" t="s">
        <v>249</v>
      </c>
      <c r="G105" s="78" t="s">
        <v>250</v>
      </c>
      <c r="H105" s="78" t="s">
        <v>251</v>
      </c>
      <c r="I105" s="78" t="s">
        <v>252</v>
      </c>
      <c r="J105" s="78" t="s">
        <v>253</v>
      </c>
      <c r="K105" s="78" t="s">
        <v>254</v>
      </c>
      <c r="L105" s="78" t="s">
        <v>255</v>
      </c>
      <c r="M105" s="78"/>
      <c r="N105" s="78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</row>
    <row r="106" spans="1:37" ht="12.75">
      <c r="A106" s="261">
        <f>D19+D48</f>
        <v>0</v>
      </c>
      <c r="B106" s="261">
        <f>G19+G48</f>
        <v>0</v>
      </c>
      <c r="C106" s="261">
        <f>J19+J48</f>
        <v>0</v>
      </c>
      <c r="D106" s="261">
        <f>M19+M48</f>
        <v>0</v>
      </c>
      <c r="E106" s="261">
        <f>P19+P48</f>
        <v>0</v>
      </c>
      <c r="F106" s="261">
        <f>S19+S48</f>
        <v>0</v>
      </c>
      <c r="G106" s="261">
        <f>V19+V48</f>
        <v>0</v>
      </c>
      <c r="H106" s="261">
        <f>Y19+Y48</f>
        <v>0</v>
      </c>
      <c r="I106" s="261">
        <f>AB19+AB48</f>
        <v>0</v>
      </c>
      <c r="J106" s="261">
        <f>AE19+AE48</f>
        <v>0</v>
      </c>
      <c r="K106" s="261">
        <f>AH19+AH48</f>
        <v>0</v>
      </c>
      <c r="L106" s="261">
        <f>AK19+AK48</f>
        <v>0</v>
      </c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</row>
  </sheetData>
  <mergeCells count="28">
    <mergeCell ref="AF33:AH33"/>
    <mergeCell ref="AI33:AK33"/>
    <mergeCell ref="B30:E30"/>
    <mergeCell ref="B31:E31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288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 t="s">
        <v>289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42"/>
      <c r="AJ6" s="243"/>
      <c r="AK6" s="244"/>
    </row>
    <row r="7" spans="1:37" ht="15" customHeight="1">
      <c r="A7" s="227" t="s">
        <v>261</v>
      </c>
      <c r="B7" s="245"/>
      <c r="C7" s="234"/>
      <c r="D7" s="235"/>
      <c r="E7" s="245"/>
      <c r="F7" s="234"/>
      <c r="G7" s="235"/>
      <c r="H7" s="274"/>
      <c r="I7" s="234"/>
      <c r="J7" s="235"/>
      <c r="K7" s="274"/>
      <c r="L7" s="234"/>
      <c r="M7" s="235"/>
      <c r="N7" s="274"/>
      <c r="O7" s="234"/>
      <c r="P7" s="235"/>
      <c r="Q7" s="274"/>
      <c r="R7" s="234"/>
      <c r="S7" s="235"/>
      <c r="T7" s="233"/>
      <c r="U7" s="234"/>
      <c r="V7" s="235"/>
      <c r="W7" s="233"/>
      <c r="X7" s="234"/>
      <c r="Y7" s="235"/>
      <c r="Z7" s="236"/>
      <c r="AA7" s="237"/>
      <c r="AB7" s="238"/>
      <c r="AC7" s="281"/>
      <c r="AD7" s="237"/>
      <c r="AE7" s="238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81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290</v>
      </c>
      <c r="B13" s="242"/>
      <c r="C13" s="242"/>
      <c r="D13" s="241"/>
      <c r="E13" s="242"/>
      <c r="F13" s="242"/>
      <c r="G13" s="241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4"/>
      <c r="AC13" s="242"/>
      <c r="AD13" s="243"/>
      <c r="AE13" s="244"/>
      <c r="AF13" s="242"/>
      <c r="AG13" s="243"/>
      <c r="AH13" s="241"/>
      <c r="AI13" s="242"/>
      <c r="AJ13" s="243"/>
      <c r="AK13" s="244"/>
    </row>
    <row r="14" spans="1:37" ht="15" customHeight="1">
      <c r="A14" s="249" t="s">
        <v>267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5"/>
      <c r="Q14" s="242"/>
      <c r="R14" s="243"/>
      <c r="S14" s="235"/>
      <c r="T14" s="242"/>
      <c r="U14" s="243"/>
      <c r="V14" s="235"/>
      <c r="W14" s="242"/>
      <c r="X14" s="242"/>
      <c r="Y14" s="241"/>
      <c r="Z14" s="242"/>
      <c r="AA14" s="242"/>
      <c r="AB14" s="244"/>
      <c r="AC14" s="242"/>
      <c r="AD14" s="243"/>
      <c r="AE14" s="244"/>
      <c r="AF14" s="242"/>
      <c r="AG14" s="243"/>
      <c r="AH14" s="241"/>
      <c r="AI14" s="242"/>
      <c r="AJ14" s="243"/>
      <c r="AK14" s="244"/>
    </row>
    <row r="15" spans="1:37" ht="15" customHeight="1">
      <c r="A15" s="227" t="s">
        <v>268</v>
      </c>
      <c r="B15" s="242"/>
      <c r="C15" s="242"/>
      <c r="D15" s="244"/>
      <c r="E15" s="242"/>
      <c r="F15" s="242"/>
      <c r="G15" s="244"/>
      <c r="H15" s="242"/>
      <c r="I15" s="242"/>
      <c r="J15" s="241"/>
      <c r="K15" s="242"/>
      <c r="L15" s="243"/>
      <c r="M15" s="235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1"/>
      <c r="Z15" s="242"/>
      <c r="AA15" s="242"/>
      <c r="AB15" s="244"/>
      <c r="AC15" s="242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269</v>
      </c>
      <c r="B16" s="242"/>
      <c r="C16" s="242"/>
      <c r="D16" s="238"/>
      <c r="E16" s="242"/>
      <c r="F16" s="242"/>
      <c r="G16" s="238"/>
      <c r="H16" s="242"/>
      <c r="I16" s="242"/>
      <c r="J16" s="238"/>
      <c r="K16" s="242"/>
      <c r="L16" s="243"/>
      <c r="M16" s="244"/>
      <c r="N16" s="242"/>
      <c r="O16" s="243"/>
      <c r="P16" s="238"/>
      <c r="Q16" s="242"/>
      <c r="R16" s="243"/>
      <c r="S16" s="238"/>
      <c r="T16" s="242"/>
      <c r="U16" s="243"/>
      <c r="V16" s="238"/>
      <c r="W16" s="242"/>
      <c r="X16" s="242"/>
      <c r="Y16" s="244"/>
      <c r="Z16" s="242"/>
      <c r="AA16" s="242"/>
      <c r="AB16" s="244"/>
      <c r="AC16" s="242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270</v>
      </c>
      <c r="B17" s="242"/>
      <c r="C17" s="242"/>
      <c r="D17" s="235"/>
      <c r="E17" s="242"/>
      <c r="F17" s="242"/>
      <c r="G17" s="235"/>
      <c r="H17" s="242"/>
      <c r="I17" s="242"/>
      <c r="J17" s="235"/>
      <c r="K17" s="242"/>
      <c r="L17" s="243"/>
      <c r="M17" s="235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38"/>
      <c r="Z17" s="242"/>
      <c r="AA17" s="242"/>
      <c r="AB17" s="244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27" t="s">
        <v>271</v>
      </c>
      <c r="B18" s="242"/>
      <c r="C18" s="242"/>
      <c r="D18" s="238"/>
      <c r="E18" s="242"/>
      <c r="F18" s="242"/>
      <c r="G18" s="238"/>
      <c r="H18" s="242"/>
      <c r="I18" s="242"/>
      <c r="J18" s="238"/>
      <c r="K18" s="242"/>
      <c r="L18" s="243"/>
      <c r="M18" s="244"/>
      <c r="N18" s="242"/>
      <c r="O18" s="243"/>
      <c r="P18" s="238"/>
      <c r="Q18" s="242"/>
      <c r="R18" s="243"/>
      <c r="S18" s="238"/>
      <c r="T18" s="242"/>
      <c r="U18" s="243"/>
      <c r="V18" s="238"/>
      <c r="W18" s="242"/>
      <c r="X18" s="242"/>
      <c r="Y18" s="244"/>
      <c r="Z18" s="242"/>
      <c r="AA18" s="242"/>
      <c r="AB18" s="238"/>
      <c r="AC18" s="242"/>
      <c r="AD18" s="243"/>
      <c r="AE18" s="244"/>
      <c r="AF18" s="242"/>
      <c r="AG18" s="243"/>
      <c r="AH18" s="244"/>
      <c r="AI18" s="242"/>
      <c r="AJ18" s="243"/>
      <c r="AK18" s="244"/>
    </row>
    <row r="19" spans="1:37" ht="15" customHeight="1">
      <c r="A19" s="250" t="s">
        <v>272</v>
      </c>
      <c r="B19" s="251"/>
      <c r="C19" s="251"/>
      <c r="D19" s="252"/>
      <c r="E19" s="251"/>
      <c r="F19" s="251"/>
      <c r="G19" s="252"/>
      <c r="H19" s="251"/>
      <c r="I19" s="251"/>
      <c r="J19" s="252"/>
      <c r="K19" s="251"/>
      <c r="L19" s="253"/>
      <c r="M19" s="252"/>
      <c r="N19" s="251"/>
      <c r="O19" s="253"/>
      <c r="P19" s="254"/>
      <c r="Q19" s="251"/>
      <c r="R19" s="253"/>
      <c r="S19" s="254"/>
      <c r="T19" s="251"/>
      <c r="U19" s="253"/>
      <c r="V19" s="340"/>
      <c r="W19" s="251"/>
      <c r="X19" s="251"/>
      <c r="Y19" s="252"/>
      <c r="Z19" s="251"/>
      <c r="AA19" s="251"/>
      <c r="AB19" s="244"/>
      <c r="AC19" s="251"/>
      <c r="AD19" s="253"/>
      <c r="AE19" s="252"/>
      <c r="AF19" s="251"/>
      <c r="AG19" s="253"/>
      <c r="AH19" s="252"/>
      <c r="AI19" s="251"/>
      <c r="AJ19" s="253"/>
      <c r="AK19" s="252"/>
    </row>
    <row r="20" spans="1:37" ht="15" customHeight="1">
      <c r="A20" s="273" t="s">
        <v>273</v>
      </c>
      <c r="B20" s="259"/>
      <c r="C20" s="258"/>
      <c r="D20" s="232">
        <f>SUM(D6:D19)</f>
        <v>0</v>
      </c>
      <c r="E20" s="259"/>
      <c r="F20" s="258"/>
      <c r="G20" s="232">
        <f>SUM(G6:G19)</f>
        <v>0</v>
      </c>
      <c r="H20" s="259"/>
      <c r="I20" s="258"/>
      <c r="J20" s="232">
        <f>SUM(J6:J19)</f>
        <v>0</v>
      </c>
      <c r="K20" s="259"/>
      <c r="L20" s="251"/>
      <c r="M20" s="232">
        <f>SUM(M7:M19)</f>
        <v>0</v>
      </c>
      <c r="N20" s="259"/>
      <c r="O20" s="258"/>
      <c r="P20" s="232">
        <f>SUM(P7:P19)</f>
        <v>0</v>
      </c>
      <c r="Q20" s="259"/>
      <c r="R20" s="258"/>
      <c r="S20" s="232">
        <f>SUM(S7:S19)</f>
        <v>0</v>
      </c>
      <c r="T20" s="259"/>
      <c r="U20" s="252"/>
      <c r="V20" s="232">
        <f>SUM(V7:V19)</f>
        <v>0</v>
      </c>
      <c r="W20" s="259"/>
      <c r="X20" s="258"/>
      <c r="Y20" s="232">
        <f>SUM(Y7:Y19)</f>
        <v>0</v>
      </c>
      <c r="Z20" s="232"/>
      <c r="AA20" s="232"/>
      <c r="AB20" s="232">
        <f>SUM(AB7:AB19)</f>
        <v>0</v>
      </c>
      <c r="AC20" s="232"/>
      <c r="AD20" s="232"/>
      <c r="AE20" s="232">
        <f>SUM(AE7:AE19)</f>
        <v>0</v>
      </c>
      <c r="AF20" s="232"/>
      <c r="AG20" s="232"/>
      <c r="AH20" s="232">
        <f>SUM(AH7:AH19)</f>
        <v>0</v>
      </c>
      <c r="AI20" s="259"/>
      <c r="AJ20" s="258"/>
      <c r="AK20" s="252"/>
    </row>
    <row r="21" spans="1:37" ht="1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</row>
    <row r="22" spans="1:37" ht="12.75">
      <c r="A22" s="79" t="s">
        <v>274</v>
      </c>
      <c r="B22" s="224"/>
      <c r="C22" s="224"/>
      <c r="D22" s="261">
        <f>SUM(D8:D12)-D11</f>
        <v>0</v>
      </c>
      <c r="E22" s="224"/>
      <c r="F22" s="224"/>
      <c r="G22" s="261">
        <f>SUM(G8:G12)-G11</f>
        <v>0</v>
      </c>
      <c r="H22" s="224"/>
      <c r="I22" s="224"/>
      <c r="J22" s="261">
        <f>SUM(J8:J12)-J11</f>
        <v>0</v>
      </c>
      <c r="K22" s="224"/>
      <c r="L22" s="224"/>
      <c r="M22" s="261">
        <f>SUM(M8:M12)-M11</f>
        <v>0</v>
      </c>
      <c r="N22" s="224"/>
      <c r="O22" s="224"/>
      <c r="P22" s="261">
        <f>SUM(P8:P12)-P11</f>
        <v>0</v>
      </c>
      <c r="Q22" s="224"/>
      <c r="R22" s="224"/>
      <c r="S22" s="261">
        <f>SUM(S8:S12)</f>
        <v>0</v>
      </c>
      <c r="T22" s="224"/>
      <c r="U22" s="224"/>
      <c r="V22" s="261">
        <f>SUM(V8:V12)</f>
        <v>0</v>
      </c>
      <c r="W22" s="224"/>
      <c r="X22" s="224"/>
      <c r="Y22" s="261">
        <f>SUM(Y8:Y12)</f>
        <v>0</v>
      </c>
      <c r="Z22" s="224"/>
      <c r="AA22" s="224"/>
      <c r="AB22" s="261">
        <f>SUM(AB8:AB12)</f>
        <v>0</v>
      </c>
      <c r="AC22" s="224"/>
      <c r="AD22" s="224"/>
      <c r="AE22" s="261">
        <f>SUM(AE8:AE12)</f>
        <v>0</v>
      </c>
      <c r="AF22" s="224"/>
      <c r="AG22" s="224"/>
      <c r="AH22" s="261">
        <f>SUM(AH8:AH12)</f>
        <v>0</v>
      </c>
      <c r="AI22" s="224"/>
      <c r="AJ22" s="224"/>
      <c r="AK22" s="261">
        <f>SUM(AK8:AK12)</f>
        <v>0</v>
      </c>
    </row>
    <row r="23" spans="1:37" ht="12.7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</row>
    <row r="24" spans="1:37" ht="25.5">
      <c r="A24" s="262" t="s">
        <v>275</v>
      </c>
      <c r="B24" s="224"/>
      <c r="C24" s="224"/>
      <c r="D24" s="263" t="e">
        <f>D22/D20</f>
        <v>#DIV/0!</v>
      </c>
      <c r="E24" s="263"/>
      <c r="F24" s="263"/>
      <c r="G24" s="263" t="e">
        <f>G22/G20</f>
        <v>#DIV/0!</v>
      </c>
      <c r="H24" s="263"/>
      <c r="I24" s="263"/>
      <c r="J24" s="263" t="e">
        <f>J22/J20</f>
        <v>#DIV/0!</v>
      </c>
      <c r="K24" s="263"/>
      <c r="L24" s="263"/>
      <c r="M24" s="263" t="e">
        <f>M22/M20</f>
        <v>#DIV/0!</v>
      </c>
      <c r="N24" s="263"/>
      <c r="O24" s="263"/>
      <c r="P24" s="263" t="e">
        <f>P22/P20</f>
        <v>#DIV/0!</v>
      </c>
      <c r="Q24" s="263"/>
      <c r="R24" s="263"/>
      <c r="S24" s="263" t="e">
        <f>S22/S20</f>
        <v>#DIV/0!</v>
      </c>
      <c r="T24" s="263"/>
      <c r="U24" s="263"/>
      <c r="V24" s="263" t="e">
        <f>V22/V20</f>
        <v>#DIV/0!</v>
      </c>
      <c r="W24" s="263"/>
      <c r="X24" s="263"/>
      <c r="Y24" s="263" t="e">
        <f>Y22/Y20</f>
        <v>#DIV/0!</v>
      </c>
      <c r="Z24" s="263"/>
      <c r="AA24" s="263"/>
      <c r="AB24" s="263" t="e">
        <f>AB22/AB20</f>
        <v>#DIV/0!</v>
      </c>
      <c r="AC24" s="263"/>
      <c r="AD24" s="263"/>
      <c r="AE24" s="263" t="e">
        <f>AE22/AE20</f>
        <v>#DIV/0!</v>
      </c>
      <c r="AF24" s="263"/>
      <c r="AG24" s="263"/>
      <c r="AH24" s="263" t="e">
        <f>AH22/AH20</f>
        <v>#DIV/0!</v>
      </c>
      <c r="AI24" s="263"/>
      <c r="AJ24" s="263"/>
      <c r="AK24" s="263" t="e">
        <f>AK22/AK20</f>
        <v>#DIV/0!</v>
      </c>
    </row>
    <row r="25" spans="1:37" ht="12.7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</row>
    <row r="26" spans="1:37" ht="12.75">
      <c r="A26" s="79" t="s">
        <v>276</v>
      </c>
      <c r="B26" s="224"/>
      <c r="C26" s="224"/>
      <c r="D26" s="261">
        <f>SUM(D16:D18)</f>
        <v>0</v>
      </c>
      <c r="E26" s="224"/>
      <c r="F26" s="224"/>
      <c r="G26" s="261">
        <f>SUM(G16:G18)</f>
        <v>0</v>
      </c>
      <c r="H26" s="224"/>
      <c r="I26" s="224"/>
      <c r="J26" s="261">
        <f>SUM(J16:J18)</f>
        <v>0</v>
      </c>
      <c r="K26" s="224"/>
      <c r="L26" s="224"/>
      <c r="M26" s="261">
        <f>SUM(M16:M18)</f>
        <v>0</v>
      </c>
      <c r="N26" s="224"/>
      <c r="O26" s="224"/>
      <c r="P26" s="261">
        <f>SUM(P16:P18)</f>
        <v>0</v>
      </c>
      <c r="Q26" s="224"/>
      <c r="R26" s="224"/>
      <c r="S26" s="261">
        <f>SUM(S16:S18)</f>
        <v>0</v>
      </c>
      <c r="T26" s="224"/>
      <c r="U26" s="224"/>
      <c r="V26" s="261">
        <f>SUM(V16:V18)</f>
        <v>0</v>
      </c>
      <c r="W26" s="224"/>
      <c r="X26" s="224"/>
      <c r="Y26" s="261">
        <f>SUM(Y16:Y18)</f>
        <v>0</v>
      </c>
      <c r="Z26" s="224"/>
      <c r="AA26" s="224"/>
      <c r="AB26" s="261">
        <f>SUM(AB16:AB18)</f>
        <v>0</v>
      </c>
      <c r="AC26" s="224"/>
      <c r="AD26" s="224"/>
      <c r="AE26" s="261">
        <f>SUM(AE16:AE18)</f>
        <v>0</v>
      </c>
      <c r="AF26" s="224"/>
      <c r="AG26" s="224"/>
      <c r="AH26" s="261">
        <f>SUM(AH16:AH18)</f>
        <v>0</v>
      </c>
      <c r="AI26" s="224"/>
      <c r="AJ26" s="224"/>
      <c r="AK26" s="261">
        <f>SUM(AK16:AK18)</f>
        <v>0</v>
      </c>
    </row>
    <row r="27" spans="1:37" ht="12.75">
      <c r="A27" s="79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</row>
    <row r="28" spans="1:37" ht="12.75">
      <c r="A28" s="79" t="s">
        <v>277</v>
      </c>
      <c r="B28" s="224"/>
      <c r="C28" s="224"/>
      <c r="D28" s="263" t="e">
        <f>D26/D20</f>
        <v>#DIV/0!</v>
      </c>
      <c r="E28" s="224"/>
      <c r="F28" s="224"/>
      <c r="G28" s="263" t="e">
        <f>G26/G20</f>
        <v>#DIV/0!</v>
      </c>
      <c r="H28" s="224"/>
      <c r="I28" s="224"/>
      <c r="J28" s="263" t="e">
        <f>J26/J20</f>
        <v>#DIV/0!</v>
      </c>
      <c r="K28" s="224"/>
      <c r="L28" s="224"/>
      <c r="M28" s="263" t="e">
        <f>M26/M20</f>
        <v>#DIV/0!</v>
      </c>
      <c r="N28" s="224"/>
      <c r="O28" s="224"/>
      <c r="P28" s="263" t="e">
        <f>P26/P20</f>
        <v>#DIV/0!</v>
      </c>
      <c r="Q28" s="224"/>
      <c r="R28" s="224"/>
      <c r="S28" s="263" t="e">
        <f>S26/S20</f>
        <v>#DIV/0!</v>
      </c>
      <c r="T28" s="224"/>
      <c r="U28" s="224"/>
      <c r="V28" s="263" t="e">
        <f>V26/V20</f>
        <v>#DIV/0!</v>
      </c>
      <c r="W28" s="224"/>
      <c r="X28" s="224"/>
      <c r="Y28" s="263" t="e">
        <f>Y26/Y20</f>
        <v>#DIV/0!</v>
      </c>
      <c r="Z28" s="224"/>
      <c r="AA28" s="224"/>
      <c r="AB28" s="263" t="e">
        <f>AB26/AB20</f>
        <v>#DIV/0!</v>
      </c>
      <c r="AC28" s="224"/>
      <c r="AD28" s="224"/>
      <c r="AE28" s="263" t="e">
        <f>AE26/AE20</f>
        <v>#DIV/0!</v>
      </c>
      <c r="AF28" s="224"/>
      <c r="AG28" s="224"/>
      <c r="AH28" s="263" t="e">
        <f>AH26/AH20</f>
        <v>#DIV/0!</v>
      </c>
      <c r="AI28" s="224"/>
      <c r="AJ28" s="224"/>
      <c r="AK28" s="263" t="e">
        <f>AK26/AK20</f>
        <v>#DIV/0!</v>
      </c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D20</f>
        <v>0</v>
      </c>
      <c r="B101" s="261">
        <f>G20</f>
        <v>0</v>
      </c>
      <c r="C101" s="261">
        <f>J20</f>
        <v>0</v>
      </c>
      <c r="D101" s="261">
        <f>M20</f>
        <v>0</v>
      </c>
      <c r="E101" s="261">
        <f>P20</f>
        <v>0</v>
      </c>
      <c r="F101" s="261">
        <f>S20</f>
        <v>0</v>
      </c>
      <c r="G101" s="261">
        <f>V20</f>
        <v>0</v>
      </c>
      <c r="H101" s="261">
        <f>Y20</f>
        <v>0</v>
      </c>
      <c r="I101" s="261">
        <f>AB20</f>
        <v>0</v>
      </c>
      <c r="J101" s="261">
        <f>AE20</f>
        <v>0</v>
      </c>
      <c r="K101" s="261">
        <f>AH20</f>
        <v>0</v>
      </c>
      <c r="L101" s="261">
        <f>AK20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outlinePr summaryBelow="0" summaryRight="0"/>
  </sheetPr>
  <dimension ref="A1:AK10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6.5703125" customWidth="1"/>
    <col min="2" max="2" width="14" customWidth="1"/>
    <col min="3" max="3" width="13" customWidth="1"/>
    <col min="4" max="4" width="15" customWidth="1"/>
    <col min="5" max="5" width="12" customWidth="1"/>
    <col min="6" max="6" width="12.28515625" customWidth="1"/>
    <col min="7" max="8" width="12.85546875" customWidth="1"/>
    <col min="9" max="9" width="13.140625" customWidth="1"/>
    <col min="10" max="10" width="14.5703125" customWidth="1"/>
    <col min="11" max="11" width="14" customWidth="1"/>
    <col min="12" max="12" width="14.5703125" customWidth="1"/>
    <col min="13" max="13" width="14.28515625" customWidth="1"/>
    <col min="14" max="15" width="13.85546875" customWidth="1"/>
    <col min="16" max="16" width="15.140625" customWidth="1"/>
    <col min="17" max="17" width="14.5703125" customWidth="1"/>
    <col min="18" max="18" width="15.7109375" customWidth="1"/>
    <col min="19" max="19" width="14.85546875" customWidth="1"/>
  </cols>
  <sheetData>
    <row r="1" spans="1:37" ht="15" customHeight="1">
      <c r="A1" s="223" t="s">
        <v>241</v>
      </c>
      <c r="B1" s="453" t="s">
        <v>52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50663612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347" t="s">
        <v>243</v>
      </c>
      <c r="B4" s="452" t="s">
        <v>244</v>
      </c>
      <c r="C4" s="403"/>
      <c r="D4" s="403"/>
      <c r="E4" s="452" t="s">
        <v>245</v>
      </c>
      <c r="F4" s="403"/>
      <c r="G4" s="403"/>
      <c r="H4" s="452" t="s">
        <v>246</v>
      </c>
      <c r="I4" s="403"/>
      <c r="J4" s="403"/>
      <c r="K4" s="452" t="s">
        <v>247</v>
      </c>
      <c r="L4" s="403"/>
      <c r="M4" s="403"/>
      <c r="N4" s="452" t="s">
        <v>248</v>
      </c>
      <c r="O4" s="403"/>
      <c r="P4" s="403"/>
      <c r="Q4" s="452" t="s">
        <v>249</v>
      </c>
      <c r="R4" s="403"/>
      <c r="S4" s="403"/>
      <c r="T4" s="452" t="s">
        <v>250</v>
      </c>
      <c r="U4" s="403"/>
      <c r="V4" s="403"/>
      <c r="W4" s="452" t="s">
        <v>251</v>
      </c>
      <c r="X4" s="403"/>
      <c r="Y4" s="403"/>
      <c r="Z4" s="452" t="s">
        <v>252</v>
      </c>
      <c r="AA4" s="403"/>
      <c r="AB4" s="403"/>
      <c r="AC4" s="452" t="s">
        <v>253</v>
      </c>
      <c r="AD4" s="403"/>
      <c r="AE4" s="403"/>
      <c r="AF4" s="452" t="s">
        <v>254</v>
      </c>
      <c r="AG4" s="403"/>
      <c r="AH4" s="403"/>
      <c r="AI4" s="452" t="s">
        <v>255</v>
      </c>
      <c r="AJ4" s="403"/>
      <c r="AK4" s="403"/>
    </row>
    <row r="5" spans="1:37" ht="15" customHeight="1">
      <c r="A5" s="347" t="s">
        <v>256</v>
      </c>
      <c r="B5" s="348" t="s">
        <v>257</v>
      </c>
      <c r="C5" s="349" t="s">
        <v>258</v>
      </c>
      <c r="D5" s="35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29" t="s">
        <v>258</v>
      </c>
      <c r="J5" s="230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31" t="s">
        <v>258</v>
      </c>
      <c r="V5" s="232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351" t="s">
        <v>260</v>
      </c>
      <c r="B6" s="352"/>
      <c r="C6" s="353"/>
      <c r="D6" s="354"/>
      <c r="E6" s="276"/>
      <c r="F6" s="353"/>
      <c r="G6" s="355"/>
      <c r="H6" s="276"/>
      <c r="I6" s="353"/>
      <c r="J6" s="355"/>
      <c r="K6" s="352"/>
      <c r="L6" s="353"/>
      <c r="M6" s="355"/>
      <c r="N6" s="352"/>
      <c r="O6" s="353"/>
      <c r="P6" s="355"/>
      <c r="Q6" s="352"/>
      <c r="R6" s="353"/>
      <c r="S6" s="355"/>
      <c r="T6" s="352"/>
      <c r="U6" s="353"/>
      <c r="V6" s="355"/>
      <c r="W6" s="352"/>
      <c r="X6" s="353"/>
      <c r="Y6" s="355"/>
      <c r="Z6" s="356"/>
      <c r="AA6" s="357"/>
      <c r="AB6" s="354"/>
      <c r="AC6" s="352"/>
      <c r="AD6" s="353"/>
      <c r="AE6" s="355"/>
      <c r="AF6" s="352"/>
      <c r="AG6" s="353"/>
      <c r="AH6" s="355"/>
      <c r="AI6" s="356"/>
      <c r="AJ6" s="357"/>
      <c r="AK6" s="354"/>
    </row>
    <row r="7" spans="1:37" ht="15" customHeight="1">
      <c r="A7" s="351" t="s">
        <v>261</v>
      </c>
      <c r="B7" s="358"/>
      <c r="C7" s="359"/>
      <c r="D7" s="360"/>
      <c r="E7" s="361"/>
      <c r="F7" s="359"/>
      <c r="G7" s="360"/>
      <c r="H7" s="361"/>
      <c r="I7" s="359"/>
      <c r="J7" s="360"/>
      <c r="K7" s="362"/>
      <c r="L7" s="359"/>
      <c r="M7" s="360"/>
      <c r="N7" s="361"/>
      <c r="O7" s="359"/>
      <c r="P7" s="360"/>
      <c r="Q7" s="362"/>
      <c r="R7" s="359"/>
      <c r="S7" s="360"/>
      <c r="T7" s="362"/>
      <c r="U7" s="359"/>
      <c r="V7" s="360"/>
      <c r="W7" s="352"/>
      <c r="X7" s="353"/>
      <c r="Y7" s="355"/>
      <c r="Z7" s="363"/>
      <c r="AA7" s="288"/>
      <c r="AB7" s="364"/>
      <c r="AC7" s="362"/>
      <c r="AD7" s="359"/>
      <c r="AE7" s="360"/>
      <c r="AF7" s="352"/>
      <c r="AG7" s="353"/>
      <c r="AH7" s="355"/>
      <c r="AI7" s="363"/>
      <c r="AJ7" s="288"/>
      <c r="AK7" s="364"/>
    </row>
    <row r="8" spans="1:37" ht="15" customHeight="1">
      <c r="A8" s="351" t="s">
        <v>262</v>
      </c>
      <c r="B8" s="363"/>
      <c r="C8" s="288"/>
      <c r="D8" s="364"/>
      <c r="E8" s="363"/>
      <c r="F8" s="288"/>
      <c r="G8" s="364"/>
      <c r="H8" s="363"/>
      <c r="I8" s="288"/>
      <c r="J8" s="364"/>
      <c r="K8" s="363"/>
      <c r="L8" s="288"/>
      <c r="M8" s="364"/>
      <c r="N8" s="363"/>
      <c r="O8" s="288"/>
      <c r="P8" s="364"/>
      <c r="Q8" s="363"/>
      <c r="R8" s="288"/>
      <c r="S8" s="364"/>
      <c r="T8" s="362"/>
      <c r="U8" s="359"/>
      <c r="V8" s="360"/>
      <c r="W8" s="363"/>
      <c r="X8" s="288"/>
      <c r="Y8" s="364"/>
      <c r="Z8" s="363"/>
      <c r="AA8" s="288"/>
      <c r="AB8" s="364"/>
      <c r="AC8" s="362"/>
      <c r="AD8" s="359"/>
      <c r="AE8" s="360"/>
      <c r="AF8" s="363"/>
      <c r="AG8" s="288"/>
      <c r="AH8" s="364"/>
      <c r="AI8" s="363"/>
      <c r="AJ8" s="288"/>
      <c r="AK8" s="364"/>
    </row>
    <row r="9" spans="1:37" ht="15" customHeight="1">
      <c r="A9" s="351" t="s">
        <v>263</v>
      </c>
      <c r="B9" s="362"/>
      <c r="C9" s="359"/>
      <c r="D9" s="364"/>
      <c r="E9" s="363"/>
      <c r="F9" s="288"/>
      <c r="G9" s="364"/>
      <c r="H9" s="363"/>
      <c r="I9" s="288"/>
      <c r="J9" s="364"/>
      <c r="K9" s="363"/>
      <c r="L9" s="288"/>
      <c r="M9" s="364"/>
      <c r="N9" s="363"/>
      <c r="O9" s="288"/>
      <c r="P9" s="364"/>
      <c r="Q9" s="363"/>
      <c r="R9" s="288"/>
      <c r="S9" s="364"/>
      <c r="T9" s="363"/>
      <c r="U9" s="288"/>
      <c r="V9" s="364"/>
      <c r="W9" s="363"/>
      <c r="X9" s="288"/>
      <c r="Y9" s="364"/>
      <c r="Z9" s="363"/>
      <c r="AA9" s="288"/>
      <c r="AB9" s="364"/>
      <c r="AC9" s="363"/>
      <c r="AD9" s="288"/>
      <c r="AE9" s="364"/>
      <c r="AF9" s="363"/>
      <c r="AG9" s="288"/>
      <c r="AH9" s="364"/>
      <c r="AI9" s="363"/>
      <c r="AJ9" s="288"/>
      <c r="AK9" s="364"/>
    </row>
    <row r="10" spans="1:37" ht="15" customHeight="1">
      <c r="A10" s="351" t="s">
        <v>264</v>
      </c>
      <c r="B10" s="284"/>
      <c r="C10" s="287"/>
      <c r="D10" s="365"/>
      <c r="E10" s="284"/>
      <c r="F10" s="287"/>
      <c r="G10" s="365"/>
      <c r="H10" s="284"/>
      <c r="I10" s="287"/>
      <c r="J10" s="365"/>
      <c r="K10" s="284"/>
      <c r="L10" s="287"/>
      <c r="M10" s="365"/>
      <c r="N10" s="284"/>
      <c r="O10" s="287"/>
      <c r="P10" s="365"/>
      <c r="Q10" s="284"/>
      <c r="R10" s="287"/>
      <c r="S10" s="365"/>
      <c r="T10" s="366"/>
      <c r="U10" s="367"/>
      <c r="V10" s="368"/>
      <c r="W10" s="284"/>
      <c r="X10" s="287"/>
      <c r="Y10" s="365"/>
      <c r="Z10" s="284"/>
      <c r="AA10" s="287"/>
      <c r="AB10" s="365"/>
      <c r="AC10" s="366"/>
      <c r="AD10" s="367"/>
      <c r="AE10" s="368"/>
      <c r="AF10" s="284"/>
      <c r="AG10" s="287"/>
      <c r="AH10" s="365"/>
      <c r="AI10" s="284"/>
      <c r="AJ10" s="287"/>
      <c r="AK10" s="365"/>
    </row>
    <row r="11" spans="1:37" ht="15" customHeight="1">
      <c r="A11" s="351" t="s">
        <v>265</v>
      </c>
      <c r="B11" s="362"/>
      <c r="C11" s="359"/>
      <c r="D11" s="364"/>
      <c r="E11" s="363"/>
      <c r="F11" s="288"/>
      <c r="G11" s="364"/>
      <c r="H11" s="362"/>
      <c r="I11" s="359"/>
      <c r="J11" s="360"/>
      <c r="K11" s="362"/>
      <c r="L11" s="359"/>
      <c r="M11" s="360"/>
      <c r="N11" s="362"/>
      <c r="O11" s="359"/>
      <c r="P11" s="360"/>
      <c r="Q11" s="362"/>
      <c r="R11" s="359"/>
      <c r="S11" s="360"/>
      <c r="T11" s="362"/>
      <c r="U11" s="359"/>
      <c r="V11" s="360"/>
      <c r="W11" s="362"/>
      <c r="X11" s="359"/>
      <c r="Y11" s="360"/>
      <c r="Z11" s="363"/>
      <c r="AA11" s="288"/>
      <c r="AB11" s="364"/>
      <c r="AC11" s="362"/>
      <c r="AD11" s="359"/>
      <c r="AE11" s="360"/>
      <c r="AF11" s="362"/>
      <c r="AG11" s="359"/>
      <c r="AH11" s="360"/>
      <c r="AI11" s="363"/>
      <c r="AJ11" s="288"/>
      <c r="AK11" s="364"/>
    </row>
    <row r="12" spans="1:37" ht="15" customHeight="1">
      <c r="A12" s="351" t="s">
        <v>266</v>
      </c>
      <c r="B12" s="284"/>
      <c r="C12" s="287"/>
      <c r="D12" s="365"/>
      <c r="E12" s="284"/>
      <c r="F12" s="287"/>
      <c r="G12" s="365"/>
      <c r="H12" s="284"/>
      <c r="I12" s="287"/>
      <c r="J12" s="365"/>
      <c r="K12" s="284"/>
      <c r="L12" s="287"/>
      <c r="M12" s="365"/>
      <c r="N12" s="284"/>
      <c r="O12" s="287"/>
      <c r="P12" s="365"/>
      <c r="Q12" s="284"/>
      <c r="R12" s="287"/>
      <c r="S12" s="365"/>
      <c r="T12" s="366"/>
      <c r="U12" s="367"/>
      <c r="V12" s="368"/>
      <c r="W12" s="366"/>
      <c r="X12" s="367"/>
      <c r="Y12" s="368"/>
      <c r="Z12" s="284"/>
      <c r="AA12" s="287"/>
      <c r="AB12" s="365"/>
      <c r="AC12" s="366"/>
      <c r="AD12" s="367"/>
      <c r="AE12" s="368"/>
      <c r="AF12" s="366"/>
      <c r="AG12" s="367"/>
      <c r="AH12" s="368"/>
      <c r="AI12" s="284"/>
      <c r="AJ12" s="287"/>
      <c r="AK12" s="365"/>
    </row>
    <row r="13" spans="1:37" ht="15" customHeight="1">
      <c r="A13" s="369" t="s">
        <v>267</v>
      </c>
      <c r="B13" s="284"/>
      <c r="C13" s="287"/>
      <c r="D13" s="360"/>
      <c r="E13" s="284"/>
      <c r="F13" s="287"/>
      <c r="G13" s="364"/>
      <c r="H13" s="284"/>
      <c r="I13" s="287"/>
      <c r="J13" s="360"/>
      <c r="K13" s="284"/>
      <c r="L13" s="287"/>
      <c r="M13" s="364"/>
      <c r="N13" s="284"/>
      <c r="O13" s="287"/>
      <c r="P13" s="360"/>
      <c r="Q13" s="284"/>
      <c r="R13" s="287"/>
      <c r="S13" s="360"/>
      <c r="T13" s="284"/>
      <c r="U13" s="287"/>
      <c r="V13" s="360"/>
      <c r="W13" s="284"/>
      <c r="X13" s="287"/>
      <c r="Y13" s="360"/>
      <c r="Z13" s="284"/>
      <c r="AA13" s="287"/>
      <c r="AB13" s="364"/>
      <c r="AC13" s="284"/>
      <c r="AD13" s="287"/>
      <c r="AE13" s="360"/>
      <c r="AF13" s="284"/>
      <c r="AG13" s="287"/>
      <c r="AH13" s="360"/>
      <c r="AI13" s="284"/>
      <c r="AJ13" s="287"/>
      <c r="AK13" s="364"/>
    </row>
    <row r="14" spans="1:37" ht="15" customHeight="1">
      <c r="A14" s="351" t="s">
        <v>268</v>
      </c>
      <c r="B14" s="284"/>
      <c r="C14" s="287"/>
      <c r="D14" s="360"/>
      <c r="E14" s="284"/>
      <c r="F14" s="287"/>
      <c r="G14" s="364"/>
      <c r="H14" s="284"/>
      <c r="I14" s="287"/>
      <c r="J14" s="364"/>
      <c r="K14" s="284"/>
      <c r="L14" s="287"/>
      <c r="M14" s="360"/>
      <c r="N14" s="284"/>
      <c r="O14" s="287"/>
      <c r="P14" s="360"/>
      <c r="Q14" s="284"/>
      <c r="R14" s="287"/>
      <c r="S14" s="360"/>
      <c r="T14" s="284"/>
      <c r="U14" s="287"/>
      <c r="V14" s="360"/>
      <c r="W14" s="284"/>
      <c r="X14" s="287"/>
      <c r="Y14" s="364"/>
      <c r="Z14" s="284"/>
      <c r="AA14" s="287"/>
      <c r="AB14" s="364"/>
      <c r="AC14" s="284"/>
      <c r="AD14" s="287"/>
      <c r="AE14" s="360"/>
      <c r="AF14" s="284"/>
      <c r="AG14" s="287"/>
      <c r="AH14" s="364"/>
      <c r="AI14" s="284"/>
      <c r="AJ14" s="287"/>
      <c r="AK14" s="364"/>
    </row>
    <row r="15" spans="1:37" ht="15" customHeight="1">
      <c r="A15" s="351" t="s">
        <v>269</v>
      </c>
      <c r="B15" s="284"/>
      <c r="C15" s="287"/>
      <c r="D15" s="365"/>
      <c r="E15" s="284"/>
      <c r="F15" s="287"/>
      <c r="G15" s="365"/>
      <c r="H15" s="284"/>
      <c r="I15" s="287"/>
      <c r="J15" s="365"/>
      <c r="K15" s="284"/>
      <c r="L15" s="287"/>
      <c r="M15" s="365"/>
      <c r="N15" s="284"/>
      <c r="O15" s="287"/>
      <c r="P15" s="365"/>
      <c r="Q15" s="284"/>
      <c r="R15" s="287"/>
      <c r="S15" s="365"/>
      <c r="T15" s="284"/>
      <c r="U15" s="287"/>
      <c r="V15" s="365"/>
      <c r="W15" s="284"/>
      <c r="X15" s="287"/>
      <c r="Y15" s="365"/>
      <c r="Z15" s="284"/>
      <c r="AA15" s="287"/>
      <c r="AB15" s="365"/>
      <c r="AC15" s="284"/>
      <c r="AD15" s="287"/>
      <c r="AE15" s="365"/>
      <c r="AF15" s="284"/>
      <c r="AG15" s="287"/>
      <c r="AH15" s="365"/>
      <c r="AI15" s="284"/>
      <c r="AJ15" s="287"/>
      <c r="AK15" s="365"/>
    </row>
    <row r="16" spans="1:37" ht="15" customHeight="1">
      <c r="A16" s="351" t="s">
        <v>270</v>
      </c>
      <c r="B16" s="284"/>
      <c r="C16" s="287"/>
      <c r="D16" s="364"/>
      <c r="E16" s="284"/>
      <c r="F16" s="287"/>
      <c r="G16" s="364"/>
      <c r="H16" s="284"/>
      <c r="I16" s="287"/>
      <c r="J16" s="364"/>
      <c r="K16" s="284"/>
      <c r="L16" s="287"/>
      <c r="M16" s="364"/>
      <c r="N16" s="284"/>
      <c r="O16" s="287"/>
      <c r="P16" s="364"/>
      <c r="Q16" s="284"/>
      <c r="R16" s="287"/>
      <c r="S16" s="364"/>
      <c r="T16" s="284"/>
      <c r="U16" s="287"/>
      <c r="V16" s="364"/>
      <c r="W16" s="284"/>
      <c r="X16" s="287"/>
      <c r="Y16" s="364"/>
      <c r="Z16" s="284"/>
      <c r="AA16" s="287"/>
      <c r="AB16" s="364"/>
      <c r="AC16" s="284"/>
      <c r="AD16" s="287"/>
      <c r="AE16" s="364"/>
      <c r="AF16" s="284"/>
      <c r="AG16" s="287"/>
      <c r="AH16" s="364"/>
      <c r="AI16" s="284"/>
      <c r="AJ16" s="287"/>
      <c r="AK16" s="364"/>
    </row>
    <row r="17" spans="1:37" ht="15" customHeight="1">
      <c r="A17" s="351" t="s">
        <v>271</v>
      </c>
      <c r="B17" s="284"/>
      <c r="C17" s="287"/>
      <c r="D17" s="365"/>
      <c r="E17" s="284"/>
      <c r="F17" s="287"/>
      <c r="G17" s="365"/>
      <c r="H17" s="284"/>
      <c r="I17" s="287"/>
      <c r="J17" s="365"/>
      <c r="K17" s="284"/>
      <c r="L17" s="287"/>
      <c r="M17" s="365"/>
      <c r="N17" s="284"/>
      <c r="O17" s="287"/>
      <c r="P17" s="365"/>
      <c r="Q17" s="284"/>
      <c r="R17" s="287"/>
      <c r="S17" s="365"/>
      <c r="T17" s="284"/>
      <c r="U17" s="287"/>
      <c r="V17" s="365"/>
      <c r="W17" s="284"/>
      <c r="X17" s="287"/>
      <c r="Y17" s="365"/>
      <c r="Z17" s="284"/>
      <c r="AA17" s="287"/>
      <c r="AB17" s="365"/>
      <c r="AC17" s="284"/>
      <c r="AD17" s="287"/>
      <c r="AE17" s="365"/>
      <c r="AF17" s="284"/>
      <c r="AG17" s="287"/>
      <c r="AH17" s="365"/>
      <c r="AI17" s="284"/>
      <c r="AJ17" s="287"/>
      <c r="AK17" s="365"/>
    </row>
    <row r="18" spans="1:37" ht="15" customHeight="1">
      <c r="A18" s="370" t="s">
        <v>272</v>
      </c>
      <c r="B18" s="284"/>
      <c r="C18" s="287"/>
      <c r="D18" s="365"/>
      <c r="E18" s="284"/>
      <c r="F18" s="287"/>
      <c r="G18" s="365"/>
      <c r="H18" s="284"/>
      <c r="I18" s="287"/>
      <c r="J18" s="365"/>
      <c r="K18" s="284"/>
      <c r="L18" s="287"/>
      <c r="M18" s="365"/>
      <c r="N18" s="284"/>
      <c r="O18" s="287"/>
      <c r="P18" s="365"/>
      <c r="Q18" s="284"/>
      <c r="R18" s="287"/>
      <c r="S18" s="365"/>
      <c r="T18" s="284"/>
      <c r="U18" s="287"/>
      <c r="V18" s="365"/>
      <c r="W18" s="284"/>
      <c r="X18" s="287"/>
      <c r="Y18" s="365"/>
      <c r="Z18" s="284"/>
      <c r="AA18" s="287"/>
      <c r="AB18" s="365"/>
      <c r="AC18" s="284"/>
      <c r="AD18" s="287"/>
      <c r="AE18" s="365"/>
      <c r="AF18" s="284"/>
      <c r="AG18" s="287"/>
      <c r="AH18" s="365"/>
      <c r="AI18" s="284"/>
      <c r="AJ18" s="287"/>
      <c r="AK18" s="365"/>
    </row>
    <row r="19" spans="1:37" ht="15" customHeight="1">
      <c r="A19" s="256" t="s">
        <v>273</v>
      </c>
      <c r="B19" s="371"/>
      <c r="C19" s="372"/>
      <c r="D19" s="373">
        <f>SUM(D7:D18)</f>
        <v>0</v>
      </c>
      <c r="E19" s="371"/>
      <c r="F19" s="372"/>
      <c r="G19" s="373">
        <f>SUM(G7:G18)</f>
        <v>0</v>
      </c>
      <c r="H19" s="371"/>
      <c r="I19" s="372"/>
      <c r="J19" s="373">
        <f>SUM(J6:J18)</f>
        <v>0</v>
      </c>
      <c r="K19" s="371"/>
      <c r="L19" s="372"/>
      <c r="M19" s="373">
        <f>SUM(M6:M18)</f>
        <v>0</v>
      </c>
      <c r="N19" s="371"/>
      <c r="O19" s="372"/>
      <c r="P19" s="373">
        <f>SUM(P6:P18)</f>
        <v>0</v>
      </c>
      <c r="Q19" s="373"/>
      <c r="R19" s="373"/>
      <c r="S19" s="373">
        <f>SUM(S6:S18)</f>
        <v>0</v>
      </c>
      <c r="T19" s="371"/>
      <c r="U19" s="372"/>
      <c r="V19" s="373">
        <f>SUM(V6:V18)</f>
        <v>0</v>
      </c>
      <c r="W19" s="373"/>
      <c r="X19" s="373"/>
      <c r="Y19" s="373">
        <f>SUM(Y6:Y18)</f>
        <v>0</v>
      </c>
      <c r="Z19" s="371"/>
      <c r="AA19" s="372"/>
      <c r="AB19" s="373">
        <f>SUM(AB6:AB18)</f>
        <v>0</v>
      </c>
      <c r="AC19" s="371"/>
      <c r="AD19" s="372"/>
      <c r="AE19" s="373">
        <f>SUM(AE6:AE18)</f>
        <v>0</v>
      </c>
      <c r="AF19" s="373"/>
      <c r="AG19" s="373"/>
      <c r="AH19" s="373">
        <f>SUM(AH6:AH18)</f>
        <v>0</v>
      </c>
      <c r="AI19" s="371"/>
      <c r="AJ19" s="372"/>
      <c r="AK19" s="373">
        <f>SUM(AK6:AK18)</f>
        <v>0</v>
      </c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</f>
        <v>0</v>
      </c>
      <c r="K21" s="224"/>
      <c r="L21" s="224"/>
      <c r="M21" s="261">
        <f>SUM(M8:M12)</f>
        <v>0</v>
      </c>
      <c r="N21" s="224"/>
      <c r="O21" s="224"/>
      <c r="P21" s="261">
        <f>SUM(P8:P12)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63"/>
      <c r="C23" s="263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78" t="s">
        <v>9</v>
      </c>
      <c r="C39" s="78" t="s">
        <v>10</v>
      </c>
      <c r="D39" s="78" t="s">
        <v>11</v>
      </c>
      <c r="E39" s="78" t="s">
        <v>12</v>
      </c>
      <c r="F39" s="78" t="s">
        <v>13</v>
      </c>
      <c r="G39" s="78" t="s">
        <v>14</v>
      </c>
      <c r="H39" s="78" t="s">
        <v>15</v>
      </c>
      <c r="I39" s="78" t="s">
        <v>16</v>
      </c>
      <c r="J39" s="78" t="s">
        <v>17</v>
      </c>
      <c r="K39" s="78" t="s">
        <v>18</v>
      </c>
      <c r="L39" s="78" t="s">
        <v>19</v>
      </c>
      <c r="M39" s="78" t="s">
        <v>20</v>
      </c>
      <c r="N39" s="78"/>
      <c r="O39" s="78"/>
      <c r="P39" s="78"/>
      <c r="Q39" s="78"/>
      <c r="R39" s="78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78" t="s">
        <v>8</v>
      </c>
      <c r="B40" s="261">
        <f>D19</f>
        <v>0</v>
      </c>
      <c r="C40" s="261">
        <f>G19</f>
        <v>0</v>
      </c>
      <c r="D40" s="261">
        <f>J19</f>
        <v>0</v>
      </c>
      <c r="E40" s="261">
        <f>M19</f>
        <v>0</v>
      </c>
      <c r="F40" s="261">
        <f>P19</f>
        <v>0</v>
      </c>
      <c r="G40" s="261">
        <f>S19</f>
        <v>0</v>
      </c>
      <c r="H40" s="261">
        <f>V19</f>
        <v>0</v>
      </c>
      <c r="I40" s="261">
        <f>Y19</f>
        <v>0</v>
      </c>
      <c r="J40" s="261">
        <f>AB19</f>
        <v>0</v>
      </c>
      <c r="K40" s="261">
        <f>AE19</f>
        <v>0</v>
      </c>
      <c r="L40" s="261">
        <f>AH19</f>
        <v>0</v>
      </c>
      <c r="M40" s="261">
        <f>AK19</f>
        <v>0</v>
      </c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spans="1:3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spans="1:3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spans="1:37" ht="12.75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</row>
    <row r="106" spans="1:37" ht="12.75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</row>
    <row r="107" spans="1:37" ht="12.75">
      <c r="A107" s="224"/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</row>
    <row r="108" spans="1:37" ht="12.75">
      <c r="A108" s="224"/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224"/>
      <c r="R108" s="224"/>
      <c r="S108" s="224"/>
      <c r="T108" s="224"/>
      <c r="U108" s="224"/>
      <c r="V108" s="224"/>
      <c r="W108" s="224"/>
      <c r="X108" s="224"/>
      <c r="Y108" s="224"/>
      <c r="Z108" s="224"/>
      <c r="AA108" s="224"/>
      <c r="AB108" s="224"/>
      <c r="AC108" s="224"/>
      <c r="AD108" s="224"/>
      <c r="AE108" s="224"/>
      <c r="AF108" s="224"/>
      <c r="AG108" s="224"/>
      <c r="AH108" s="224"/>
      <c r="AI108" s="224"/>
      <c r="AJ108" s="224"/>
      <c r="AK108" s="224"/>
    </row>
    <row r="109" spans="1:37" ht="12.75">
      <c r="A109" s="224"/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</row>
    <row r="110" spans="1:37" ht="12.75">
      <c r="A110" s="224"/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224"/>
      <c r="R110" s="224"/>
      <c r="S110" s="224"/>
      <c r="T110" s="224"/>
      <c r="U110" s="224"/>
      <c r="V110" s="224"/>
      <c r="W110" s="224"/>
      <c r="X110" s="224"/>
      <c r="Y110" s="224"/>
      <c r="Z110" s="224"/>
      <c r="AA110" s="224"/>
      <c r="AB110" s="224"/>
      <c r="AC110" s="224"/>
      <c r="AD110" s="224"/>
      <c r="AE110" s="224"/>
      <c r="AF110" s="224"/>
      <c r="AG110" s="224"/>
      <c r="AH110" s="224"/>
      <c r="AI110" s="224"/>
      <c r="AJ110" s="224"/>
      <c r="AK110" s="224"/>
    </row>
    <row r="111" spans="1:37" ht="12.75">
      <c r="A111" s="224"/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224"/>
      <c r="R111" s="224"/>
      <c r="S111" s="224"/>
      <c r="T111" s="224"/>
      <c r="U111" s="224"/>
      <c r="V111" s="224"/>
      <c r="W111" s="224"/>
      <c r="X111" s="224"/>
      <c r="Y111" s="224"/>
      <c r="Z111" s="224"/>
      <c r="AA111" s="224"/>
      <c r="AB111" s="224"/>
      <c r="AC111" s="224"/>
      <c r="AD111" s="224"/>
      <c r="AE111" s="224"/>
      <c r="AF111" s="224"/>
      <c r="AG111" s="224"/>
      <c r="AH111" s="224"/>
      <c r="AI111" s="224"/>
      <c r="AJ111" s="224"/>
      <c r="AK111" s="224"/>
    </row>
    <row r="112" spans="1:37" ht="12.75">
      <c r="A112" s="224"/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224"/>
      <c r="R112" s="224"/>
      <c r="S112" s="224"/>
      <c r="T112" s="224"/>
      <c r="U112" s="224"/>
      <c r="V112" s="224"/>
      <c r="W112" s="224"/>
      <c r="X112" s="224"/>
      <c r="Y112" s="224"/>
      <c r="Z112" s="224"/>
      <c r="AA112" s="224"/>
      <c r="AB112" s="224"/>
      <c r="AC112" s="224"/>
      <c r="AD112" s="224"/>
      <c r="AE112" s="224"/>
      <c r="AF112" s="224"/>
      <c r="AG112" s="224"/>
      <c r="AH112" s="224"/>
      <c r="AI112" s="224"/>
      <c r="AJ112" s="224"/>
      <c r="AK112" s="224"/>
    </row>
    <row r="113" spans="1:37" ht="12.75">
      <c r="A113" s="224"/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24"/>
      <c r="W113" s="224"/>
      <c r="X113" s="224"/>
      <c r="Y113" s="224"/>
      <c r="Z113" s="224"/>
      <c r="AA113" s="224"/>
      <c r="AB113" s="224"/>
      <c r="AC113" s="224"/>
      <c r="AD113" s="224"/>
      <c r="AE113" s="224"/>
      <c r="AF113" s="224"/>
      <c r="AG113" s="224"/>
      <c r="AH113" s="224"/>
      <c r="AI113" s="224"/>
      <c r="AJ113" s="224"/>
      <c r="AK113" s="224"/>
    </row>
    <row r="114" spans="1:37" ht="12.75">
      <c r="A114" s="224"/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24"/>
      <c r="W114" s="224"/>
      <c r="X114" s="224"/>
      <c r="Y114" s="224"/>
      <c r="Z114" s="224"/>
      <c r="AA114" s="224"/>
      <c r="AB114" s="224"/>
      <c r="AC114" s="224"/>
      <c r="AD114" s="224"/>
      <c r="AE114" s="224"/>
      <c r="AF114" s="224"/>
      <c r="AG114" s="224"/>
      <c r="AH114" s="224"/>
      <c r="AI114" s="224"/>
      <c r="AJ114" s="224"/>
      <c r="AK114" s="224"/>
    </row>
    <row r="115" spans="1:37" ht="12.75">
      <c r="A115" s="224"/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24"/>
      <c r="W115" s="224"/>
      <c r="X115" s="224"/>
      <c r="Y115" s="224"/>
      <c r="Z115" s="224"/>
      <c r="AA115" s="224"/>
      <c r="AB115" s="224"/>
      <c r="AC115" s="224"/>
      <c r="AD115" s="224"/>
      <c r="AE115" s="224"/>
      <c r="AF115" s="224"/>
      <c r="AG115" s="224"/>
      <c r="AH115" s="224"/>
      <c r="AI115" s="224"/>
      <c r="AJ115" s="224"/>
      <c r="AK115" s="224"/>
    </row>
    <row r="116" spans="1:37" ht="12.75">
      <c r="A116" s="224"/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24"/>
      <c r="W116" s="224"/>
      <c r="X116" s="224"/>
      <c r="Y116" s="224"/>
      <c r="Z116" s="224"/>
      <c r="AA116" s="224"/>
      <c r="AB116" s="224"/>
      <c r="AC116" s="224"/>
      <c r="AD116" s="224"/>
      <c r="AE116" s="224"/>
      <c r="AF116" s="224"/>
      <c r="AG116" s="224"/>
      <c r="AH116" s="224"/>
      <c r="AI116" s="224"/>
      <c r="AJ116" s="224"/>
      <c r="AK116" s="224"/>
    </row>
    <row r="117" spans="1:37" ht="12.75">
      <c r="A117" s="224"/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24"/>
      <c r="W117" s="224"/>
      <c r="X117" s="224"/>
      <c r="Y117" s="224"/>
      <c r="Z117" s="224"/>
      <c r="AA117" s="224"/>
      <c r="AB117" s="224"/>
      <c r="AC117" s="224"/>
      <c r="AD117" s="224"/>
      <c r="AE117" s="224"/>
      <c r="AF117" s="224"/>
      <c r="AG117" s="224"/>
      <c r="AH117" s="224"/>
      <c r="AI117" s="224"/>
      <c r="AJ117" s="224"/>
      <c r="AK117" s="224"/>
    </row>
    <row r="118" spans="1:37" ht="12.75">
      <c r="A118" s="224"/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24"/>
      <c r="W118" s="224"/>
      <c r="X118" s="224"/>
      <c r="Y118" s="224"/>
      <c r="Z118" s="224"/>
      <c r="AA118" s="224"/>
      <c r="AB118" s="224"/>
      <c r="AC118" s="224"/>
      <c r="AD118" s="224"/>
      <c r="AE118" s="224"/>
      <c r="AF118" s="224"/>
      <c r="AG118" s="224"/>
      <c r="AH118" s="224"/>
      <c r="AI118" s="224"/>
      <c r="AJ118" s="224"/>
      <c r="AK118" s="224"/>
    </row>
    <row r="119" spans="1:37" ht="12.75">
      <c r="A119" s="224"/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</row>
    <row r="120" spans="1:37" ht="12.75">
      <c r="A120" s="224"/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24"/>
      <c r="W120" s="224"/>
      <c r="X120" s="224"/>
      <c r="Y120" s="224"/>
      <c r="Z120" s="224"/>
      <c r="AA120" s="224"/>
      <c r="AB120" s="224"/>
      <c r="AC120" s="224"/>
      <c r="AD120" s="224"/>
      <c r="AE120" s="224"/>
      <c r="AF120" s="224"/>
      <c r="AG120" s="224"/>
      <c r="AH120" s="224"/>
      <c r="AI120" s="224"/>
      <c r="AJ120" s="224"/>
      <c r="AK120" s="224"/>
    </row>
    <row r="121" spans="1:37" ht="12.75">
      <c r="A121" s="224"/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24"/>
      <c r="W121" s="224"/>
      <c r="X121" s="224"/>
      <c r="Y121" s="224"/>
      <c r="Z121" s="224"/>
      <c r="AA121" s="224"/>
      <c r="AB121" s="224"/>
      <c r="AC121" s="224"/>
      <c r="AD121" s="224"/>
      <c r="AE121" s="224"/>
      <c r="AF121" s="224"/>
      <c r="AG121" s="224"/>
      <c r="AH121" s="224"/>
      <c r="AI121" s="224"/>
      <c r="AJ121" s="224"/>
      <c r="AK121" s="224"/>
    </row>
    <row r="122" spans="1:37" ht="12.75">
      <c r="A122" s="224"/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24"/>
      <c r="W122" s="224"/>
      <c r="X122" s="224"/>
      <c r="Y122" s="224"/>
      <c r="Z122" s="224"/>
      <c r="AA122" s="224"/>
      <c r="AB122" s="224"/>
      <c r="AC122" s="224"/>
      <c r="AD122" s="224"/>
      <c r="AE122" s="224"/>
      <c r="AF122" s="224"/>
      <c r="AG122" s="224"/>
      <c r="AH122" s="224"/>
      <c r="AI122" s="224"/>
      <c r="AJ122" s="224"/>
      <c r="AK122" s="224"/>
    </row>
    <row r="123" spans="1:37" ht="12.75">
      <c r="A123" s="224"/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24"/>
      <c r="W123" s="224"/>
      <c r="X123" s="224"/>
      <c r="Y123" s="224"/>
      <c r="Z123" s="224"/>
      <c r="AA123" s="224"/>
      <c r="AB123" s="224"/>
      <c r="AC123" s="224"/>
      <c r="AD123" s="224"/>
      <c r="AE123" s="224"/>
      <c r="AF123" s="224"/>
      <c r="AG123" s="224"/>
      <c r="AH123" s="224"/>
      <c r="AI123" s="224"/>
      <c r="AJ123" s="224"/>
      <c r="AK123" s="224"/>
    </row>
    <row r="124" spans="1:37" ht="12.75">
      <c r="A124" s="224"/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24"/>
      <c r="W124" s="224"/>
      <c r="X124" s="224"/>
      <c r="Y124" s="224"/>
      <c r="Z124" s="224"/>
      <c r="AA124" s="224"/>
      <c r="AB124" s="224"/>
      <c r="AC124" s="224"/>
      <c r="AD124" s="224"/>
      <c r="AE124" s="224"/>
      <c r="AF124" s="224"/>
      <c r="AG124" s="224"/>
      <c r="AH124" s="224"/>
      <c r="AI124" s="224"/>
      <c r="AJ124" s="224"/>
      <c r="AK124" s="224"/>
    </row>
    <row r="125" spans="1:37" ht="12.75">
      <c r="A125" s="224"/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  <c r="R125" s="224"/>
      <c r="S125" s="224"/>
      <c r="T125" s="224"/>
      <c r="U125" s="224"/>
      <c r="V125" s="224"/>
      <c r="W125" s="224"/>
      <c r="X125" s="224"/>
      <c r="Y125" s="224"/>
      <c r="Z125" s="224"/>
      <c r="AA125" s="224"/>
      <c r="AB125" s="224"/>
      <c r="AC125" s="224"/>
      <c r="AD125" s="224"/>
      <c r="AE125" s="224"/>
      <c r="AF125" s="224"/>
      <c r="AG125" s="224"/>
      <c r="AH125" s="224"/>
      <c r="AI125" s="224"/>
      <c r="AJ125" s="224"/>
      <c r="AK125" s="224"/>
    </row>
    <row r="126" spans="1:37" ht="12.75">
      <c r="A126" s="224"/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4"/>
      <c r="Z126" s="224"/>
      <c r="AA126" s="224"/>
      <c r="AB126" s="224"/>
      <c r="AC126" s="224"/>
      <c r="AD126" s="224"/>
      <c r="AE126" s="224"/>
      <c r="AF126" s="224"/>
      <c r="AG126" s="224"/>
      <c r="AH126" s="224"/>
      <c r="AI126" s="224"/>
      <c r="AJ126" s="224"/>
      <c r="AK126" s="224"/>
    </row>
    <row r="127" spans="1:37" ht="12.75">
      <c r="A127" s="224"/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  <c r="R127" s="224"/>
      <c r="S127" s="224"/>
      <c r="T127" s="224"/>
      <c r="U127" s="224"/>
      <c r="V127" s="224"/>
      <c r="W127" s="224"/>
      <c r="X127" s="224"/>
      <c r="Y127" s="224"/>
      <c r="Z127" s="224"/>
      <c r="AA127" s="224"/>
      <c r="AB127" s="224"/>
      <c r="AC127" s="224"/>
      <c r="AD127" s="224"/>
      <c r="AE127" s="224"/>
      <c r="AF127" s="224"/>
      <c r="AG127" s="224"/>
      <c r="AH127" s="224"/>
      <c r="AI127" s="224"/>
      <c r="AJ127" s="224"/>
      <c r="AK127" s="224"/>
    </row>
    <row r="128" spans="1:37" ht="12.75">
      <c r="A128" s="224"/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  <c r="R128" s="224"/>
      <c r="S128" s="224"/>
      <c r="T128" s="224"/>
      <c r="U128" s="224"/>
      <c r="V128" s="224"/>
      <c r="W128" s="224"/>
      <c r="X128" s="224"/>
      <c r="Y128" s="224"/>
      <c r="Z128" s="224"/>
      <c r="AA128" s="224"/>
      <c r="AB128" s="224"/>
      <c r="AC128" s="224"/>
      <c r="AD128" s="224"/>
      <c r="AE128" s="224"/>
      <c r="AF128" s="224"/>
      <c r="AG128" s="224"/>
      <c r="AH128" s="224"/>
      <c r="AI128" s="224"/>
      <c r="AJ128" s="224"/>
      <c r="AK128" s="224"/>
    </row>
    <row r="129" spans="1:37" ht="12.75">
      <c r="A129" s="224"/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224"/>
      <c r="R129" s="224"/>
      <c r="S129" s="224"/>
      <c r="T129" s="224"/>
      <c r="U129" s="224"/>
      <c r="V129" s="224"/>
      <c r="W129" s="224"/>
      <c r="X129" s="224"/>
      <c r="Y129" s="224"/>
      <c r="Z129" s="224"/>
      <c r="AA129" s="224"/>
      <c r="AB129" s="224"/>
      <c r="AC129" s="224"/>
      <c r="AD129" s="224"/>
      <c r="AE129" s="224"/>
      <c r="AF129" s="224"/>
      <c r="AG129" s="224"/>
      <c r="AH129" s="224"/>
      <c r="AI129" s="224"/>
      <c r="AJ129" s="224"/>
      <c r="AK129" s="224"/>
    </row>
    <row r="130" spans="1:37" ht="12.75">
      <c r="A130" s="224"/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224"/>
      <c r="R130" s="224"/>
      <c r="S130" s="224"/>
      <c r="T130" s="224"/>
      <c r="U130" s="224"/>
      <c r="V130" s="224"/>
      <c r="W130" s="224"/>
      <c r="X130" s="224"/>
      <c r="Y130" s="224"/>
      <c r="Z130" s="224"/>
      <c r="AA130" s="224"/>
      <c r="AB130" s="224"/>
      <c r="AC130" s="224"/>
      <c r="AD130" s="224"/>
      <c r="AE130" s="224"/>
      <c r="AF130" s="224"/>
      <c r="AG130" s="224"/>
      <c r="AH130" s="224"/>
      <c r="AI130" s="224"/>
      <c r="AJ130" s="224"/>
      <c r="AK130" s="224"/>
    </row>
    <row r="131" spans="1:37" ht="12.75">
      <c r="A131" s="224"/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224"/>
      <c r="R131" s="224"/>
      <c r="S131" s="224"/>
      <c r="T131" s="224"/>
      <c r="U131" s="224"/>
      <c r="V131" s="224"/>
      <c r="W131" s="224"/>
      <c r="X131" s="224"/>
      <c r="Y131" s="224"/>
      <c r="Z131" s="224"/>
      <c r="AA131" s="224"/>
      <c r="AB131" s="224"/>
      <c r="AC131" s="224"/>
      <c r="AD131" s="224"/>
      <c r="AE131" s="224"/>
      <c r="AF131" s="224"/>
      <c r="AG131" s="224"/>
      <c r="AH131" s="224"/>
      <c r="AI131" s="224"/>
      <c r="AJ131" s="224"/>
      <c r="AK131" s="224"/>
    </row>
    <row r="132" spans="1:37" ht="12.75">
      <c r="A132" s="224"/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224"/>
      <c r="R132" s="224"/>
      <c r="S132" s="224"/>
      <c r="T132" s="224"/>
      <c r="U132" s="224"/>
      <c r="V132" s="224"/>
      <c r="W132" s="224"/>
      <c r="X132" s="224"/>
      <c r="Y132" s="224"/>
      <c r="Z132" s="224"/>
      <c r="AA132" s="224"/>
      <c r="AB132" s="224"/>
      <c r="AC132" s="224"/>
      <c r="AD132" s="224"/>
      <c r="AE132" s="224"/>
      <c r="AF132" s="224"/>
      <c r="AG132" s="224"/>
      <c r="AH132" s="224"/>
      <c r="AI132" s="224"/>
      <c r="AJ132" s="224"/>
      <c r="AK132" s="224"/>
    </row>
    <row r="133" spans="1:37" ht="12.75">
      <c r="A133" s="224"/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224"/>
      <c r="R133" s="224"/>
      <c r="S133" s="224"/>
      <c r="T133" s="224"/>
      <c r="U133" s="224"/>
      <c r="V133" s="224"/>
      <c r="W133" s="224"/>
      <c r="X133" s="224"/>
      <c r="Y133" s="224"/>
      <c r="Z133" s="224"/>
      <c r="AA133" s="224"/>
      <c r="AB133" s="224"/>
      <c r="AC133" s="224"/>
      <c r="AD133" s="224"/>
      <c r="AE133" s="224"/>
      <c r="AF133" s="224"/>
      <c r="AG133" s="224"/>
      <c r="AH133" s="224"/>
      <c r="AI133" s="224"/>
      <c r="AJ133" s="224"/>
      <c r="AK133" s="224"/>
    </row>
    <row r="134" spans="1:37" ht="12.75">
      <c r="A134" s="224"/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224"/>
      <c r="R134" s="224"/>
      <c r="S134" s="224"/>
      <c r="T134" s="224"/>
      <c r="U134" s="224"/>
      <c r="V134" s="224"/>
      <c r="W134" s="224"/>
      <c r="X134" s="224"/>
      <c r="Y134" s="224"/>
      <c r="Z134" s="224"/>
      <c r="AA134" s="224"/>
      <c r="AB134" s="224"/>
      <c r="AC134" s="224"/>
      <c r="AD134" s="224"/>
      <c r="AE134" s="224"/>
      <c r="AF134" s="224"/>
      <c r="AG134" s="224"/>
      <c r="AH134" s="224"/>
      <c r="AI134" s="224"/>
      <c r="AJ134" s="224"/>
      <c r="AK134" s="224"/>
    </row>
    <row r="135" spans="1:37" ht="12.75">
      <c r="A135" s="224"/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224"/>
      <c r="R135" s="224"/>
      <c r="S135" s="224"/>
      <c r="T135" s="224"/>
      <c r="U135" s="224"/>
      <c r="V135" s="224"/>
      <c r="W135" s="224"/>
      <c r="X135" s="224"/>
      <c r="Y135" s="224"/>
      <c r="Z135" s="224"/>
      <c r="AA135" s="224"/>
      <c r="AB135" s="224"/>
      <c r="AC135" s="224"/>
      <c r="AD135" s="224"/>
      <c r="AE135" s="224"/>
      <c r="AF135" s="224"/>
      <c r="AG135" s="224"/>
      <c r="AH135" s="224"/>
      <c r="AI135" s="224"/>
      <c r="AJ135" s="224"/>
      <c r="AK135" s="224"/>
    </row>
    <row r="136" spans="1:37" ht="12.75">
      <c r="A136" s="224"/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224"/>
      <c r="R136" s="224"/>
      <c r="S136" s="224"/>
      <c r="T136" s="224"/>
      <c r="U136" s="224"/>
      <c r="V136" s="224"/>
      <c r="W136" s="224"/>
      <c r="X136" s="224"/>
      <c r="Y136" s="224"/>
      <c r="Z136" s="224"/>
      <c r="AA136" s="224"/>
      <c r="AB136" s="224"/>
      <c r="AC136" s="224"/>
      <c r="AD136" s="224"/>
      <c r="AE136" s="224"/>
      <c r="AF136" s="224"/>
      <c r="AG136" s="224"/>
      <c r="AH136" s="224"/>
      <c r="AI136" s="224"/>
      <c r="AJ136" s="224"/>
      <c r="AK136" s="224"/>
    </row>
    <row r="137" spans="1:37" ht="12.75">
      <c r="A137" s="224"/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224"/>
      <c r="R137" s="224"/>
      <c r="S137" s="224"/>
      <c r="T137" s="224"/>
      <c r="U137" s="224"/>
      <c r="V137" s="224"/>
      <c r="W137" s="224"/>
      <c r="X137" s="224"/>
      <c r="Y137" s="224"/>
      <c r="Z137" s="224"/>
      <c r="AA137" s="224"/>
      <c r="AB137" s="224"/>
      <c r="AC137" s="224"/>
      <c r="AD137" s="224"/>
      <c r="AE137" s="224"/>
      <c r="AF137" s="224"/>
      <c r="AG137" s="224"/>
      <c r="AH137" s="224"/>
      <c r="AI137" s="224"/>
      <c r="AJ137" s="224"/>
      <c r="AK137" s="224"/>
    </row>
    <row r="138" spans="1:37" ht="12.75">
      <c r="A138" s="224"/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224"/>
      <c r="R138" s="224"/>
      <c r="S138" s="224"/>
      <c r="T138" s="224"/>
      <c r="U138" s="224"/>
      <c r="V138" s="224"/>
      <c r="W138" s="224"/>
      <c r="X138" s="224"/>
      <c r="Y138" s="224"/>
      <c r="Z138" s="224"/>
      <c r="AA138" s="224"/>
      <c r="AB138" s="224"/>
      <c r="AC138" s="224"/>
      <c r="AD138" s="224"/>
      <c r="AE138" s="224"/>
      <c r="AF138" s="224"/>
      <c r="AG138" s="224"/>
      <c r="AH138" s="224"/>
      <c r="AI138" s="224"/>
      <c r="AJ138" s="224"/>
      <c r="AK138" s="224"/>
    </row>
    <row r="139" spans="1:37" ht="12.75">
      <c r="A139" s="224"/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224"/>
      <c r="R139" s="224"/>
      <c r="S139" s="224"/>
      <c r="T139" s="224"/>
      <c r="U139" s="224"/>
      <c r="V139" s="224"/>
      <c r="W139" s="224"/>
      <c r="X139" s="224"/>
      <c r="Y139" s="224"/>
      <c r="Z139" s="224"/>
      <c r="AA139" s="224"/>
      <c r="AB139" s="224"/>
      <c r="AC139" s="224"/>
      <c r="AD139" s="224"/>
      <c r="AE139" s="224"/>
      <c r="AF139" s="224"/>
      <c r="AG139" s="224"/>
      <c r="AH139" s="224"/>
      <c r="AI139" s="224"/>
      <c r="AJ139" s="224"/>
      <c r="AK139" s="224"/>
    </row>
    <row r="140" spans="1:37" ht="12.75">
      <c r="A140" s="224"/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224"/>
      <c r="R140" s="224"/>
      <c r="S140" s="224"/>
      <c r="T140" s="224"/>
      <c r="U140" s="224"/>
      <c r="V140" s="224"/>
      <c r="W140" s="224"/>
      <c r="X140" s="224"/>
      <c r="Y140" s="224"/>
      <c r="Z140" s="224"/>
      <c r="AA140" s="224"/>
      <c r="AB140" s="224"/>
      <c r="AC140" s="224"/>
      <c r="AD140" s="224"/>
      <c r="AE140" s="224"/>
      <c r="AF140" s="224"/>
      <c r="AG140" s="224"/>
      <c r="AH140" s="224"/>
      <c r="AI140" s="224"/>
      <c r="AJ140" s="224"/>
      <c r="AK140" s="224"/>
    </row>
    <row r="141" spans="1:37" ht="12.75">
      <c r="A141" s="224"/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224"/>
      <c r="R141" s="224"/>
      <c r="S141" s="224"/>
      <c r="T141" s="224"/>
      <c r="U141" s="224"/>
      <c r="V141" s="224"/>
      <c r="W141" s="224"/>
      <c r="X141" s="224"/>
      <c r="Y141" s="224"/>
      <c r="Z141" s="224"/>
      <c r="AA141" s="224"/>
      <c r="AB141" s="224"/>
      <c r="AC141" s="224"/>
      <c r="AD141" s="224"/>
      <c r="AE141" s="224"/>
      <c r="AF141" s="224"/>
      <c r="AG141" s="224"/>
      <c r="AH141" s="224"/>
      <c r="AI141" s="224"/>
      <c r="AJ141" s="224"/>
      <c r="AK141" s="224"/>
    </row>
    <row r="142" spans="1:37" ht="12.75">
      <c r="A142" s="224"/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224"/>
      <c r="R142" s="224"/>
      <c r="S142" s="224"/>
      <c r="T142" s="224"/>
      <c r="U142" s="224"/>
      <c r="V142" s="224"/>
      <c r="W142" s="224"/>
      <c r="X142" s="224"/>
      <c r="Y142" s="224"/>
      <c r="Z142" s="224"/>
      <c r="AA142" s="224"/>
      <c r="AB142" s="224"/>
      <c r="AC142" s="224"/>
      <c r="AD142" s="224"/>
      <c r="AE142" s="224"/>
      <c r="AF142" s="224"/>
      <c r="AG142" s="224"/>
      <c r="AH142" s="224"/>
      <c r="AI142" s="224"/>
      <c r="AJ142" s="224"/>
      <c r="AK142" s="224"/>
    </row>
    <row r="143" spans="1:37" ht="12.75">
      <c r="A143" s="224"/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224"/>
      <c r="R143" s="224"/>
      <c r="S143" s="224"/>
      <c r="T143" s="224"/>
      <c r="U143" s="224"/>
      <c r="V143" s="224"/>
      <c r="W143" s="224"/>
      <c r="X143" s="224"/>
      <c r="Y143" s="224"/>
      <c r="Z143" s="224"/>
      <c r="AA143" s="224"/>
      <c r="AB143" s="224"/>
      <c r="AC143" s="224"/>
      <c r="AD143" s="224"/>
      <c r="AE143" s="224"/>
      <c r="AF143" s="224"/>
      <c r="AG143" s="224"/>
      <c r="AH143" s="224"/>
      <c r="AI143" s="224"/>
      <c r="AJ143" s="224"/>
      <c r="AK143" s="224"/>
    </row>
    <row r="144" spans="1:37" ht="12.75">
      <c r="A144" s="224"/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224"/>
      <c r="R144" s="224"/>
      <c r="S144" s="224"/>
      <c r="T144" s="224"/>
      <c r="U144" s="224"/>
      <c r="V144" s="224"/>
      <c r="W144" s="224"/>
      <c r="X144" s="224"/>
      <c r="Y144" s="224"/>
      <c r="Z144" s="224"/>
      <c r="AA144" s="224"/>
      <c r="AB144" s="224"/>
      <c r="AC144" s="224"/>
      <c r="AD144" s="224"/>
      <c r="AE144" s="224"/>
      <c r="AF144" s="224"/>
      <c r="AG144" s="224"/>
      <c r="AH144" s="224"/>
      <c r="AI144" s="224"/>
      <c r="AJ144" s="224"/>
      <c r="AK144" s="224"/>
    </row>
    <row r="145" spans="1:37" ht="12.75">
      <c r="A145" s="224"/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224"/>
      <c r="R145" s="224"/>
      <c r="S145" s="224"/>
      <c r="T145" s="224"/>
      <c r="U145" s="224"/>
      <c r="V145" s="224"/>
      <c r="W145" s="224"/>
      <c r="X145" s="224"/>
      <c r="Y145" s="224"/>
      <c r="Z145" s="224"/>
      <c r="AA145" s="224"/>
      <c r="AB145" s="224"/>
      <c r="AC145" s="224"/>
      <c r="AD145" s="224"/>
      <c r="AE145" s="224"/>
      <c r="AF145" s="224"/>
      <c r="AG145" s="224"/>
      <c r="AH145" s="224"/>
      <c r="AI145" s="224"/>
      <c r="AJ145" s="224"/>
      <c r="AK145" s="224"/>
    </row>
    <row r="146" spans="1:37" ht="12.75">
      <c r="A146" s="224"/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224"/>
      <c r="R146" s="224"/>
      <c r="S146" s="224"/>
      <c r="T146" s="224"/>
      <c r="U146" s="224"/>
      <c r="V146" s="224"/>
      <c r="W146" s="224"/>
      <c r="X146" s="224"/>
      <c r="Y146" s="224"/>
      <c r="Z146" s="224"/>
      <c r="AA146" s="224"/>
      <c r="AB146" s="224"/>
      <c r="AC146" s="224"/>
      <c r="AD146" s="224"/>
      <c r="AE146" s="224"/>
      <c r="AF146" s="224"/>
      <c r="AG146" s="224"/>
      <c r="AH146" s="224"/>
      <c r="AI146" s="224"/>
      <c r="AJ146" s="224"/>
      <c r="AK146" s="224"/>
    </row>
    <row r="147" spans="1:37" ht="12.75">
      <c r="A147" s="224"/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224"/>
      <c r="R147" s="224"/>
      <c r="S147" s="224"/>
      <c r="T147" s="224"/>
      <c r="U147" s="224"/>
      <c r="V147" s="224"/>
      <c r="W147" s="224"/>
      <c r="X147" s="224"/>
      <c r="Y147" s="224"/>
      <c r="Z147" s="224"/>
      <c r="AA147" s="224"/>
      <c r="AB147" s="224"/>
      <c r="AC147" s="224"/>
      <c r="AD147" s="224"/>
      <c r="AE147" s="224"/>
      <c r="AF147" s="224"/>
      <c r="AG147" s="224"/>
      <c r="AH147" s="224"/>
      <c r="AI147" s="224"/>
      <c r="AJ147" s="224"/>
      <c r="AK147" s="224"/>
    </row>
    <row r="148" spans="1:37" ht="12.75">
      <c r="A148" s="224"/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224"/>
      <c r="R148" s="224"/>
      <c r="S148" s="224"/>
      <c r="T148" s="224"/>
      <c r="U148" s="224"/>
      <c r="V148" s="224"/>
      <c r="W148" s="224"/>
      <c r="X148" s="224"/>
      <c r="Y148" s="224"/>
      <c r="Z148" s="224"/>
      <c r="AA148" s="224"/>
      <c r="AB148" s="224"/>
      <c r="AC148" s="224"/>
      <c r="AD148" s="224"/>
      <c r="AE148" s="224"/>
      <c r="AF148" s="224"/>
      <c r="AG148" s="224"/>
      <c r="AH148" s="224"/>
      <c r="AI148" s="224"/>
      <c r="AJ148" s="224"/>
      <c r="AK148" s="224"/>
    </row>
    <row r="149" spans="1:37" ht="12.75">
      <c r="A149" s="224"/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224"/>
      <c r="R149" s="224"/>
      <c r="S149" s="224"/>
      <c r="T149" s="224"/>
      <c r="U149" s="224"/>
      <c r="V149" s="224"/>
      <c r="W149" s="224"/>
      <c r="X149" s="224"/>
      <c r="Y149" s="224"/>
      <c r="Z149" s="224"/>
      <c r="AA149" s="224"/>
      <c r="AB149" s="224"/>
      <c r="AC149" s="224"/>
      <c r="AD149" s="224"/>
      <c r="AE149" s="224"/>
      <c r="AF149" s="224"/>
      <c r="AG149" s="224"/>
      <c r="AH149" s="224"/>
      <c r="AI149" s="224"/>
      <c r="AJ149" s="224"/>
      <c r="AK149" s="224"/>
    </row>
    <row r="150" spans="1:37" ht="12.75">
      <c r="A150" s="224"/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224"/>
      <c r="R150" s="224"/>
      <c r="S150" s="224"/>
      <c r="T150" s="224"/>
      <c r="U150" s="224"/>
      <c r="V150" s="224"/>
      <c r="W150" s="224"/>
      <c r="X150" s="224"/>
      <c r="Y150" s="224"/>
      <c r="Z150" s="224"/>
      <c r="AA150" s="224"/>
      <c r="AB150" s="224"/>
      <c r="AC150" s="224"/>
      <c r="AD150" s="224"/>
      <c r="AE150" s="224"/>
      <c r="AF150" s="224"/>
      <c r="AG150" s="224"/>
      <c r="AH150" s="224"/>
      <c r="AI150" s="224"/>
      <c r="AJ150" s="224"/>
      <c r="AK150" s="224"/>
    </row>
    <row r="151" spans="1:37" ht="12.75">
      <c r="A151" s="224"/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224"/>
      <c r="R151" s="224"/>
      <c r="S151" s="224"/>
      <c r="T151" s="224"/>
      <c r="U151" s="224"/>
      <c r="V151" s="224"/>
      <c r="W151" s="224"/>
      <c r="X151" s="224"/>
      <c r="Y151" s="224"/>
      <c r="Z151" s="224"/>
      <c r="AA151" s="224"/>
      <c r="AB151" s="224"/>
      <c r="AC151" s="224"/>
      <c r="AD151" s="224"/>
      <c r="AE151" s="224"/>
      <c r="AF151" s="224"/>
      <c r="AG151" s="224"/>
      <c r="AH151" s="224"/>
      <c r="AI151" s="224"/>
      <c r="AJ151" s="224"/>
      <c r="AK151" s="224"/>
    </row>
    <row r="152" spans="1:37" ht="12.75">
      <c r="A152" s="224"/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224"/>
      <c r="R152" s="224"/>
      <c r="S152" s="224"/>
      <c r="T152" s="224"/>
      <c r="U152" s="224"/>
      <c r="V152" s="224"/>
      <c r="W152" s="224"/>
      <c r="X152" s="224"/>
      <c r="Y152" s="224"/>
      <c r="Z152" s="224"/>
      <c r="AA152" s="224"/>
      <c r="AB152" s="224"/>
      <c r="AC152" s="224"/>
      <c r="AD152" s="224"/>
      <c r="AE152" s="224"/>
      <c r="AF152" s="224"/>
      <c r="AG152" s="224"/>
      <c r="AH152" s="224"/>
      <c r="AI152" s="224"/>
      <c r="AJ152" s="224"/>
      <c r="AK152" s="224"/>
    </row>
    <row r="153" spans="1:37" ht="12.75">
      <c r="A153" s="224"/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4"/>
      <c r="AA153" s="224"/>
      <c r="AB153" s="224"/>
      <c r="AC153" s="224"/>
      <c r="AD153" s="224"/>
      <c r="AE153" s="224"/>
      <c r="AF153" s="224"/>
      <c r="AG153" s="224"/>
      <c r="AH153" s="224"/>
      <c r="AI153" s="224"/>
      <c r="AJ153" s="224"/>
      <c r="AK153" s="224"/>
    </row>
    <row r="154" spans="1:37" ht="12.75">
      <c r="A154" s="224"/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224"/>
      <c r="R154" s="224"/>
      <c r="S154" s="224"/>
      <c r="T154" s="224"/>
      <c r="U154" s="224"/>
      <c r="V154" s="224"/>
      <c r="W154" s="224"/>
      <c r="X154" s="224"/>
      <c r="Y154" s="224"/>
      <c r="Z154" s="224"/>
      <c r="AA154" s="224"/>
      <c r="AB154" s="224"/>
      <c r="AC154" s="224"/>
      <c r="AD154" s="224"/>
      <c r="AE154" s="224"/>
      <c r="AF154" s="224"/>
      <c r="AG154" s="224"/>
      <c r="AH154" s="224"/>
      <c r="AI154" s="224"/>
      <c r="AJ154" s="224"/>
      <c r="AK154" s="224"/>
    </row>
    <row r="155" spans="1:37" ht="12.75">
      <c r="A155" s="224"/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224"/>
      <c r="R155" s="224"/>
      <c r="S155" s="224"/>
      <c r="T155" s="224"/>
      <c r="U155" s="224"/>
      <c r="V155" s="224"/>
      <c r="W155" s="224"/>
      <c r="X155" s="224"/>
      <c r="Y155" s="224"/>
      <c r="Z155" s="224"/>
      <c r="AA155" s="224"/>
      <c r="AB155" s="224"/>
      <c r="AC155" s="224"/>
      <c r="AD155" s="224"/>
      <c r="AE155" s="224"/>
      <c r="AF155" s="224"/>
      <c r="AG155" s="224"/>
      <c r="AH155" s="224"/>
      <c r="AI155" s="224"/>
      <c r="AJ155" s="224"/>
      <c r="AK155" s="224"/>
    </row>
    <row r="156" spans="1:37" ht="12.75">
      <c r="A156" s="224"/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224"/>
      <c r="R156" s="224"/>
      <c r="S156" s="224"/>
      <c r="T156" s="224"/>
      <c r="U156" s="224"/>
      <c r="V156" s="224"/>
      <c r="W156" s="224"/>
      <c r="X156" s="224"/>
      <c r="Y156" s="224"/>
      <c r="Z156" s="224"/>
      <c r="AA156" s="224"/>
      <c r="AB156" s="224"/>
      <c r="AC156" s="224"/>
      <c r="AD156" s="224"/>
      <c r="AE156" s="224"/>
      <c r="AF156" s="224"/>
      <c r="AG156" s="224"/>
      <c r="AH156" s="224"/>
      <c r="AI156" s="224"/>
      <c r="AJ156" s="224"/>
      <c r="AK156" s="224"/>
    </row>
    <row r="157" spans="1:37" ht="12.75">
      <c r="A157" s="224"/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224"/>
      <c r="R157" s="224"/>
      <c r="S157" s="224"/>
      <c r="T157" s="224"/>
      <c r="U157" s="224"/>
      <c r="V157" s="224"/>
      <c r="W157" s="224"/>
      <c r="X157" s="224"/>
      <c r="Y157" s="224"/>
      <c r="Z157" s="224"/>
      <c r="AA157" s="224"/>
      <c r="AB157" s="224"/>
      <c r="AC157" s="224"/>
      <c r="AD157" s="224"/>
      <c r="AE157" s="224"/>
      <c r="AF157" s="224"/>
      <c r="AG157" s="224"/>
      <c r="AH157" s="224"/>
      <c r="AI157" s="224"/>
      <c r="AJ157" s="224"/>
      <c r="AK157" s="224"/>
    </row>
    <row r="158" spans="1:37" ht="12.75">
      <c r="A158" s="224"/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224"/>
      <c r="R158" s="224"/>
      <c r="S158" s="224"/>
      <c r="T158" s="224"/>
      <c r="U158" s="224"/>
      <c r="V158" s="224"/>
      <c r="W158" s="224"/>
      <c r="X158" s="224"/>
      <c r="Y158" s="224"/>
      <c r="Z158" s="224"/>
      <c r="AA158" s="224"/>
      <c r="AB158" s="224"/>
      <c r="AC158" s="224"/>
      <c r="AD158" s="224"/>
      <c r="AE158" s="224"/>
      <c r="AF158" s="224"/>
      <c r="AG158" s="224"/>
      <c r="AH158" s="224"/>
      <c r="AI158" s="224"/>
      <c r="AJ158" s="224"/>
      <c r="AK158" s="224"/>
    </row>
    <row r="159" spans="1:37" ht="12.75">
      <c r="A159" s="224"/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224"/>
      <c r="R159" s="224"/>
      <c r="S159" s="224"/>
      <c r="T159" s="224"/>
      <c r="U159" s="224"/>
      <c r="V159" s="224"/>
      <c r="W159" s="224"/>
      <c r="X159" s="224"/>
      <c r="Y159" s="224"/>
      <c r="Z159" s="224"/>
      <c r="AA159" s="224"/>
      <c r="AB159" s="224"/>
      <c r="AC159" s="224"/>
      <c r="AD159" s="224"/>
      <c r="AE159" s="224"/>
      <c r="AF159" s="224"/>
      <c r="AG159" s="224"/>
      <c r="AH159" s="224"/>
      <c r="AI159" s="224"/>
      <c r="AJ159" s="224"/>
      <c r="AK159" s="224"/>
    </row>
    <row r="160" spans="1:37" ht="12.75">
      <c r="A160" s="224"/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224"/>
      <c r="R160" s="224"/>
      <c r="S160" s="224"/>
      <c r="T160" s="224"/>
      <c r="U160" s="224"/>
      <c r="V160" s="224"/>
      <c r="W160" s="224"/>
      <c r="X160" s="224"/>
      <c r="Y160" s="224"/>
      <c r="Z160" s="224"/>
      <c r="AA160" s="224"/>
      <c r="AB160" s="224"/>
      <c r="AC160" s="224"/>
      <c r="AD160" s="224"/>
      <c r="AE160" s="224"/>
      <c r="AF160" s="224"/>
      <c r="AG160" s="224"/>
      <c r="AH160" s="224"/>
      <c r="AI160" s="224"/>
      <c r="AJ160" s="224"/>
      <c r="AK160" s="224"/>
    </row>
    <row r="161" spans="1:37" ht="12.75">
      <c r="A161" s="224"/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  <c r="U161" s="224"/>
      <c r="V161" s="224"/>
      <c r="W161" s="224"/>
      <c r="X161" s="224"/>
      <c r="Y161" s="224"/>
      <c r="Z161" s="224"/>
      <c r="AA161" s="224"/>
      <c r="AB161" s="224"/>
      <c r="AC161" s="224"/>
      <c r="AD161" s="224"/>
      <c r="AE161" s="224"/>
      <c r="AF161" s="224"/>
      <c r="AG161" s="224"/>
      <c r="AH161" s="224"/>
      <c r="AI161" s="224"/>
      <c r="AJ161" s="224"/>
      <c r="AK161" s="224"/>
    </row>
    <row r="162" spans="1:37" ht="12.75">
      <c r="A162" s="224"/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224"/>
      <c r="R162" s="224"/>
      <c r="S162" s="224"/>
      <c r="T162" s="224"/>
      <c r="U162" s="224"/>
      <c r="V162" s="224"/>
      <c r="W162" s="224"/>
      <c r="X162" s="224"/>
      <c r="Y162" s="224"/>
      <c r="Z162" s="224"/>
      <c r="AA162" s="224"/>
      <c r="AB162" s="224"/>
      <c r="AC162" s="224"/>
      <c r="AD162" s="224"/>
      <c r="AE162" s="224"/>
      <c r="AF162" s="224"/>
      <c r="AG162" s="224"/>
      <c r="AH162" s="224"/>
      <c r="AI162" s="224"/>
      <c r="AJ162" s="224"/>
      <c r="AK162" s="224"/>
    </row>
    <row r="163" spans="1:37" ht="12.75">
      <c r="A163" s="224"/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224"/>
      <c r="R163" s="224"/>
      <c r="S163" s="224"/>
      <c r="T163" s="224"/>
      <c r="U163" s="224"/>
      <c r="V163" s="224"/>
      <c r="W163" s="224"/>
      <c r="X163" s="224"/>
      <c r="Y163" s="224"/>
      <c r="Z163" s="224"/>
      <c r="AA163" s="224"/>
      <c r="AB163" s="224"/>
      <c r="AC163" s="224"/>
      <c r="AD163" s="224"/>
      <c r="AE163" s="224"/>
      <c r="AF163" s="224"/>
      <c r="AG163" s="224"/>
      <c r="AH163" s="224"/>
      <c r="AI163" s="224"/>
      <c r="AJ163" s="224"/>
      <c r="AK163" s="224"/>
    </row>
    <row r="164" spans="1:37" ht="12.75">
      <c r="A164" s="224"/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224"/>
      <c r="R164" s="224"/>
      <c r="S164" s="224"/>
      <c r="T164" s="224"/>
      <c r="U164" s="224"/>
      <c r="V164" s="224"/>
      <c r="W164" s="224"/>
      <c r="X164" s="224"/>
      <c r="Y164" s="224"/>
      <c r="Z164" s="224"/>
      <c r="AA164" s="224"/>
      <c r="AB164" s="224"/>
      <c r="AC164" s="224"/>
      <c r="AD164" s="224"/>
      <c r="AE164" s="224"/>
      <c r="AF164" s="224"/>
      <c r="AG164" s="224"/>
      <c r="AH164" s="224"/>
      <c r="AI164" s="224"/>
      <c r="AJ164" s="224"/>
      <c r="AK164" s="224"/>
    </row>
    <row r="165" spans="1:37" ht="12.75">
      <c r="A165" s="224"/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224"/>
      <c r="R165" s="224"/>
      <c r="S165" s="224"/>
      <c r="T165" s="224"/>
      <c r="U165" s="224"/>
      <c r="V165" s="224"/>
      <c r="W165" s="224"/>
      <c r="X165" s="224"/>
      <c r="Y165" s="224"/>
      <c r="Z165" s="224"/>
      <c r="AA165" s="224"/>
      <c r="AB165" s="224"/>
      <c r="AC165" s="224"/>
      <c r="AD165" s="224"/>
      <c r="AE165" s="224"/>
      <c r="AF165" s="224"/>
      <c r="AG165" s="224"/>
      <c r="AH165" s="224"/>
      <c r="AI165" s="224"/>
      <c r="AJ165" s="224"/>
      <c r="AK165" s="224"/>
    </row>
    <row r="166" spans="1:37" ht="12.75">
      <c r="A166" s="224"/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224"/>
      <c r="R166" s="224"/>
      <c r="S166" s="224"/>
      <c r="T166" s="224"/>
      <c r="U166" s="224"/>
      <c r="V166" s="224"/>
      <c r="W166" s="224"/>
      <c r="X166" s="224"/>
      <c r="Y166" s="224"/>
      <c r="Z166" s="224"/>
      <c r="AA166" s="224"/>
      <c r="AB166" s="224"/>
      <c r="AC166" s="224"/>
      <c r="AD166" s="224"/>
      <c r="AE166" s="224"/>
      <c r="AF166" s="224"/>
      <c r="AG166" s="224"/>
      <c r="AH166" s="224"/>
      <c r="AI166" s="224"/>
      <c r="AJ166" s="224"/>
      <c r="AK166" s="224"/>
    </row>
    <row r="167" spans="1:37" ht="12.75">
      <c r="A167" s="224"/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224"/>
      <c r="R167" s="224"/>
      <c r="S167" s="224"/>
      <c r="T167" s="224"/>
      <c r="U167" s="224"/>
      <c r="V167" s="224"/>
      <c r="W167" s="224"/>
      <c r="X167" s="224"/>
      <c r="Y167" s="224"/>
      <c r="Z167" s="224"/>
      <c r="AA167" s="224"/>
      <c r="AB167" s="224"/>
      <c r="AC167" s="224"/>
      <c r="AD167" s="224"/>
      <c r="AE167" s="224"/>
      <c r="AF167" s="224"/>
      <c r="AG167" s="224"/>
      <c r="AH167" s="224"/>
      <c r="AI167" s="224"/>
      <c r="AJ167" s="224"/>
      <c r="AK167" s="224"/>
    </row>
    <row r="168" spans="1:37" ht="12.75">
      <c r="A168" s="224"/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224"/>
      <c r="R168" s="224"/>
      <c r="S168" s="224"/>
      <c r="T168" s="224"/>
      <c r="U168" s="224"/>
      <c r="V168" s="224"/>
      <c r="W168" s="224"/>
      <c r="X168" s="224"/>
      <c r="Y168" s="224"/>
      <c r="Z168" s="224"/>
      <c r="AA168" s="224"/>
      <c r="AB168" s="224"/>
      <c r="AC168" s="224"/>
      <c r="AD168" s="224"/>
      <c r="AE168" s="224"/>
      <c r="AF168" s="224"/>
      <c r="AG168" s="224"/>
      <c r="AH168" s="224"/>
      <c r="AI168" s="224"/>
      <c r="AJ168" s="224"/>
      <c r="AK168" s="224"/>
    </row>
    <row r="169" spans="1:37" ht="12.75">
      <c r="A169" s="224"/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224"/>
      <c r="R169" s="224"/>
      <c r="S169" s="224"/>
      <c r="T169" s="224"/>
      <c r="U169" s="224"/>
      <c r="V169" s="224"/>
      <c r="W169" s="224"/>
      <c r="X169" s="224"/>
      <c r="Y169" s="224"/>
      <c r="Z169" s="224"/>
      <c r="AA169" s="224"/>
      <c r="AB169" s="224"/>
      <c r="AC169" s="224"/>
      <c r="AD169" s="224"/>
      <c r="AE169" s="224"/>
      <c r="AF169" s="224"/>
      <c r="AG169" s="224"/>
      <c r="AH169" s="224"/>
      <c r="AI169" s="224"/>
      <c r="AJ169" s="224"/>
      <c r="AK169" s="224"/>
    </row>
    <row r="170" spans="1:37" ht="12.75">
      <c r="A170" s="224"/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224"/>
      <c r="R170" s="224"/>
      <c r="S170" s="224"/>
      <c r="T170" s="224"/>
      <c r="U170" s="224"/>
      <c r="V170" s="224"/>
      <c r="W170" s="224"/>
      <c r="X170" s="224"/>
      <c r="Y170" s="224"/>
      <c r="Z170" s="224"/>
      <c r="AA170" s="224"/>
      <c r="AB170" s="224"/>
      <c r="AC170" s="224"/>
      <c r="AD170" s="224"/>
      <c r="AE170" s="224"/>
      <c r="AF170" s="224"/>
      <c r="AG170" s="224"/>
      <c r="AH170" s="224"/>
      <c r="AI170" s="224"/>
      <c r="AJ170" s="224"/>
      <c r="AK170" s="224"/>
    </row>
    <row r="171" spans="1:37" ht="12.75">
      <c r="A171" s="224"/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224"/>
      <c r="R171" s="224"/>
      <c r="S171" s="224"/>
      <c r="T171" s="224"/>
      <c r="U171" s="224"/>
      <c r="V171" s="224"/>
      <c r="W171" s="224"/>
      <c r="X171" s="224"/>
      <c r="Y171" s="224"/>
      <c r="Z171" s="224"/>
      <c r="AA171" s="224"/>
      <c r="AB171" s="224"/>
      <c r="AC171" s="224"/>
      <c r="AD171" s="224"/>
      <c r="AE171" s="224"/>
      <c r="AF171" s="224"/>
      <c r="AG171" s="224"/>
      <c r="AH171" s="224"/>
      <c r="AI171" s="224"/>
      <c r="AJ171" s="224"/>
      <c r="AK171" s="224"/>
    </row>
    <row r="172" spans="1:37" ht="12.75">
      <c r="A172" s="224"/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224"/>
      <c r="R172" s="224"/>
      <c r="S172" s="224"/>
      <c r="T172" s="224"/>
      <c r="U172" s="224"/>
      <c r="V172" s="224"/>
      <c r="W172" s="224"/>
      <c r="X172" s="224"/>
      <c r="Y172" s="224"/>
      <c r="Z172" s="224"/>
      <c r="AA172" s="224"/>
      <c r="AB172" s="224"/>
      <c r="AC172" s="224"/>
      <c r="AD172" s="224"/>
      <c r="AE172" s="224"/>
      <c r="AF172" s="224"/>
      <c r="AG172" s="224"/>
      <c r="AH172" s="224"/>
      <c r="AI172" s="224"/>
      <c r="AJ172" s="224"/>
      <c r="AK172" s="224"/>
    </row>
    <row r="173" spans="1:37" ht="12.75">
      <c r="A173" s="224"/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224"/>
      <c r="R173" s="224"/>
      <c r="S173" s="224"/>
      <c r="T173" s="224"/>
      <c r="U173" s="224"/>
      <c r="V173" s="224"/>
      <c r="W173" s="224"/>
      <c r="X173" s="224"/>
      <c r="Y173" s="224"/>
      <c r="Z173" s="224"/>
      <c r="AA173" s="224"/>
      <c r="AB173" s="224"/>
      <c r="AC173" s="224"/>
      <c r="AD173" s="224"/>
      <c r="AE173" s="224"/>
      <c r="AF173" s="224"/>
      <c r="AG173" s="224"/>
      <c r="AH173" s="224"/>
      <c r="AI173" s="224"/>
      <c r="AJ173" s="224"/>
      <c r="AK173" s="224"/>
    </row>
    <row r="174" spans="1:37" ht="12.75">
      <c r="A174" s="224"/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224"/>
      <c r="R174" s="224"/>
      <c r="S174" s="224"/>
      <c r="T174" s="224"/>
      <c r="U174" s="224"/>
      <c r="V174" s="224"/>
      <c r="W174" s="224"/>
      <c r="X174" s="224"/>
      <c r="Y174" s="224"/>
      <c r="Z174" s="224"/>
      <c r="AA174" s="224"/>
      <c r="AB174" s="224"/>
      <c r="AC174" s="224"/>
      <c r="AD174" s="224"/>
      <c r="AE174" s="224"/>
      <c r="AF174" s="224"/>
      <c r="AG174" s="224"/>
      <c r="AH174" s="224"/>
      <c r="AI174" s="224"/>
      <c r="AJ174" s="224"/>
      <c r="AK174" s="224"/>
    </row>
    <row r="175" spans="1:37" ht="12.75">
      <c r="A175" s="224"/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224"/>
      <c r="R175" s="224"/>
      <c r="S175" s="224"/>
      <c r="T175" s="224"/>
      <c r="U175" s="224"/>
      <c r="V175" s="224"/>
      <c r="W175" s="224"/>
      <c r="X175" s="224"/>
      <c r="Y175" s="224"/>
      <c r="Z175" s="224"/>
      <c r="AA175" s="224"/>
      <c r="AB175" s="224"/>
      <c r="AC175" s="224"/>
      <c r="AD175" s="224"/>
      <c r="AE175" s="224"/>
      <c r="AF175" s="224"/>
      <c r="AG175" s="224"/>
      <c r="AH175" s="224"/>
      <c r="AI175" s="224"/>
      <c r="AJ175" s="224"/>
      <c r="AK175" s="224"/>
    </row>
    <row r="176" spans="1:37" ht="12.75">
      <c r="A176" s="224"/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224"/>
      <c r="R176" s="224"/>
      <c r="S176" s="224"/>
      <c r="T176" s="224"/>
      <c r="U176" s="224"/>
      <c r="V176" s="224"/>
      <c r="W176" s="224"/>
      <c r="X176" s="224"/>
      <c r="Y176" s="224"/>
      <c r="Z176" s="224"/>
      <c r="AA176" s="224"/>
      <c r="AB176" s="224"/>
      <c r="AC176" s="224"/>
      <c r="AD176" s="224"/>
      <c r="AE176" s="224"/>
      <c r="AF176" s="224"/>
      <c r="AG176" s="224"/>
      <c r="AH176" s="224"/>
      <c r="AI176" s="224"/>
      <c r="AJ176" s="224"/>
      <c r="AK176" s="224"/>
    </row>
    <row r="177" spans="1:37" ht="12.75">
      <c r="A177" s="224"/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224"/>
      <c r="R177" s="224"/>
      <c r="S177" s="224"/>
      <c r="T177" s="224"/>
      <c r="U177" s="224"/>
      <c r="V177" s="224"/>
      <c r="W177" s="224"/>
      <c r="X177" s="224"/>
      <c r="Y177" s="224"/>
      <c r="Z177" s="224"/>
      <c r="AA177" s="224"/>
      <c r="AB177" s="224"/>
      <c r="AC177" s="224"/>
      <c r="AD177" s="224"/>
      <c r="AE177" s="224"/>
      <c r="AF177" s="224"/>
      <c r="AG177" s="224"/>
      <c r="AH177" s="224"/>
      <c r="AI177" s="224"/>
      <c r="AJ177" s="224"/>
      <c r="AK177" s="224"/>
    </row>
    <row r="178" spans="1:37" ht="12.75">
      <c r="A178" s="224"/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224"/>
      <c r="R178" s="224"/>
      <c r="S178" s="224"/>
      <c r="T178" s="224"/>
      <c r="U178" s="224"/>
      <c r="V178" s="224"/>
      <c r="W178" s="224"/>
      <c r="X178" s="224"/>
      <c r="Y178" s="224"/>
      <c r="Z178" s="224"/>
      <c r="AA178" s="224"/>
      <c r="AB178" s="224"/>
      <c r="AC178" s="224"/>
      <c r="AD178" s="224"/>
      <c r="AE178" s="224"/>
      <c r="AF178" s="224"/>
      <c r="AG178" s="224"/>
      <c r="AH178" s="224"/>
      <c r="AI178" s="224"/>
      <c r="AJ178" s="224"/>
      <c r="AK178" s="224"/>
    </row>
    <row r="179" spans="1:37" ht="12.75">
      <c r="A179" s="224"/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  <c r="R179" s="224"/>
      <c r="S179" s="224"/>
      <c r="T179" s="224"/>
      <c r="U179" s="224"/>
      <c r="V179" s="224"/>
      <c r="W179" s="224"/>
      <c r="X179" s="224"/>
      <c r="Y179" s="224"/>
      <c r="Z179" s="224"/>
      <c r="AA179" s="224"/>
      <c r="AB179" s="224"/>
      <c r="AC179" s="224"/>
      <c r="AD179" s="224"/>
      <c r="AE179" s="224"/>
      <c r="AF179" s="224"/>
      <c r="AG179" s="224"/>
      <c r="AH179" s="224"/>
      <c r="AI179" s="224"/>
      <c r="AJ179" s="224"/>
      <c r="AK179" s="224"/>
    </row>
    <row r="180" spans="1:37" ht="12.75">
      <c r="A180" s="224"/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  <c r="R180" s="224"/>
      <c r="S180" s="224"/>
      <c r="T180" s="224"/>
      <c r="U180" s="224"/>
      <c r="V180" s="224"/>
      <c r="W180" s="224"/>
      <c r="X180" s="224"/>
      <c r="Y180" s="224"/>
      <c r="Z180" s="224"/>
      <c r="AA180" s="224"/>
      <c r="AB180" s="224"/>
      <c r="AC180" s="224"/>
      <c r="AD180" s="224"/>
      <c r="AE180" s="224"/>
      <c r="AF180" s="224"/>
      <c r="AG180" s="224"/>
      <c r="AH180" s="224"/>
      <c r="AI180" s="224"/>
      <c r="AJ180" s="224"/>
      <c r="AK180" s="224"/>
    </row>
    <row r="181" spans="1:37" ht="12.75">
      <c r="A181" s="224"/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224"/>
      <c r="R181" s="224"/>
      <c r="S181" s="224"/>
      <c r="T181" s="224"/>
      <c r="U181" s="224"/>
      <c r="V181" s="224"/>
      <c r="W181" s="224"/>
      <c r="X181" s="224"/>
      <c r="Y181" s="224"/>
      <c r="Z181" s="224"/>
      <c r="AA181" s="224"/>
      <c r="AB181" s="224"/>
      <c r="AC181" s="224"/>
      <c r="AD181" s="224"/>
      <c r="AE181" s="224"/>
      <c r="AF181" s="224"/>
      <c r="AG181" s="224"/>
      <c r="AH181" s="224"/>
      <c r="AI181" s="224"/>
      <c r="AJ181" s="224"/>
      <c r="AK181" s="224"/>
    </row>
    <row r="182" spans="1:37" ht="12.75">
      <c r="A182" s="224"/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224"/>
      <c r="R182" s="224"/>
      <c r="S182" s="224"/>
      <c r="T182" s="224"/>
      <c r="U182" s="224"/>
      <c r="V182" s="224"/>
      <c r="W182" s="224"/>
      <c r="X182" s="224"/>
      <c r="Y182" s="224"/>
      <c r="Z182" s="224"/>
      <c r="AA182" s="224"/>
      <c r="AB182" s="224"/>
      <c r="AC182" s="224"/>
      <c r="AD182" s="224"/>
      <c r="AE182" s="224"/>
      <c r="AF182" s="224"/>
      <c r="AG182" s="224"/>
      <c r="AH182" s="224"/>
      <c r="AI182" s="224"/>
      <c r="AJ182" s="224"/>
      <c r="AK182" s="224"/>
    </row>
    <row r="183" spans="1:37" ht="12.75">
      <c r="A183" s="224"/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224"/>
      <c r="R183" s="224"/>
      <c r="S183" s="224"/>
      <c r="T183" s="224"/>
      <c r="U183" s="224"/>
      <c r="V183" s="224"/>
      <c r="W183" s="224"/>
      <c r="X183" s="224"/>
      <c r="Y183" s="224"/>
      <c r="Z183" s="224"/>
      <c r="AA183" s="224"/>
      <c r="AB183" s="224"/>
      <c r="AC183" s="224"/>
      <c r="AD183" s="224"/>
      <c r="AE183" s="224"/>
      <c r="AF183" s="224"/>
      <c r="AG183" s="224"/>
      <c r="AH183" s="224"/>
      <c r="AI183" s="224"/>
      <c r="AJ183" s="224"/>
      <c r="AK183" s="224"/>
    </row>
    <row r="184" spans="1:37" ht="12.75">
      <c r="A184" s="224"/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224"/>
      <c r="R184" s="224"/>
      <c r="S184" s="224"/>
      <c r="T184" s="224"/>
      <c r="U184" s="224"/>
      <c r="V184" s="224"/>
      <c r="W184" s="224"/>
      <c r="X184" s="224"/>
      <c r="Y184" s="224"/>
      <c r="Z184" s="224"/>
      <c r="AA184" s="224"/>
      <c r="AB184" s="224"/>
      <c r="AC184" s="224"/>
      <c r="AD184" s="224"/>
      <c r="AE184" s="224"/>
      <c r="AF184" s="224"/>
      <c r="AG184" s="224"/>
      <c r="AH184" s="224"/>
      <c r="AI184" s="224"/>
      <c r="AJ184" s="224"/>
      <c r="AK184" s="224"/>
    </row>
    <row r="185" spans="1:37" ht="12.75">
      <c r="A185" s="224"/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224"/>
      <c r="R185" s="224"/>
      <c r="S185" s="224"/>
      <c r="T185" s="224"/>
      <c r="U185" s="224"/>
      <c r="V185" s="224"/>
      <c r="W185" s="224"/>
      <c r="X185" s="224"/>
      <c r="Y185" s="224"/>
      <c r="Z185" s="224"/>
      <c r="AA185" s="224"/>
      <c r="AB185" s="224"/>
      <c r="AC185" s="224"/>
      <c r="AD185" s="224"/>
      <c r="AE185" s="224"/>
      <c r="AF185" s="224"/>
      <c r="AG185" s="224"/>
      <c r="AH185" s="224"/>
      <c r="AI185" s="224"/>
      <c r="AJ185" s="224"/>
      <c r="AK185" s="224"/>
    </row>
    <row r="186" spans="1:37" ht="12.75">
      <c r="A186" s="224"/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224"/>
      <c r="R186" s="224"/>
      <c r="S186" s="224"/>
      <c r="T186" s="224"/>
      <c r="U186" s="224"/>
      <c r="V186" s="224"/>
      <c r="W186" s="224"/>
      <c r="X186" s="224"/>
      <c r="Y186" s="224"/>
      <c r="Z186" s="224"/>
      <c r="AA186" s="224"/>
      <c r="AB186" s="224"/>
      <c r="AC186" s="224"/>
      <c r="AD186" s="224"/>
      <c r="AE186" s="224"/>
      <c r="AF186" s="224"/>
      <c r="AG186" s="224"/>
      <c r="AH186" s="224"/>
      <c r="AI186" s="224"/>
      <c r="AJ186" s="224"/>
      <c r="AK186" s="224"/>
    </row>
    <row r="187" spans="1:37" ht="12.75">
      <c r="A187" s="224"/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224"/>
      <c r="R187" s="224"/>
      <c r="S187" s="224"/>
      <c r="T187" s="224"/>
      <c r="U187" s="224"/>
      <c r="V187" s="224"/>
      <c r="W187" s="224"/>
      <c r="X187" s="224"/>
      <c r="Y187" s="224"/>
      <c r="Z187" s="224"/>
      <c r="AA187" s="224"/>
      <c r="AB187" s="224"/>
      <c r="AC187" s="224"/>
      <c r="AD187" s="224"/>
      <c r="AE187" s="224"/>
      <c r="AF187" s="224"/>
      <c r="AG187" s="224"/>
      <c r="AH187" s="224"/>
      <c r="AI187" s="224"/>
      <c r="AJ187" s="224"/>
      <c r="AK187" s="224"/>
    </row>
    <row r="188" spans="1:37" ht="12.75">
      <c r="A188" s="224"/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</row>
    <row r="189" spans="1:37" ht="12.75">
      <c r="A189" s="224"/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224"/>
      <c r="R189" s="224"/>
      <c r="S189" s="224"/>
      <c r="T189" s="224"/>
      <c r="U189" s="224"/>
      <c r="V189" s="224"/>
      <c r="W189" s="224"/>
      <c r="X189" s="224"/>
      <c r="Y189" s="224"/>
      <c r="Z189" s="224"/>
      <c r="AA189" s="224"/>
      <c r="AB189" s="224"/>
      <c r="AC189" s="224"/>
      <c r="AD189" s="224"/>
      <c r="AE189" s="224"/>
      <c r="AF189" s="224"/>
      <c r="AG189" s="224"/>
      <c r="AH189" s="224"/>
      <c r="AI189" s="224"/>
      <c r="AJ189" s="224"/>
      <c r="AK189" s="224"/>
    </row>
    <row r="190" spans="1:37" ht="12.75">
      <c r="A190" s="224"/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224"/>
      <c r="R190" s="224"/>
      <c r="S190" s="224"/>
      <c r="T190" s="224"/>
      <c r="U190" s="224"/>
      <c r="V190" s="224"/>
      <c r="W190" s="224"/>
      <c r="X190" s="224"/>
      <c r="Y190" s="224"/>
      <c r="Z190" s="224"/>
      <c r="AA190" s="224"/>
      <c r="AB190" s="224"/>
      <c r="AC190" s="224"/>
      <c r="AD190" s="224"/>
      <c r="AE190" s="224"/>
      <c r="AF190" s="224"/>
      <c r="AG190" s="224"/>
      <c r="AH190" s="224"/>
      <c r="AI190" s="224"/>
      <c r="AJ190" s="224"/>
      <c r="AK190" s="224"/>
    </row>
    <row r="191" spans="1:37" ht="12.75">
      <c r="A191" s="224"/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224"/>
      <c r="R191" s="224"/>
      <c r="S191" s="224"/>
      <c r="T191" s="224"/>
      <c r="U191" s="224"/>
      <c r="V191" s="224"/>
      <c r="W191" s="224"/>
      <c r="X191" s="224"/>
      <c r="Y191" s="224"/>
      <c r="Z191" s="224"/>
      <c r="AA191" s="224"/>
      <c r="AB191" s="224"/>
      <c r="AC191" s="224"/>
      <c r="AD191" s="224"/>
      <c r="AE191" s="224"/>
      <c r="AF191" s="224"/>
      <c r="AG191" s="224"/>
      <c r="AH191" s="224"/>
      <c r="AI191" s="224"/>
      <c r="AJ191" s="224"/>
      <c r="AK191" s="224"/>
    </row>
    <row r="192" spans="1:37" ht="12.75">
      <c r="A192" s="224"/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224"/>
      <c r="R192" s="224"/>
      <c r="S192" s="224"/>
      <c r="T192" s="224"/>
      <c r="U192" s="224"/>
      <c r="V192" s="224"/>
      <c r="W192" s="224"/>
      <c r="X192" s="224"/>
      <c r="Y192" s="224"/>
      <c r="Z192" s="224"/>
      <c r="AA192" s="224"/>
      <c r="AB192" s="224"/>
      <c r="AC192" s="224"/>
      <c r="AD192" s="224"/>
      <c r="AE192" s="224"/>
      <c r="AF192" s="224"/>
      <c r="AG192" s="224"/>
      <c r="AH192" s="224"/>
      <c r="AI192" s="224"/>
      <c r="AJ192" s="224"/>
      <c r="AK192" s="224"/>
    </row>
    <row r="193" spans="1:37" ht="12.75">
      <c r="A193" s="224"/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224"/>
      <c r="R193" s="224"/>
      <c r="S193" s="224"/>
      <c r="T193" s="224"/>
      <c r="U193" s="224"/>
      <c r="V193" s="224"/>
      <c r="W193" s="224"/>
      <c r="X193" s="224"/>
      <c r="Y193" s="224"/>
      <c r="Z193" s="224"/>
      <c r="AA193" s="224"/>
      <c r="AB193" s="224"/>
      <c r="AC193" s="224"/>
      <c r="AD193" s="224"/>
      <c r="AE193" s="224"/>
      <c r="AF193" s="224"/>
      <c r="AG193" s="224"/>
      <c r="AH193" s="224"/>
      <c r="AI193" s="224"/>
      <c r="AJ193" s="224"/>
      <c r="AK193" s="224"/>
    </row>
    <row r="194" spans="1:37" ht="12.75">
      <c r="A194" s="224"/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4"/>
      <c r="AA194" s="224"/>
      <c r="AB194" s="224"/>
      <c r="AC194" s="224"/>
      <c r="AD194" s="224"/>
      <c r="AE194" s="224"/>
      <c r="AF194" s="224"/>
      <c r="AG194" s="224"/>
      <c r="AH194" s="224"/>
      <c r="AI194" s="224"/>
      <c r="AJ194" s="224"/>
      <c r="AK194" s="224"/>
    </row>
    <row r="195" spans="1:37" ht="12.75">
      <c r="A195" s="224"/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4"/>
      <c r="Z195" s="224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</row>
    <row r="196" spans="1:37" ht="12.75">
      <c r="A196" s="224"/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224"/>
      <c r="R196" s="224"/>
      <c r="S196" s="224"/>
      <c r="T196" s="224"/>
      <c r="U196" s="224"/>
      <c r="V196" s="224"/>
      <c r="W196" s="224"/>
      <c r="X196" s="224"/>
      <c r="Y196" s="224"/>
      <c r="Z196" s="224"/>
      <c r="AA196" s="224"/>
      <c r="AB196" s="224"/>
      <c r="AC196" s="224"/>
      <c r="AD196" s="224"/>
      <c r="AE196" s="224"/>
      <c r="AF196" s="224"/>
      <c r="AG196" s="224"/>
      <c r="AH196" s="224"/>
      <c r="AI196" s="224"/>
      <c r="AJ196" s="224"/>
      <c r="AK196" s="224"/>
    </row>
    <row r="197" spans="1:37" ht="12.75">
      <c r="A197" s="224"/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224"/>
      <c r="R197" s="224"/>
      <c r="S197" s="224"/>
      <c r="T197" s="224"/>
      <c r="U197" s="224"/>
      <c r="V197" s="224"/>
      <c r="W197" s="224"/>
      <c r="X197" s="224"/>
      <c r="Y197" s="224"/>
      <c r="Z197" s="224"/>
      <c r="AA197" s="224"/>
      <c r="AB197" s="224"/>
      <c r="AC197" s="224"/>
      <c r="AD197" s="224"/>
      <c r="AE197" s="224"/>
      <c r="AF197" s="224"/>
      <c r="AG197" s="224"/>
      <c r="AH197" s="224"/>
      <c r="AI197" s="224"/>
      <c r="AJ197" s="224"/>
      <c r="AK197" s="224"/>
    </row>
    <row r="198" spans="1:37" ht="12.75">
      <c r="A198" s="224"/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224"/>
      <c r="R198" s="224"/>
      <c r="S198" s="224"/>
      <c r="T198" s="224"/>
      <c r="U198" s="224"/>
      <c r="V198" s="224"/>
      <c r="W198" s="224"/>
      <c r="X198" s="224"/>
      <c r="Y198" s="224"/>
      <c r="Z198" s="224"/>
      <c r="AA198" s="224"/>
      <c r="AB198" s="224"/>
      <c r="AC198" s="224"/>
      <c r="AD198" s="224"/>
      <c r="AE198" s="224"/>
      <c r="AF198" s="224"/>
      <c r="AG198" s="224"/>
      <c r="AH198" s="224"/>
      <c r="AI198" s="224"/>
      <c r="AJ198" s="224"/>
      <c r="AK198" s="224"/>
    </row>
    <row r="199" spans="1:37" ht="12.75">
      <c r="A199" s="224"/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224"/>
      <c r="R199" s="224"/>
      <c r="S199" s="224"/>
      <c r="T199" s="224"/>
      <c r="U199" s="224"/>
      <c r="V199" s="224"/>
      <c r="W199" s="224"/>
      <c r="X199" s="224"/>
      <c r="Y199" s="224"/>
      <c r="Z199" s="224"/>
      <c r="AA199" s="224"/>
      <c r="AB199" s="224"/>
      <c r="AC199" s="224"/>
      <c r="AD199" s="224"/>
      <c r="AE199" s="224"/>
      <c r="AF199" s="224"/>
      <c r="AG199" s="224"/>
      <c r="AH199" s="224"/>
      <c r="AI199" s="224"/>
      <c r="AJ199" s="224"/>
      <c r="AK199" s="224"/>
    </row>
    <row r="200" spans="1:37" ht="12.75">
      <c r="A200" s="224"/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224"/>
      <c r="R200" s="224"/>
      <c r="S200" s="224"/>
      <c r="T200" s="224"/>
      <c r="U200" s="224"/>
      <c r="V200" s="224"/>
      <c r="W200" s="224"/>
      <c r="X200" s="224"/>
      <c r="Y200" s="224"/>
      <c r="Z200" s="224"/>
      <c r="AA200" s="224"/>
      <c r="AB200" s="224"/>
      <c r="AC200" s="224"/>
      <c r="AD200" s="224"/>
      <c r="AE200" s="224"/>
      <c r="AF200" s="224"/>
      <c r="AG200" s="224"/>
      <c r="AH200" s="224"/>
      <c r="AI200" s="224"/>
      <c r="AJ200" s="224"/>
      <c r="AK200" s="224"/>
    </row>
    <row r="201" spans="1:37" ht="12.75">
      <c r="A201" s="224"/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224"/>
      <c r="R201" s="224"/>
      <c r="S201" s="224"/>
      <c r="T201" s="224"/>
      <c r="U201" s="224"/>
      <c r="V201" s="224"/>
      <c r="W201" s="224"/>
      <c r="X201" s="224"/>
      <c r="Y201" s="224"/>
      <c r="Z201" s="224"/>
      <c r="AA201" s="224"/>
      <c r="AB201" s="224"/>
      <c r="AC201" s="224"/>
      <c r="AD201" s="224"/>
      <c r="AE201" s="224"/>
      <c r="AF201" s="224"/>
      <c r="AG201" s="224"/>
      <c r="AH201" s="224"/>
      <c r="AI201" s="224"/>
      <c r="AJ201" s="224"/>
      <c r="AK201" s="224"/>
    </row>
    <row r="202" spans="1:37" ht="12.75">
      <c r="A202" s="224"/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224"/>
      <c r="R202" s="224"/>
      <c r="S202" s="224"/>
      <c r="T202" s="224"/>
      <c r="U202" s="224"/>
      <c r="V202" s="224"/>
      <c r="W202" s="224"/>
      <c r="X202" s="224"/>
      <c r="Y202" s="224"/>
      <c r="Z202" s="224"/>
      <c r="AA202" s="224"/>
      <c r="AB202" s="224"/>
      <c r="AC202" s="224"/>
      <c r="AD202" s="224"/>
      <c r="AE202" s="224"/>
      <c r="AF202" s="224"/>
      <c r="AG202" s="224"/>
      <c r="AH202" s="224"/>
      <c r="AI202" s="224"/>
      <c r="AJ202" s="224"/>
      <c r="AK202" s="224"/>
    </row>
    <row r="203" spans="1:37" ht="12.75">
      <c r="A203" s="224"/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224"/>
      <c r="R203" s="224"/>
      <c r="S203" s="224"/>
      <c r="T203" s="224"/>
      <c r="U203" s="224"/>
      <c r="V203" s="224"/>
      <c r="W203" s="224"/>
      <c r="X203" s="224"/>
      <c r="Y203" s="224"/>
      <c r="Z203" s="224"/>
      <c r="AA203" s="224"/>
      <c r="AB203" s="224"/>
      <c r="AC203" s="224"/>
      <c r="AD203" s="224"/>
      <c r="AE203" s="224"/>
      <c r="AF203" s="224"/>
      <c r="AG203" s="224"/>
      <c r="AH203" s="224"/>
      <c r="AI203" s="224"/>
      <c r="AJ203" s="224"/>
      <c r="AK203" s="224"/>
    </row>
    <row r="204" spans="1:37" ht="12.75">
      <c r="A204" s="224"/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224"/>
      <c r="R204" s="224"/>
      <c r="S204" s="224"/>
      <c r="T204" s="224"/>
      <c r="U204" s="224"/>
      <c r="V204" s="224"/>
      <c r="W204" s="224"/>
      <c r="X204" s="224"/>
      <c r="Y204" s="224"/>
      <c r="Z204" s="224"/>
      <c r="AA204" s="224"/>
      <c r="AB204" s="224"/>
      <c r="AC204" s="224"/>
      <c r="AD204" s="224"/>
      <c r="AE204" s="224"/>
      <c r="AF204" s="224"/>
      <c r="AG204" s="224"/>
      <c r="AH204" s="224"/>
      <c r="AI204" s="224"/>
      <c r="AJ204" s="224"/>
      <c r="AK204" s="224"/>
    </row>
    <row r="205" spans="1:37" ht="12.75">
      <c r="A205" s="224"/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224"/>
      <c r="R205" s="224"/>
      <c r="S205" s="224"/>
      <c r="T205" s="224"/>
      <c r="U205" s="224"/>
      <c r="V205" s="224"/>
      <c r="W205" s="224"/>
      <c r="X205" s="224"/>
      <c r="Y205" s="224"/>
      <c r="Z205" s="224"/>
      <c r="AA205" s="224"/>
      <c r="AB205" s="224"/>
      <c r="AC205" s="224"/>
      <c r="AD205" s="224"/>
      <c r="AE205" s="224"/>
      <c r="AF205" s="224"/>
      <c r="AG205" s="224"/>
      <c r="AH205" s="224"/>
      <c r="AI205" s="224"/>
      <c r="AJ205" s="224"/>
      <c r="AK205" s="224"/>
    </row>
    <row r="206" spans="1:37" ht="12.75">
      <c r="A206" s="224"/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224"/>
      <c r="R206" s="224"/>
      <c r="S206" s="224"/>
      <c r="T206" s="224"/>
      <c r="U206" s="224"/>
      <c r="V206" s="224"/>
      <c r="W206" s="224"/>
      <c r="X206" s="224"/>
      <c r="Y206" s="224"/>
      <c r="Z206" s="224"/>
      <c r="AA206" s="224"/>
      <c r="AB206" s="224"/>
      <c r="AC206" s="224"/>
      <c r="AD206" s="224"/>
      <c r="AE206" s="224"/>
      <c r="AF206" s="224"/>
      <c r="AG206" s="224"/>
      <c r="AH206" s="224"/>
      <c r="AI206" s="224"/>
      <c r="AJ206" s="224"/>
      <c r="AK206" s="224"/>
    </row>
    <row r="207" spans="1:37" ht="12.75">
      <c r="A207" s="224"/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224"/>
      <c r="R207" s="224"/>
      <c r="S207" s="224"/>
      <c r="T207" s="224"/>
      <c r="U207" s="224"/>
      <c r="V207" s="224"/>
      <c r="W207" s="224"/>
      <c r="X207" s="224"/>
      <c r="Y207" s="224"/>
      <c r="Z207" s="224"/>
      <c r="AA207" s="224"/>
      <c r="AB207" s="224"/>
      <c r="AC207" s="224"/>
      <c r="AD207" s="224"/>
      <c r="AE207" s="224"/>
      <c r="AF207" s="224"/>
      <c r="AG207" s="224"/>
      <c r="AH207" s="224"/>
      <c r="AI207" s="224"/>
      <c r="AJ207" s="224"/>
      <c r="AK207" s="224"/>
    </row>
    <row r="208" spans="1:37" ht="12.75">
      <c r="A208" s="224"/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224"/>
      <c r="R208" s="224"/>
      <c r="S208" s="224"/>
      <c r="T208" s="224"/>
      <c r="U208" s="224"/>
      <c r="V208" s="224"/>
      <c r="W208" s="224"/>
      <c r="X208" s="224"/>
      <c r="Y208" s="224"/>
      <c r="Z208" s="224"/>
      <c r="AA208" s="224"/>
      <c r="AB208" s="224"/>
      <c r="AC208" s="224"/>
      <c r="AD208" s="224"/>
      <c r="AE208" s="224"/>
      <c r="AF208" s="224"/>
      <c r="AG208" s="224"/>
      <c r="AH208" s="224"/>
      <c r="AI208" s="224"/>
      <c r="AJ208" s="224"/>
      <c r="AK208" s="224"/>
    </row>
    <row r="209" spans="1:37" ht="12.75">
      <c r="A209" s="224"/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224"/>
      <c r="R209" s="224"/>
      <c r="S209" s="224"/>
      <c r="T209" s="224"/>
      <c r="U209" s="224"/>
      <c r="V209" s="224"/>
      <c r="W209" s="224"/>
      <c r="X209" s="224"/>
      <c r="Y209" s="224"/>
      <c r="Z209" s="224"/>
      <c r="AA209" s="224"/>
      <c r="AB209" s="224"/>
      <c r="AC209" s="224"/>
      <c r="AD209" s="224"/>
      <c r="AE209" s="224"/>
      <c r="AF209" s="224"/>
      <c r="AG209" s="224"/>
      <c r="AH209" s="224"/>
      <c r="AI209" s="224"/>
      <c r="AJ209" s="224"/>
      <c r="AK209" s="224"/>
    </row>
    <row r="210" spans="1:37" ht="12.75">
      <c r="A210" s="224"/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224"/>
      <c r="R210" s="224"/>
      <c r="S210" s="224"/>
      <c r="T210" s="224"/>
      <c r="U210" s="224"/>
      <c r="V210" s="224"/>
      <c r="W210" s="224"/>
      <c r="X210" s="224"/>
      <c r="Y210" s="224"/>
      <c r="Z210" s="224"/>
      <c r="AA210" s="224"/>
      <c r="AB210" s="224"/>
      <c r="AC210" s="224"/>
      <c r="AD210" s="224"/>
      <c r="AE210" s="224"/>
      <c r="AF210" s="224"/>
      <c r="AG210" s="224"/>
      <c r="AH210" s="224"/>
      <c r="AI210" s="224"/>
      <c r="AJ210" s="224"/>
      <c r="AK210" s="224"/>
    </row>
    <row r="211" spans="1:37" ht="12.75">
      <c r="A211" s="224"/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224"/>
      <c r="R211" s="224"/>
      <c r="S211" s="224"/>
      <c r="T211" s="224"/>
      <c r="U211" s="224"/>
      <c r="V211" s="224"/>
      <c r="W211" s="224"/>
      <c r="X211" s="224"/>
      <c r="Y211" s="224"/>
      <c r="Z211" s="224"/>
      <c r="AA211" s="224"/>
      <c r="AB211" s="224"/>
      <c r="AC211" s="224"/>
      <c r="AD211" s="224"/>
      <c r="AE211" s="224"/>
      <c r="AF211" s="224"/>
      <c r="AG211" s="224"/>
      <c r="AH211" s="224"/>
      <c r="AI211" s="224"/>
      <c r="AJ211" s="224"/>
      <c r="AK211" s="224"/>
    </row>
    <row r="212" spans="1:37" ht="12.75">
      <c r="A212" s="224"/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</row>
    <row r="213" spans="1:37" ht="12.75">
      <c r="A213" s="224"/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4"/>
      <c r="T213" s="224"/>
      <c r="U213" s="224"/>
      <c r="V213" s="224"/>
      <c r="W213" s="224"/>
      <c r="X213" s="224"/>
      <c r="Y213" s="224"/>
      <c r="Z213" s="224"/>
      <c r="AA213" s="224"/>
      <c r="AB213" s="224"/>
      <c r="AC213" s="224"/>
      <c r="AD213" s="224"/>
      <c r="AE213" s="224"/>
      <c r="AF213" s="224"/>
      <c r="AG213" s="224"/>
      <c r="AH213" s="224"/>
      <c r="AI213" s="224"/>
      <c r="AJ213" s="224"/>
      <c r="AK213" s="224"/>
    </row>
    <row r="214" spans="1:37" ht="12.75">
      <c r="A214" s="224"/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224"/>
      <c r="R214" s="224"/>
      <c r="S214" s="224"/>
      <c r="T214" s="224"/>
      <c r="U214" s="224"/>
      <c r="V214" s="224"/>
      <c r="W214" s="224"/>
      <c r="X214" s="224"/>
      <c r="Y214" s="224"/>
      <c r="Z214" s="224"/>
      <c r="AA214" s="224"/>
      <c r="AB214" s="224"/>
      <c r="AC214" s="224"/>
      <c r="AD214" s="224"/>
      <c r="AE214" s="224"/>
      <c r="AF214" s="224"/>
      <c r="AG214" s="224"/>
      <c r="AH214" s="224"/>
      <c r="AI214" s="224"/>
      <c r="AJ214" s="224"/>
      <c r="AK214" s="224"/>
    </row>
    <row r="215" spans="1:37" ht="12.75">
      <c r="A215" s="224"/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  <c r="AB215" s="224"/>
      <c r="AC215" s="224"/>
      <c r="AD215" s="224"/>
      <c r="AE215" s="224"/>
      <c r="AF215" s="224"/>
      <c r="AG215" s="224"/>
      <c r="AH215" s="224"/>
      <c r="AI215" s="224"/>
      <c r="AJ215" s="224"/>
      <c r="AK215" s="224"/>
    </row>
    <row r="216" spans="1:37" ht="12.75">
      <c r="A216" s="224"/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224"/>
      <c r="R216" s="224"/>
      <c r="S216" s="224"/>
      <c r="T216" s="224"/>
      <c r="U216" s="224"/>
      <c r="V216" s="224"/>
      <c r="W216" s="224"/>
      <c r="X216" s="224"/>
      <c r="Y216" s="224"/>
      <c r="Z216" s="224"/>
      <c r="AA216" s="224"/>
      <c r="AB216" s="224"/>
      <c r="AC216" s="224"/>
      <c r="AD216" s="224"/>
      <c r="AE216" s="224"/>
      <c r="AF216" s="224"/>
      <c r="AG216" s="224"/>
      <c r="AH216" s="224"/>
      <c r="AI216" s="224"/>
      <c r="AJ216" s="224"/>
      <c r="AK216" s="224"/>
    </row>
    <row r="217" spans="1:37" ht="12.75">
      <c r="A217" s="224"/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224"/>
      <c r="R217" s="224"/>
      <c r="S217" s="224"/>
      <c r="T217" s="224"/>
      <c r="U217" s="224"/>
      <c r="V217" s="224"/>
      <c r="W217" s="224"/>
      <c r="X217" s="224"/>
      <c r="Y217" s="224"/>
      <c r="Z217" s="224"/>
      <c r="AA217" s="224"/>
      <c r="AB217" s="224"/>
      <c r="AC217" s="224"/>
      <c r="AD217" s="224"/>
      <c r="AE217" s="224"/>
      <c r="AF217" s="224"/>
      <c r="AG217" s="224"/>
      <c r="AH217" s="224"/>
      <c r="AI217" s="224"/>
      <c r="AJ217" s="224"/>
      <c r="AK217" s="224"/>
    </row>
    <row r="218" spans="1:37" ht="12.75">
      <c r="A218" s="224"/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224"/>
      <c r="R218" s="224"/>
      <c r="S218" s="224"/>
      <c r="T218" s="224"/>
      <c r="U218" s="224"/>
      <c r="V218" s="224"/>
      <c r="W218" s="224"/>
      <c r="X218" s="224"/>
      <c r="Y218" s="224"/>
      <c r="Z218" s="224"/>
      <c r="AA218" s="224"/>
      <c r="AB218" s="224"/>
      <c r="AC218" s="224"/>
      <c r="AD218" s="224"/>
      <c r="AE218" s="224"/>
      <c r="AF218" s="224"/>
      <c r="AG218" s="224"/>
      <c r="AH218" s="224"/>
      <c r="AI218" s="224"/>
      <c r="AJ218" s="224"/>
      <c r="AK218" s="224"/>
    </row>
    <row r="219" spans="1:37" ht="12.75">
      <c r="A219" s="224"/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224"/>
      <c r="R219" s="224"/>
      <c r="S219" s="224"/>
      <c r="T219" s="224"/>
      <c r="U219" s="224"/>
      <c r="V219" s="224"/>
      <c r="W219" s="224"/>
      <c r="X219" s="224"/>
      <c r="Y219" s="224"/>
      <c r="Z219" s="224"/>
      <c r="AA219" s="224"/>
      <c r="AB219" s="224"/>
      <c r="AC219" s="224"/>
      <c r="AD219" s="224"/>
      <c r="AE219" s="224"/>
      <c r="AF219" s="224"/>
      <c r="AG219" s="224"/>
      <c r="AH219" s="224"/>
      <c r="AI219" s="224"/>
      <c r="AJ219" s="224"/>
      <c r="AK219" s="224"/>
    </row>
    <row r="220" spans="1:37" ht="12.75">
      <c r="A220" s="224"/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224"/>
      <c r="R220" s="224"/>
      <c r="S220" s="224"/>
      <c r="T220" s="224"/>
      <c r="U220" s="224"/>
      <c r="V220" s="224"/>
      <c r="W220" s="224"/>
      <c r="X220" s="224"/>
      <c r="Y220" s="224"/>
      <c r="Z220" s="224"/>
      <c r="AA220" s="224"/>
      <c r="AB220" s="224"/>
      <c r="AC220" s="224"/>
      <c r="AD220" s="224"/>
      <c r="AE220" s="224"/>
      <c r="AF220" s="224"/>
      <c r="AG220" s="224"/>
      <c r="AH220" s="224"/>
      <c r="AI220" s="224"/>
      <c r="AJ220" s="224"/>
      <c r="AK220" s="224"/>
    </row>
    <row r="221" spans="1:37" ht="12.75">
      <c r="A221" s="224"/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224"/>
      <c r="R221" s="224"/>
      <c r="S221" s="224"/>
      <c r="T221" s="224"/>
      <c r="U221" s="224"/>
      <c r="V221" s="224"/>
      <c r="W221" s="224"/>
      <c r="X221" s="224"/>
      <c r="Y221" s="224"/>
      <c r="Z221" s="224"/>
      <c r="AA221" s="224"/>
      <c r="AB221" s="224"/>
      <c r="AC221" s="224"/>
      <c r="AD221" s="224"/>
      <c r="AE221" s="224"/>
      <c r="AF221" s="224"/>
      <c r="AG221" s="224"/>
      <c r="AH221" s="224"/>
      <c r="AI221" s="224"/>
      <c r="AJ221" s="224"/>
      <c r="AK221" s="224"/>
    </row>
    <row r="222" spans="1:37" ht="12.75">
      <c r="A222" s="224"/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224"/>
      <c r="R222" s="224"/>
      <c r="S222" s="224"/>
      <c r="T222" s="224"/>
      <c r="U222" s="224"/>
      <c r="V222" s="224"/>
      <c r="W222" s="224"/>
      <c r="X222" s="224"/>
      <c r="Y222" s="224"/>
      <c r="Z222" s="224"/>
      <c r="AA222" s="224"/>
      <c r="AB222" s="224"/>
      <c r="AC222" s="224"/>
      <c r="AD222" s="224"/>
      <c r="AE222" s="224"/>
      <c r="AF222" s="224"/>
      <c r="AG222" s="224"/>
      <c r="AH222" s="224"/>
      <c r="AI222" s="224"/>
      <c r="AJ222" s="224"/>
      <c r="AK222" s="224"/>
    </row>
    <row r="223" spans="1:37" ht="12.75">
      <c r="A223" s="224"/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224"/>
      <c r="R223" s="224"/>
      <c r="S223" s="224"/>
      <c r="T223" s="224"/>
      <c r="U223" s="224"/>
      <c r="V223" s="224"/>
      <c r="W223" s="224"/>
      <c r="X223" s="224"/>
      <c r="Y223" s="224"/>
      <c r="Z223" s="224"/>
      <c r="AA223" s="224"/>
      <c r="AB223" s="224"/>
      <c r="AC223" s="224"/>
      <c r="AD223" s="224"/>
      <c r="AE223" s="224"/>
      <c r="AF223" s="224"/>
      <c r="AG223" s="224"/>
      <c r="AH223" s="224"/>
      <c r="AI223" s="224"/>
      <c r="AJ223" s="224"/>
      <c r="AK223" s="224"/>
    </row>
    <row r="224" spans="1:37" ht="12.75">
      <c r="A224" s="224"/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224"/>
      <c r="R224" s="224"/>
      <c r="S224" s="224"/>
      <c r="T224" s="224"/>
      <c r="U224" s="224"/>
      <c r="V224" s="224"/>
      <c r="W224" s="224"/>
      <c r="X224" s="224"/>
      <c r="Y224" s="224"/>
      <c r="Z224" s="224"/>
      <c r="AA224" s="224"/>
      <c r="AB224" s="224"/>
      <c r="AC224" s="224"/>
      <c r="AD224" s="224"/>
      <c r="AE224" s="224"/>
      <c r="AF224" s="224"/>
      <c r="AG224" s="224"/>
      <c r="AH224" s="224"/>
      <c r="AI224" s="224"/>
      <c r="AJ224" s="224"/>
      <c r="AK224" s="224"/>
    </row>
    <row r="225" spans="1:37" ht="12.75">
      <c r="A225" s="224"/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224"/>
      <c r="R225" s="224"/>
      <c r="S225" s="224"/>
      <c r="T225" s="224"/>
      <c r="U225" s="224"/>
      <c r="V225" s="224"/>
      <c r="W225" s="224"/>
      <c r="X225" s="224"/>
      <c r="Y225" s="224"/>
      <c r="Z225" s="224"/>
      <c r="AA225" s="224"/>
      <c r="AB225" s="224"/>
      <c r="AC225" s="224"/>
      <c r="AD225" s="224"/>
      <c r="AE225" s="224"/>
      <c r="AF225" s="224"/>
      <c r="AG225" s="224"/>
      <c r="AH225" s="224"/>
      <c r="AI225" s="224"/>
      <c r="AJ225" s="224"/>
      <c r="AK225" s="224"/>
    </row>
    <row r="226" spans="1:37" ht="12.75">
      <c r="A226" s="224"/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224"/>
      <c r="R226" s="224"/>
      <c r="S226" s="224"/>
      <c r="T226" s="224"/>
      <c r="U226" s="224"/>
      <c r="V226" s="224"/>
      <c r="W226" s="224"/>
      <c r="X226" s="224"/>
      <c r="Y226" s="224"/>
      <c r="Z226" s="224"/>
      <c r="AA226" s="224"/>
      <c r="AB226" s="224"/>
      <c r="AC226" s="224"/>
      <c r="AD226" s="224"/>
      <c r="AE226" s="224"/>
      <c r="AF226" s="224"/>
      <c r="AG226" s="224"/>
      <c r="AH226" s="224"/>
      <c r="AI226" s="224"/>
      <c r="AJ226" s="224"/>
      <c r="AK226" s="224"/>
    </row>
    <row r="227" spans="1:37" ht="12.75">
      <c r="A227" s="224"/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224"/>
      <c r="R227" s="224"/>
      <c r="S227" s="224"/>
      <c r="T227" s="224"/>
      <c r="U227" s="224"/>
      <c r="V227" s="224"/>
      <c r="W227" s="224"/>
      <c r="X227" s="224"/>
      <c r="Y227" s="224"/>
      <c r="Z227" s="224"/>
      <c r="AA227" s="224"/>
      <c r="AB227" s="224"/>
      <c r="AC227" s="224"/>
      <c r="AD227" s="224"/>
      <c r="AE227" s="224"/>
      <c r="AF227" s="224"/>
      <c r="AG227" s="224"/>
      <c r="AH227" s="224"/>
      <c r="AI227" s="224"/>
      <c r="AJ227" s="224"/>
      <c r="AK227" s="224"/>
    </row>
    <row r="228" spans="1:37" ht="12.75">
      <c r="A228" s="224"/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224"/>
      <c r="R228" s="224"/>
      <c r="S228" s="224"/>
      <c r="T228" s="224"/>
      <c r="U228" s="224"/>
      <c r="V228" s="224"/>
      <c r="W228" s="224"/>
      <c r="X228" s="224"/>
      <c r="Y228" s="224"/>
      <c r="Z228" s="224"/>
      <c r="AA228" s="224"/>
      <c r="AB228" s="224"/>
      <c r="AC228" s="224"/>
      <c r="AD228" s="224"/>
      <c r="AE228" s="224"/>
      <c r="AF228" s="224"/>
      <c r="AG228" s="224"/>
      <c r="AH228" s="224"/>
      <c r="AI228" s="224"/>
      <c r="AJ228" s="224"/>
      <c r="AK228" s="224"/>
    </row>
    <row r="229" spans="1:37" ht="12.75">
      <c r="A229" s="224"/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224"/>
      <c r="R229" s="224"/>
      <c r="S229" s="224"/>
      <c r="T229" s="224"/>
      <c r="U229" s="224"/>
      <c r="V229" s="224"/>
      <c r="W229" s="224"/>
      <c r="X229" s="224"/>
      <c r="Y229" s="224"/>
      <c r="Z229" s="224"/>
      <c r="AA229" s="224"/>
      <c r="AB229" s="224"/>
      <c r="AC229" s="224"/>
      <c r="AD229" s="224"/>
      <c r="AE229" s="224"/>
      <c r="AF229" s="224"/>
      <c r="AG229" s="224"/>
      <c r="AH229" s="224"/>
      <c r="AI229" s="224"/>
      <c r="AJ229" s="224"/>
      <c r="AK229" s="224"/>
    </row>
    <row r="230" spans="1:37" ht="12.75">
      <c r="A230" s="224"/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224"/>
      <c r="R230" s="224"/>
      <c r="S230" s="224"/>
      <c r="T230" s="224"/>
      <c r="U230" s="224"/>
      <c r="V230" s="224"/>
      <c r="W230" s="224"/>
      <c r="X230" s="224"/>
      <c r="Y230" s="224"/>
      <c r="Z230" s="224"/>
      <c r="AA230" s="224"/>
      <c r="AB230" s="224"/>
      <c r="AC230" s="224"/>
      <c r="AD230" s="224"/>
      <c r="AE230" s="224"/>
      <c r="AF230" s="224"/>
      <c r="AG230" s="224"/>
      <c r="AH230" s="224"/>
      <c r="AI230" s="224"/>
      <c r="AJ230" s="224"/>
      <c r="AK230" s="224"/>
    </row>
    <row r="231" spans="1:37" ht="12.75">
      <c r="A231" s="224"/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  <c r="AB231" s="224"/>
      <c r="AC231" s="224"/>
      <c r="AD231" s="224"/>
      <c r="AE231" s="224"/>
      <c r="AF231" s="224"/>
      <c r="AG231" s="224"/>
      <c r="AH231" s="224"/>
      <c r="AI231" s="224"/>
      <c r="AJ231" s="224"/>
      <c r="AK231" s="224"/>
    </row>
    <row r="232" spans="1:37" ht="12.75">
      <c r="A232" s="224"/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24"/>
      <c r="X232" s="224"/>
      <c r="Y232" s="224"/>
      <c r="Z232" s="224"/>
      <c r="AA232" s="224"/>
      <c r="AB232" s="224"/>
      <c r="AC232" s="224"/>
      <c r="AD232" s="224"/>
      <c r="AE232" s="224"/>
      <c r="AF232" s="224"/>
      <c r="AG232" s="224"/>
      <c r="AH232" s="224"/>
      <c r="AI232" s="224"/>
      <c r="AJ232" s="224"/>
      <c r="AK232" s="224"/>
    </row>
    <row r="233" spans="1:37" ht="12.75">
      <c r="A233" s="224"/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224"/>
      <c r="R233" s="224"/>
      <c r="S233" s="224"/>
      <c r="T233" s="224"/>
      <c r="U233" s="224"/>
      <c r="V233" s="224"/>
      <c r="W233" s="224"/>
      <c r="X233" s="224"/>
      <c r="Y233" s="224"/>
      <c r="Z233" s="224"/>
      <c r="AA233" s="224"/>
      <c r="AB233" s="224"/>
      <c r="AC233" s="224"/>
      <c r="AD233" s="224"/>
      <c r="AE233" s="224"/>
      <c r="AF233" s="224"/>
      <c r="AG233" s="224"/>
      <c r="AH233" s="224"/>
      <c r="AI233" s="224"/>
      <c r="AJ233" s="224"/>
      <c r="AK233" s="224"/>
    </row>
    <row r="234" spans="1:37" ht="12.75">
      <c r="A234" s="224"/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224"/>
      <c r="R234" s="224"/>
      <c r="S234" s="224"/>
      <c r="T234" s="224"/>
      <c r="U234" s="224"/>
      <c r="V234" s="224"/>
      <c r="W234" s="224"/>
      <c r="X234" s="224"/>
      <c r="Y234" s="224"/>
      <c r="Z234" s="224"/>
      <c r="AA234" s="224"/>
      <c r="AB234" s="224"/>
      <c r="AC234" s="224"/>
      <c r="AD234" s="224"/>
      <c r="AE234" s="224"/>
      <c r="AF234" s="224"/>
      <c r="AG234" s="224"/>
      <c r="AH234" s="224"/>
      <c r="AI234" s="224"/>
      <c r="AJ234" s="224"/>
      <c r="AK234" s="224"/>
    </row>
    <row r="235" spans="1:37" ht="12.75">
      <c r="A235" s="224"/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224"/>
      <c r="R235" s="224"/>
      <c r="S235" s="224"/>
      <c r="T235" s="224"/>
      <c r="U235" s="224"/>
      <c r="V235" s="224"/>
      <c r="W235" s="224"/>
      <c r="X235" s="224"/>
      <c r="Y235" s="224"/>
      <c r="Z235" s="224"/>
      <c r="AA235" s="224"/>
      <c r="AB235" s="224"/>
      <c r="AC235" s="224"/>
      <c r="AD235" s="224"/>
      <c r="AE235" s="224"/>
      <c r="AF235" s="224"/>
      <c r="AG235" s="224"/>
      <c r="AH235" s="224"/>
      <c r="AI235" s="224"/>
      <c r="AJ235" s="224"/>
      <c r="AK235" s="224"/>
    </row>
    <row r="236" spans="1:37" ht="12.75">
      <c r="A236" s="224"/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224"/>
      <c r="R236" s="224"/>
      <c r="S236" s="224"/>
      <c r="T236" s="224"/>
      <c r="U236" s="224"/>
      <c r="V236" s="224"/>
      <c r="W236" s="224"/>
      <c r="X236" s="224"/>
      <c r="Y236" s="224"/>
      <c r="Z236" s="224"/>
      <c r="AA236" s="224"/>
      <c r="AB236" s="224"/>
      <c r="AC236" s="224"/>
      <c r="AD236" s="224"/>
      <c r="AE236" s="224"/>
      <c r="AF236" s="224"/>
      <c r="AG236" s="224"/>
      <c r="AH236" s="224"/>
      <c r="AI236" s="224"/>
      <c r="AJ236" s="224"/>
      <c r="AK236" s="224"/>
    </row>
    <row r="237" spans="1:37" ht="12.75">
      <c r="A237" s="224"/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224"/>
      <c r="R237" s="224"/>
      <c r="S237" s="224"/>
      <c r="T237" s="224"/>
      <c r="U237" s="224"/>
      <c r="V237" s="224"/>
      <c r="W237" s="224"/>
      <c r="X237" s="224"/>
      <c r="Y237" s="224"/>
      <c r="Z237" s="224"/>
      <c r="AA237" s="224"/>
      <c r="AB237" s="224"/>
      <c r="AC237" s="224"/>
      <c r="AD237" s="224"/>
      <c r="AE237" s="224"/>
      <c r="AF237" s="224"/>
      <c r="AG237" s="224"/>
      <c r="AH237" s="224"/>
      <c r="AI237" s="224"/>
      <c r="AJ237" s="224"/>
      <c r="AK237" s="224"/>
    </row>
    <row r="238" spans="1:37" ht="12.75">
      <c r="A238" s="224"/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224"/>
      <c r="R238" s="224"/>
      <c r="S238" s="224"/>
      <c r="T238" s="224"/>
      <c r="U238" s="224"/>
      <c r="V238" s="224"/>
      <c r="W238" s="224"/>
      <c r="X238" s="224"/>
      <c r="Y238" s="224"/>
      <c r="Z238" s="224"/>
      <c r="AA238" s="224"/>
      <c r="AB238" s="224"/>
      <c r="AC238" s="224"/>
      <c r="AD238" s="224"/>
      <c r="AE238" s="224"/>
      <c r="AF238" s="224"/>
      <c r="AG238" s="224"/>
      <c r="AH238" s="224"/>
      <c r="AI238" s="224"/>
      <c r="AJ238" s="224"/>
      <c r="AK238" s="224"/>
    </row>
    <row r="239" spans="1:37" ht="12.75">
      <c r="A239" s="224"/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224"/>
      <c r="R239" s="224"/>
      <c r="S239" s="224"/>
      <c r="T239" s="224"/>
      <c r="U239" s="224"/>
      <c r="V239" s="224"/>
      <c r="W239" s="224"/>
      <c r="X239" s="224"/>
      <c r="Y239" s="224"/>
      <c r="Z239" s="224"/>
      <c r="AA239" s="224"/>
      <c r="AB239" s="224"/>
      <c r="AC239" s="224"/>
      <c r="AD239" s="224"/>
      <c r="AE239" s="224"/>
      <c r="AF239" s="224"/>
      <c r="AG239" s="224"/>
      <c r="AH239" s="224"/>
      <c r="AI239" s="224"/>
      <c r="AJ239" s="224"/>
      <c r="AK239" s="224"/>
    </row>
    <row r="240" spans="1:37" ht="12.75">
      <c r="A240" s="224"/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224"/>
      <c r="R240" s="224"/>
      <c r="S240" s="224"/>
      <c r="T240" s="224"/>
      <c r="U240" s="224"/>
      <c r="V240" s="224"/>
      <c r="W240" s="224"/>
      <c r="X240" s="224"/>
      <c r="Y240" s="224"/>
      <c r="Z240" s="224"/>
      <c r="AA240" s="224"/>
      <c r="AB240" s="224"/>
      <c r="AC240" s="224"/>
      <c r="AD240" s="224"/>
      <c r="AE240" s="224"/>
      <c r="AF240" s="224"/>
      <c r="AG240" s="224"/>
      <c r="AH240" s="224"/>
      <c r="AI240" s="224"/>
      <c r="AJ240" s="224"/>
      <c r="AK240" s="224"/>
    </row>
    <row r="241" spans="1:37" ht="12.75">
      <c r="A241" s="224"/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224"/>
      <c r="R241" s="224"/>
      <c r="S241" s="224"/>
      <c r="T241" s="224"/>
      <c r="U241" s="224"/>
      <c r="V241" s="224"/>
      <c r="W241" s="224"/>
      <c r="X241" s="224"/>
      <c r="Y241" s="224"/>
      <c r="Z241" s="224"/>
      <c r="AA241" s="224"/>
      <c r="AB241" s="224"/>
      <c r="AC241" s="224"/>
      <c r="AD241" s="224"/>
      <c r="AE241" s="224"/>
      <c r="AF241" s="224"/>
      <c r="AG241" s="224"/>
      <c r="AH241" s="224"/>
      <c r="AI241" s="224"/>
      <c r="AJ241" s="224"/>
      <c r="AK241" s="224"/>
    </row>
    <row r="242" spans="1:37" ht="12.75">
      <c r="A242" s="224"/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224"/>
      <c r="R242" s="224"/>
      <c r="S242" s="224"/>
      <c r="T242" s="224"/>
      <c r="U242" s="224"/>
      <c r="V242" s="224"/>
      <c r="W242" s="224"/>
      <c r="X242" s="224"/>
      <c r="Y242" s="224"/>
      <c r="Z242" s="224"/>
      <c r="AA242" s="224"/>
      <c r="AB242" s="224"/>
      <c r="AC242" s="224"/>
      <c r="AD242" s="224"/>
      <c r="AE242" s="224"/>
      <c r="AF242" s="224"/>
      <c r="AG242" s="224"/>
      <c r="AH242" s="224"/>
      <c r="AI242" s="224"/>
      <c r="AJ242" s="224"/>
      <c r="AK242" s="224"/>
    </row>
    <row r="243" spans="1:37" ht="12.75">
      <c r="A243" s="224"/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224"/>
      <c r="R243" s="224"/>
      <c r="S243" s="224"/>
      <c r="T243" s="224"/>
      <c r="U243" s="224"/>
      <c r="V243" s="224"/>
      <c r="W243" s="224"/>
      <c r="X243" s="224"/>
      <c r="Y243" s="224"/>
      <c r="Z243" s="224"/>
      <c r="AA243" s="224"/>
      <c r="AB243" s="224"/>
      <c r="AC243" s="224"/>
      <c r="AD243" s="224"/>
      <c r="AE243" s="224"/>
      <c r="AF243" s="224"/>
      <c r="AG243" s="224"/>
      <c r="AH243" s="224"/>
      <c r="AI243" s="224"/>
      <c r="AJ243" s="224"/>
      <c r="AK243" s="224"/>
    </row>
    <row r="244" spans="1:37" ht="12.75">
      <c r="A244" s="224"/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224"/>
      <c r="R244" s="224"/>
      <c r="S244" s="224"/>
      <c r="T244" s="224"/>
      <c r="U244" s="224"/>
      <c r="V244" s="224"/>
      <c r="W244" s="224"/>
      <c r="X244" s="224"/>
      <c r="Y244" s="224"/>
      <c r="Z244" s="224"/>
      <c r="AA244" s="224"/>
      <c r="AB244" s="224"/>
      <c r="AC244" s="224"/>
      <c r="AD244" s="224"/>
      <c r="AE244" s="224"/>
      <c r="AF244" s="224"/>
      <c r="AG244" s="224"/>
      <c r="AH244" s="224"/>
      <c r="AI244" s="224"/>
      <c r="AJ244" s="224"/>
      <c r="AK244" s="224"/>
    </row>
    <row r="245" spans="1:37" ht="12.75">
      <c r="A245" s="224"/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224"/>
      <c r="R245" s="224"/>
      <c r="S245" s="224"/>
      <c r="T245" s="224"/>
      <c r="U245" s="224"/>
      <c r="V245" s="224"/>
      <c r="W245" s="224"/>
      <c r="X245" s="224"/>
      <c r="Y245" s="224"/>
      <c r="Z245" s="224"/>
      <c r="AA245" s="224"/>
      <c r="AB245" s="224"/>
      <c r="AC245" s="224"/>
      <c r="AD245" s="224"/>
      <c r="AE245" s="224"/>
      <c r="AF245" s="224"/>
      <c r="AG245" s="224"/>
      <c r="AH245" s="224"/>
      <c r="AI245" s="224"/>
      <c r="AJ245" s="224"/>
      <c r="AK245" s="224"/>
    </row>
    <row r="246" spans="1:37" ht="12.75">
      <c r="A246" s="224"/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  <c r="AB246" s="224"/>
      <c r="AC246" s="224"/>
      <c r="AD246" s="224"/>
      <c r="AE246" s="224"/>
      <c r="AF246" s="224"/>
      <c r="AG246" s="224"/>
      <c r="AH246" s="224"/>
      <c r="AI246" s="224"/>
      <c r="AJ246" s="224"/>
      <c r="AK246" s="224"/>
    </row>
    <row r="247" spans="1:37" ht="12.75">
      <c r="A247" s="224"/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224"/>
      <c r="R247" s="224"/>
      <c r="S247" s="224"/>
      <c r="T247" s="224"/>
      <c r="U247" s="224"/>
      <c r="V247" s="224"/>
      <c r="W247" s="224"/>
      <c r="X247" s="224"/>
      <c r="Y247" s="224"/>
      <c r="Z247" s="224"/>
      <c r="AA247" s="224"/>
      <c r="AB247" s="224"/>
      <c r="AC247" s="224"/>
      <c r="AD247" s="224"/>
      <c r="AE247" s="224"/>
      <c r="AF247" s="224"/>
      <c r="AG247" s="224"/>
      <c r="AH247" s="224"/>
      <c r="AI247" s="224"/>
      <c r="AJ247" s="224"/>
      <c r="AK247" s="224"/>
    </row>
    <row r="248" spans="1:37" ht="12.75">
      <c r="A248" s="224"/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224"/>
      <c r="R248" s="224"/>
      <c r="S248" s="224"/>
      <c r="T248" s="224"/>
      <c r="U248" s="224"/>
      <c r="V248" s="224"/>
      <c r="W248" s="224"/>
      <c r="X248" s="224"/>
      <c r="Y248" s="224"/>
      <c r="Z248" s="224"/>
      <c r="AA248" s="224"/>
      <c r="AB248" s="224"/>
      <c r="AC248" s="224"/>
      <c r="AD248" s="224"/>
      <c r="AE248" s="224"/>
      <c r="AF248" s="224"/>
      <c r="AG248" s="224"/>
      <c r="AH248" s="224"/>
      <c r="AI248" s="224"/>
      <c r="AJ248" s="224"/>
      <c r="AK248" s="224"/>
    </row>
    <row r="249" spans="1:37" ht="12.75">
      <c r="A249" s="224"/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224"/>
      <c r="R249" s="224"/>
      <c r="S249" s="224"/>
      <c r="T249" s="224"/>
      <c r="U249" s="224"/>
      <c r="V249" s="224"/>
      <c r="W249" s="224"/>
      <c r="X249" s="224"/>
      <c r="Y249" s="224"/>
      <c r="Z249" s="224"/>
      <c r="AA249" s="224"/>
      <c r="AB249" s="224"/>
      <c r="AC249" s="224"/>
      <c r="AD249" s="224"/>
      <c r="AE249" s="224"/>
      <c r="AF249" s="224"/>
      <c r="AG249" s="224"/>
      <c r="AH249" s="224"/>
      <c r="AI249" s="224"/>
      <c r="AJ249" s="224"/>
      <c r="AK249" s="224"/>
    </row>
    <row r="250" spans="1:37" ht="12.75">
      <c r="A250" s="224"/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224"/>
      <c r="R250" s="224"/>
      <c r="S250" s="224"/>
      <c r="T250" s="224"/>
      <c r="U250" s="224"/>
      <c r="V250" s="224"/>
      <c r="W250" s="224"/>
      <c r="X250" s="224"/>
      <c r="Y250" s="224"/>
      <c r="Z250" s="224"/>
      <c r="AA250" s="224"/>
      <c r="AB250" s="224"/>
      <c r="AC250" s="224"/>
      <c r="AD250" s="224"/>
      <c r="AE250" s="224"/>
      <c r="AF250" s="224"/>
      <c r="AG250" s="224"/>
      <c r="AH250" s="224"/>
      <c r="AI250" s="224"/>
      <c r="AJ250" s="224"/>
      <c r="AK250" s="224"/>
    </row>
    <row r="251" spans="1:37" ht="12.75">
      <c r="A251" s="224"/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224"/>
      <c r="R251" s="224"/>
      <c r="S251" s="224"/>
      <c r="T251" s="224"/>
      <c r="U251" s="224"/>
      <c r="V251" s="224"/>
      <c r="W251" s="224"/>
      <c r="X251" s="224"/>
      <c r="Y251" s="224"/>
      <c r="Z251" s="224"/>
      <c r="AA251" s="224"/>
      <c r="AB251" s="224"/>
      <c r="AC251" s="224"/>
      <c r="AD251" s="224"/>
      <c r="AE251" s="224"/>
      <c r="AF251" s="224"/>
      <c r="AG251" s="224"/>
      <c r="AH251" s="224"/>
      <c r="AI251" s="224"/>
      <c r="AJ251" s="224"/>
      <c r="AK251" s="224"/>
    </row>
    <row r="252" spans="1:37" ht="12.75">
      <c r="A252" s="224"/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224"/>
      <c r="R252" s="224"/>
      <c r="S252" s="224"/>
      <c r="T252" s="224"/>
      <c r="U252" s="224"/>
      <c r="V252" s="224"/>
      <c r="W252" s="224"/>
      <c r="X252" s="224"/>
      <c r="Y252" s="224"/>
      <c r="Z252" s="224"/>
      <c r="AA252" s="224"/>
      <c r="AB252" s="224"/>
      <c r="AC252" s="224"/>
      <c r="AD252" s="224"/>
      <c r="AE252" s="224"/>
      <c r="AF252" s="224"/>
      <c r="AG252" s="224"/>
      <c r="AH252" s="224"/>
      <c r="AI252" s="224"/>
      <c r="AJ252" s="224"/>
      <c r="AK252" s="224"/>
    </row>
    <row r="253" spans="1:37" ht="12.75">
      <c r="A253" s="224"/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224"/>
      <c r="R253" s="224"/>
      <c r="S253" s="224"/>
      <c r="T253" s="224"/>
      <c r="U253" s="224"/>
      <c r="V253" s="224"/>
      <c r="W253" s="224"/>
      <c r="X253" s="224"/>
      <c r="Y253" s="224"/>
      <c r="Z253" s="224"/>
      <c r="AA253" s="224"/>
      <c r="AB253" s="224"/>
      <c r="AC253" s="224"/>
      <c r="AD253" s="224"/>
      <c r="AE253" s="224"/>
      <c r="AF253" s="224"/>
      <c r="AG253" s="224"/>
      <c r="AH253" s="224"/>
      <c r="AI253" s="224"/>
      <c r="AJ253" s="224"/>
      <c r="AK253" s="224"/>
    </row>
    <row r="254" spans="1:37" ht="12.75">
      <c r="A254" s="224"/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224"/>
      <c r="R254" s="224"/>
      <c r="S254" s="224"/>
      <c r="T254" s="224"/>
      <c r="U254" s="224"/>
      <c r="V254" s="224"/>
      <c r="W254" s="224"/>
      <c r="X254" s="224"/>
      <c r="Y254" s="224"/>
      <c r="Z254" s="224"/>
      <c r="AA254" s="224"/>
      <c r="AB254" s="224"/>
      <c r="AC254" s="224"/>
      <c r="AD254" s="224"/>
      <c r="AE254" s="224"/>
      <c r="AF254" s="224"/>
      <c r="AG254" s="224"/>
      <c r="AH254" s="224"/>
      <c r="AI254" s="224"/>
      <c r="AJ254" s="224"/>
      <c r="AK254" s="224"/>
    </row>
    <row r="255" spans="1:37" ht="12.75">
      <c r="A255" s="224"/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224"/>
      <c r="R255" s="224"/>
      <c r="S255" s="224"/>
      <c r="T255" s="224"/>
      <c r="U255" s="224"/>
      <c r="V255" s="224"/>
      <c r="W255" s="224"/>
      <c r="X255" s="224"/>
      <c r="Y255" s="224"/>
      <c r="Z255" s="224"/>
      <c r="AA255" s="224"/>
      <c r="AB255" s="224"/>
      <c r="AC255" s="224"/>
      <c r="AD255" s="224"/>
      <c r="AE255" s="224"/>
      <c r="AF255" s="224"/>
      <c r="AG255" s="224"/>
      <c r="AH255" s="224"/>
      <c r="AI255" s="224"/>
      <c r="AJ255" s="224"/>
      <c r="AK255" s="224"/>
    </row>
    <row r="256" spans="1:37" ht="12.75">
      <c r="A256" s="224"/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224"/>
      <c r="R256" s="224"/>
      <c r="S256" s="224"/>
      <c r="T256" s="224"/>
      <c r="U256" s="224"/>
      <c r="V256" s="224"/>
      <c r="W256" s="224"/>
      <c r="X256" s="224"/>
      <c r="Y256" s="224"/>
      <c r="Z256" s="224"/>
      <c r="AA256" s="224"/>
      <c r="AB256" s="224"/>
      <c r="AC256" s="224"/>
      <c r="AD256" s="224"/>
      <c r="AE256" s="224"/>
      <c r="AF256" s="224"/>
      <c r="AG256" s="224"/>
      <c r="AH256" s="224"/>
      <c r="AI256" s="224"/>
      <c r="AJ256" s="224"/>
      <c r="AK256" s="224"/>
    </row>
    <row r="257" spans="1:37" ht="12.75">
      <c r="A257" s="224"/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224"/>
      <c r="R257" s="224"/>
      <c r="S257" s="224"/>
      <c r="T257" s="224"/>
      <c r="U257" s="224"/>
      <c r="V257" s="224"/>
      <c r="W257" s="224"/>
      <c r="X257" s="224"/>
      <c r="Y257" s="224"/>
      <c r="Z257" s="224"/>
      <c r="AA257" s="224"/>
      <c r="AB257" s="224"/>
      <c r="AC257" s="224"/>
      <c r="AD257" s="224"/>
      <c r="AE257" s="224"/>
      <c r="AF257" s="224"/>
      <c r="AG257" s="224"/>
      <c r="AH257" s="224"/>
      <c r="AI257" s="224"/>
      <c r="AJ257" s="224"/>
      <c r="AK257" s="224"/>
    </row>
    <row r="258" spans="1:37" ht="12.75">
      <c r="A258" s="224"/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224"/>
      <c r="R258" s="224"/>
      <c r="S258" s="224"/>
      <c r="T258" s="224"/>
      <c r="U258" s="224"/>
      <c r="V258" s="224"/>
      <c r="W258" s="224"/>
      <c r="X258" s="224"/>
      <c r="Y258" s="224"/>
      <c r="Z258" s="224"/>
      <c r="AA258" s="224"/>
      <c r="AB258" s="224"/>
      <c r="AC258" s="224"/>
      <c r="AD258" s="224"/>
      <c r="AE258" s="224"/>
      <c r="AF258" s="224"/>
      <c r="AG258" s="224"/>
      <c r="AH258" s="224"/>
      <c r="AI258" s="224"/>
      <c r="AJ258" s="224"/>
      <c r="AK258" s="224"/>
    </row>
    <row r="259" spans="1:37" ht="12.75">
      <c r="A259" s="224"/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224"/>
      <c r="R259" s="224"/>
      <c r="S259" s="224"/>
      <c r="T259" s="224"/>
      <c r="U259" s="224"/>
      <c r="V259" s="224"/>
      <c r="W259" s="224"/>
      <c r="X259" s="224"/>
      <c r="Y259" s="224"/>
      <c r="Z259" s="224"/>
      <c r="AA259" s="224"/>
      <c r="AB259" s="224"/>
      <c r="AC259" s="224"/>
      <c r="AD259" s="224"/>
      <c r="AE259" s="224"/>
      <c r="AF259" s="224"/>
      <c r="AG259" s="224"/>
      <c r="AH259" s="224"/>
      <c r="AI259" s="224"/>
      <c r="AJ259" s="224"/>
      <c r="AK259" s="224"/>
    </row>
    <row r="260" spans="1:37" ht="12.75">
      <c r="A260" s="224"/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224"/>
      <c r="R260" s="224"/>
      <c r="S260" s="224"/>
      <c r="T260" s="224"/>
      <c r="U260" s="224"/>
      <c r="V260" s="224"/>
      <c r="W260" s="224"/>
      <c r="X260" s="224"/>
      <c r="Y260" s="224"/>
      <c r="Z260" s="224"/>
      <c r="AA260" s="224"/>
      <c r="AB260" s="224"/>
      <c r="AC260" s="224"/>
      <c r="AD260" s="224"/>
      <c r="AE260" s="224"/>
      <c r="AF260" s="224"/>
      <c r="AG260" s="224"/>
      <c r="AH260" s="224"/>
      <c r="AI260" s="224"/>
      <c r="AJ260" s="224"/>
      <c r="AK260" s="224"/>
    </row>
    <row r="261" spans="1:37" ht="12.75">
      <c r="A261" s="224"/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  <c r="AI261" s="224"/>
      <c r="AJ261" s="224"/>
      <c r="AK261" s="224"/>
    </row>
    <row r="262" spans="1:37" ht="12.75">
      <c r="A262" s="224"/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224"/>
      <c r="R262" s="224"/>
      <c r="S262" s="224"/>
      <c r="T262" s="224"/>
      <c r="U262" s="224"/>
      <c r="V262" s="224"/>
      <c r="W262" s="224"/>
      <c r="X262" s="224"/>
      <c r="Y262" s="224"/>
      <c r="Z262" s="224"/>
      <c r="AA262" s="224"/>
      <c r="AB262" s="224"/>
      <c r="AC262" s="224"/>
      <c r="AD262" s="224"/>
      <c r="AE262" s="224"/>
      <c r="AF262" s="224"/>
      <c r="AG262" s="224"/>
      <c r="AH262" s="224"/>
      <c r="AI262" s="224"/>
      <c r="AJ262" s="224"/>
      <c r="AK262" s="224"/>
    </row>
    <row r="263" spans="1:37" ht="12.75">
      <c r="A263" s="224"/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  <c r="AB263" s="224"/>
      <c r="AC263" s="224"/>
      <c r="AD263" s="224"/>
      <c r="AE263" s="224"/>
      <c r="AF263" s="224"/>
      <c r="AG263" s="224"/>
      <c r="AH263" s="224"/>
      <c r="AI263" s="224"/>
      <c r="AJ263" s="224"/>
      <c r="AK263" s="224"/>
    </row>
    <row r="264" spans="1:37" ht="12.75">
      <c r="A264" s="224"/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224"/>
      <c r="R264" s="224"/>
      <c r="S264" s="224"/>
      <c r="T264" s="224"/>
      <c r="U264" s="224"/>
      <c r="V264" s="224"/>
      <c r="W264" s="224"/>
      <c r="X264" s="224"/>
      <c r="Y264" s="224"/>
      <c r="Z264" s="224"/>
      <c r="AA264" s="224"/>
      <c r="AB264" s="224"/>
      <c r="AC264" s="224"/>
      <c r="AD264" s="224"/>
      <c r="AE264" s="224"/>
      <c r="AF264" s="224"/>
      <c r="AG264" s="224"/>
      <c r="AH264" s="224"/>
      <c r="AI264" s="224"/>
      <c r="AJ264" s="224"/>
      <c r="AK264" s="224"/>
    </row>
    <row r="265" spans="1:37" ht="12.75">
      <c r="A265" s="224"/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224"/>
      <c r="R265" s="224"/>
      <c r="S265" s="224"/>
      <c r="T265" s="224"/>
      <c r="U265" s="224"/>
      <c r="V265" s="224"/>
      <c r="W265" s="224"/>
      <c r="X265" s="224"/>
      <c r="Y265" s="224"/>
      <c r="Z265" s="224"/>
      <c r="AA265" s="224"/>
      <c r="AB265" s="224"/>
      <c r="AC265" s="224"/>
      <c r="AD265" s="224"/>
      <c r="AE265" s="224"/>
      <c r="AF265" s="224"/>
      <c r="AG265" s="224"/>
      <c r="AH265" s="224"/>
      <c r="AI265" s="224"/>
      <c r="AJ265" s="224"/>
      <c r="AK265" s="224"/>
    </row>
    <row r="266" spans="1:37" ht="12.75">
      <c r="A266" s="224"/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224"/>
      <c r="R266" s="224"/>
      <c r="S266" s="224"/>
      <c r="T266" s="224"/>
      <c r="U266" s="224"/>
      <c r="V266" s="224"/>
      <c r="W266" s="224"/>
      <c r="X266" s="224"/>
      <c r="Y266" s="224"/>
      <c r="Z266" s="224"/>
      <c r="AA266" s="224"/>
      <c r="AB266" s="224"/>
      <c r="AC266" s="224"/>
      <c r="AD266" s="224"/>
      <c r="AE266" s="224"/>
      <c r="AF266" s="224"/>
      <c r="AG266" s="224"/>
      <c r="AH266" s="224"/>
      <c r="AI266" s="224"/>
      <c r="AJ266" s="224"/>
      <c r="AK266" s="224"/>
    </row>
    <row r="267" spans="1:37" ht="12.75">
      <c r="A267" s="224"/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224"/>
      <c r="R267" s="224"/>
      <c r="S267" s="224"/>
      <c r="T267" s="224"/>
      <c r="U267" s="224"/>
      <c r="V267" s="224"/>
      <c r="W267" s="224"/>
      <c r="X267" s="224"/>
      <c r="Y267" s="224"/>
      <c r="Z267" s="224"/>
      <c r="AA267" s="224"/>
      <c r="AB267" s="224"/>
      <c r="AC267" s="224"/>
      <c r="AD267" s="224"/>
      <c r="AE267" s="224"/>
      <c r="AF267" s="224"/>
      <c r="AG267" s="224"/>
      <c r="AH267" s="224"/>
      <c r="AI267" s="224"/>
      <c r="AJ267" s="224"/>
      <c r="AK267" s="224"/>
    </row>
    <row r="268" spans="1:37" ht="12.75">
      <c r="A268" s="224"/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4"/>
      <c r="Z268" s="224"/>
      <c r="AA268" s="224"/>
      <c r="AB268" s="224"/>
      <c r="AC268" s="224"/>
      <c r="AD268" s="224"/>
      <c r="AE268" s="224"/>
      <c r="AF268" s="224"/>
      <c r="AG268" s="224"/>
      <c r="AH268" s="224"/>
      <c r="AI268" s="224"/>
      <c r="AJ268" s="224"/>
      <c r="AK268" s="224"/>
    </row>
    <row r="269" spans="1:37" ht="12.75">
      <c r="A269" s="224"/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224"/>
      <c r="R269" s="224"/>
      <c r="S269" s="224"/>
      <c r="T269" s="224"/>
      <c r="U269" s="224"/>
      <c r="V269" s="224"/>
      <c r="W269" s="224"/>
      <c r="X269" s="224"/>
      <c r="Y269" s="224"/>
      <c r="Z269" s="224"/>
      <c r="AA269" s="224"/>
      <c r="AB269" s="224"/>
      <c r="AC269" s="224"/>
      <c r="AD269" s="224"/>
      <c r="AE269" s="224"/>
      <c r="AF269" s="224"/>
      <c r="AG269" s="224"/>
      <c r="AH269" s="224"/>
      <c r="AI269" s="224"/>
      <c r="AJ269" s="224"/>
      <c r="AK269" s="224"/>
    </row>
    <row r="270" spans="1:37" ht="12.75">
      <c r="A270" s="224"/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224"/>
      <c r="R270" s="224"/>
      <c r="S270" s="224"/>
      <c r="T270" s="224"/>
      <c r="U270" s="224"/>
      <c r="V270" s="224"/>
      <c r="W270" s="224"/>
      <c r="X270" s="224"/>
      <c r="Y270" s="224"/>
      <c r="Z270" s="224"/>
      <c r="AA270" s="224"/>
      <c r="AB270" s="224"/>
      <c r="AC270" s="224"/>
      <c r="AD270" s="224"/>
      <c r="AE270" s="224"/>
      <c r="AF270" s="224"/>
      <c r="AG270" s="224"/>
      <c r="AH270" s="224"/>
      <c r="AI270" s="224"/>
      <c r="AJ270" s="224"/>
      <c r="AK270" s="224"/>
    </row>
    <row r="271" spans="1:37" ht="12.75">
      <c r="A271" s="224"/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224"/>
      <c r="R271" s="224"/>
      <c r="S271" s="224"/>
      <c r="T271" s="224"/>
      <c r="U271" s="224"/>
      <c r="V271" s="224"/>
      <c r="W271" s="224"/>
      <c r="X271" s="224"/>
      <c r="Y271" s="224"/>
      <c r="Z271" s="224"/>
      <c r="AA271" s="224"/>
      <c r="AB271" s="224"/>
      <c r="AC271" s="224"/>
      <c r="AD271" s="224"/>
      <c r="AE271" s="224"/>
      <c r="AF271" s="224"/>
      <c r="AG271" s="224"/>
      <c r="AH271" s="224"/>
      <c r="AI271" s="224"/>
      <c r="AJ271" s="224"/>
      <c r="AK271" s="224"/>
    </row>
    <row r="272" spans="1:37" ht="12.75">
      <c r="A272" s="224"/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224"/>
      <c r="R272" s="224"/>
      <c r="S272" s="224"/>
      <c r="T272" s="224"/>
      <c r="U272" s="224"/>
      <c r="V272" s="224"/>
      <c r="W272" s="224"/>
      <c r="X272" s="224"/>
      <c r="Y272" s="224"/>
      <c r="Z272" s="224"/>
      <c r="AA272" s="224"/>
      <c r="AB272" s="224"/>
      <c r="AC272" s="224"/>
      <c r="AD272" s="224"/>
      <c r="AE272" s="224"/>
      <c r="AF272" s="224"/>
      <c r="AG272" s="224"/>
      <c r="AH272" s="224"/>
      <c r="AI272" s="224"/>
      <c r="AJ272" s="224"/>
      <c r="AK272" s="224"/>
    </row>
    <row r="273" spans="1:37" ht="12.75">
      <c r="A273" s="224"/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224"/>
      <c r="R273" s="224"/>
      <c r="S273" s="224"/>
      <c r="T273" s="224"/>
      <c r="U273" s="224"/>
      <c r="V273" s="224"/>
      <c r="W273" s="224"/>
      <c r="X273" s="224"/>
      <c r="Y273" s="224"/>
      <c r="Z273" s="224"/>
      <c r="AA273" s="224"/>
      <c r="AB273" s="224"/>
      <c r="AC273" s="224"/>
      <c r="AD273" s="224"/>
      <c r="AE273" s="224"/>
      <c r="AF273" s="224"/>
      <c r="AG273" s="224"/>
      <c r="AH273" s="224"/>
      <c r="AI273" s="224"/>
      <c r="AJ273" s="224"/>
      <c r="AK273" s="224"/>
    </row>
    <row r="274" spans="1:37" ht="12.75">
      <c r="A274" s="224"/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224"/>
      <c r="R274" s="224"/>
      <c r="S274" s="224"/>
      <c r="T274" s="224"/>
      <c r="U274" s="224"/>
      <c r="V274" s="224"/>
      <c r="W274" s="224"/>
      <c r="X274" s="224"/>
      <c r="Y274" s="224"/>
      <c r="Z274" s="224"/>
      <c r="AA274" s="224"/>
      <c r="AB274" s="224"/>
      <c r="AC274" s="224"/>
      <c r="AD274" s="224"/>
      <c r="AE274" s="224"/>
      <c r="AF274" s="224"/>
      <c r="AG274" s="224"/>
      <c r="AH274" s="224"/>
      <c r="AI274" s="224"/>
      <c r="AJ274" s="224"/>
      <c r="AK274" s="224"/>
    </row>
    <row r="275" spans="1:37" ht="12.75">
      <c r="A275" s="224"/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224"/>
      <c r="R275" s="224"/>
      <c r="S275" s="224"/>
      <c r="T275" s="224"/>
      <c r="U275" s="224"/>
      <c r="V275" s="224"/>
      <c r="W275" s="224"/>
      <c r="X275" s="224"/>
      <c r="Y275" s="224"/>
      <c r="Z275" s="224"/>
      <c r="AA275" s="224"/>
      <c r="AB275" s="224"/>
      <c r="AC275" s="224"/>
      <c r="AD275" s="224"/>
      <c r="AE275" s="224"/>
      <c r="AF275" s="224"/>
      <c r="AG275" s="224"/>
      <c r="AH275" s="224"/>
      <c r="AI275" s="224"/>
      <c r="AJ275" s="224"/>
      <c r="AK275" s="224"/>
    </row>
    <row r="276" spans="1:37" ht="12.75">
      <c r="A276" s="224"/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224"/>
      <c r="R276" s="224"/>
      <c r="S276" s="224"/>
      <c r="T276" s="224"/>
      <c r="U276" s="224"/>
      <c r="V276" s="224"/>
      <c r="W276" s="224"/>
      <c r="X276" s="224"/>
      <c r="Y276" s="224"/>
      <c r="Z276" s="224"/>
      <c r="AA276" s="224"/>
      <c r="AB276" s="224"/>
      <c r="AC276" s="224"/>
      <c r="AD276" s="224"/>
      <c r="AE276" s="224"/>
      <c r="AF276" s="224"/>
      <c r="AG276" s="224"/>
      <c r="AH276" s="224"/>
      <c r="AI276" s="224"/>
      <c r="AJ276" s="224"/>
      <c r="AK276" s="224"/>
    </row>
    <row r="277" spans="1:37" ht="12.75">
      <c r="A277" s="224"/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224"/>
      <c r="R277" s="224"/>
      <c r="S277" s="224"/>
      <c r="T277" s="224"/>
      <c r="U277" s="224"/>
      <c r="V277" s="224"/>
      <c r="W277" s="224"/>
      <c r="X277" s="224"/>
      <c r="Y277" s="224"/>
      <c r="Z277" s="224"/>
      <c r="AA277" s="224"/>
      <c r="AB277" s="224"/>
      <c r="AC277" s="224"/>
      <c r="AD277" s="224"/>
      <c r="AE277" s="224"/>
      <c r="AF277" s="224"/>
      <c r="AG277" s="224"/>
      <c r="AH277" s="224"/>
      <c r="AI277" s="224"/>
      <c r="AJ277" s="224"/>
      <c r="AK277" s="224"/>
    </row>
    <row r="278" spans="1:37" ht="12.75">
      <c r="A278" s="224"/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  <c r="AB278" s="224"/>
      <c r="AC278" s="224"/>
      <c r="AD278" s="224"/>
      <c r="AE278" s="224"/>
      <c r="AF278" s="224"/>
      <c r="AG278" s="224"/>
      <c r="AH278" s="224"/>
      <c r="AI278" s="224"/>
      <c r="AJ278" s="224"/>
      <c r="AK278" s="224"/>
    </row>
    <row r="279" spans="1:37" ht="12.75">
      <c r="A279" s="224"/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224"/>
      <c r="R279" s="224"/>
      <c r="S279" s="224"/>
      <c r="T279" s="224"/>
      <c r="U279" s="224"/>
      <c r="V279" s="224"/>
      <c r="W279" s="224"/>
      <c r="X279" s="224"/>
      <c r="Y279" s="224"/>
      <c r="Z279" s="224"/>
      <c r="AA279" s="224"/>
      <c r="AB279" s="224"/>
      <c r="AC279" s="224"/>
      <c r="AD279" s="224"/>
      <c r="AE279" s="224"/>
      <c r="AF279" s="224"/>
      <c r="AG279" s="224"/>
      <c r="AH279" s="224"/>
      <c r="AI279" s="224"/>
      <c r="AJ279" s="224"/>
      <c r="AK279" s="224"/>
    </row>
    <row r="280" spans="1:37" ht="12.75">
      <c r="A280" s="224"/>
      <c r="B280" s="224"/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224"/>
      <c r="R280" s="224"/>
      <c r="S280" s="224"/>
      <c r="T280" s="224"/>
      <c r="U280" s="224"/>
      <c r="V280" s="224"/>
      <c r="W280" s="224"/>
      <c r="X280" s="224"/>
      <c r="Y280" s="224"/>
      <c r="Z280" s="224"/>
      <c r="AA280" s="224"/>
      <c r="AB280" s="224"/>
      <c r="AC280" s="224"/>
      <c r="AD280" s="224"/>
      <c r="AE280" s="224"/>
      <c r="AF280" s="224"/>
      <c r="AG280" s="224"/>
      <c r="AH280" s="224"/>
      <c r="AI280" s="224"/>
      <c r="AJ280" s="224"/>
      <c r="AK280" s="224"/>
    </row>
    <row r="281" spans="1:37" ht="12.75">
      <c r="A281" s="224"/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224"/>
      <c r="R281" s="224"/>
      <c r="S281" s="224"/>
      <c r="T281" s="224"/>
      <c r="U281" s="224"/>
      <c r="V281" s="224"/>
      <c r="W281" s="224"/>
      <c r="X281" s="224"/>
      <c r="Y281" s="224"/>
      <c r="Z281" s="224"/>
      <c r="AA281" s="224"/>
      <c r="AB281" s="224"/>
      <c r="AC281" s="224"/>
      <c r="AD281" s="224"/>
      <c r="AE281" s="224"/>
      <c r="AF281" s="224"/>
      <c r="AG281" s="224"/>
      <c r="AH281" s="224"/>
      <c r="AI281" s="224"/>
      <c r="AJ281" s="224"/>
      <c r="AK281" s="224"/>
    </row>
    <row r="282" spans="1:37" ht="12.75">
      <c r="A282" s="224"/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224"/>
      <c r="R282" s="224"/>
      <c r="S282" s="224"/>
      <c r="T282" s="224"/>
      <c r="U282" s="224"/>
      <c r="V282" s="224"/>
      <c r="W282" s="224"/>
      <c r="X282" s="224"/>
      <c r="Y282" s="224"/>
      <c r="Z282" s="224"/>
      <c r="AA282" s="224"/>
      <c r="AB282" s="224"/>
      <c r="AC282" s="224"/>
      <c r="AD282" s="224"/>
      <c r="AE282" s="224"/>
      <c r="AF282" s="224"/>
      <c r="AG282" s="224"/>
      <c r="AH282" s="224"/>
      <c r="AI282" s="224"/>
      <c r="AJ282" s="224"/>
      <c r="AK282" s="224"/>
    </row>
    <row r="283" spans="1:37" ht="12.75">
      <c r="A283" s="224"/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224"/>
      <c r="R283" s="224"/>
      <c r="S283" s="224"/>
      <c r="T283" s="224"/>
      <c r="U283" s="224"/>
      <c r="V283" s="224"/>
      <c r="W283" s="224"/>
      <c r="X283" s="224"/>
      <c r="Y283" s="224"/>
      <c r="Z283" s="224"/>
      <c r="AA283" s="224"/>
      <c r="AB283" s="224"/>
      <c r="AC283" s="224"/>
      <c r="AD283" s="224"/>
      <c r="AE283" s="224"/>
      <c r="AF283" s="224"/>
      <c r="AG283" s="224"/>
      <c r="AH283" s="224"/>
      <c r="AI283" s="224"/>
      <c r="AJ283" s="224"/>
      <c r="AK283" s="224"/>
    </row>
    <row r="284" spans="1:37" ht="12.75">
      <c r="A284" s="224"/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224"/>
      <c r="R284" s="224"/>
      <c r="S284" s="224"/>
      <c r="T284" s="224"/>
      <c r="U284" s="224"/>
      <c r="V284" s="224"/>
      <c r="W284" s="224"/>
      <c r="X284" s="224"/>
      <c r="Y284" s="224"/>
      <c r="Z284" s="224"/>
      <c r="AA284" s="224"/>
      <c r="AB284" s="224"/>
      <c r="AC284" s="224"/>
      <c r="AD284" s="224"/>
      <c r="AE284" s="224"/>
      <c r="AF284" s="224"/>
      <c r="AG284" s="224"/>
      <c r="AH284" s="224"/>
      <c r="AI284" s="224"/>
      <c r="AJ284" s="224"/>
      <c r="AK284" s="224"/>
    </row>
    <row r="285" spans="1:37" ht="12.75">
      <c r="A285" s="224"/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  <c r="R285" s="224"/>
      <c r="S285" s="224"/>
      <c r="T285" s="224"/>
      <c r="U285" s="224"/>
      <c r="V285" s="224"/>
      <c r="W285" s="224"/>
      <c r="X285" s="224"/>
      <c r="Y285" s="224"/>
      <c r="Z285" s="224"/>
      <c r="AA285" s="224"/>
      <c r="AB285" s="224"/>
      <c r="AC285" s="224"/>
      <c r="AD285" s="224"/>
      <c r="AE285" s="224"/>
      <c r="AF285" s="224"/>
      <c r="AG285" s="224"/>
      <c r="AH285" s="224"/>
      <c r="AI285" s="224"/>
      <c r="AJ285" s="224"/>
      <c r="AK285" s="224"/>
    </row>
    <row r="286" spans="1:37" ht="12.75">
      <c r="A286" s="224"/>
      <c r="B286" s="224"/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  <c r="R286" s="224"/>
      <c r="S286" s="224"/>
      <c r="T286" s="224"/>
      <c r="U286" s="224"/>
      <c r="V286" s="224"/>
      <c r="W286" s="224"/>
      <c r="X286" s="224"/>
      <c r="Y286" s="224"/>
      <c r="Z286" s="224"/>
      <c r="AA286" s="224"/>
      <c r="AB286" s="224"/>
      <c r="AC286" s="224"/>
      <c r="AD286" s="224"/>
      <c r="AE286" s="224"/>
      <c r="AF286" s="224"/>
      <c r="AG286" s="224"/>
      <c r="AH286" s="224"/>
      <c r="AI286" s="224"/>
      <c r="AJ286" s="224"/>
      <c r="AK286" s="224"/>
    </row>
    <row r="287" spans="1:37" ht="12.75">
      <c r="A287" s="224"/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224"/>
      <c r="R287" s="224"/>
      <c r="S287" s="224"/>
      <c r="T287" s="224"/>
      <c r="U287" s="224"/>
      <c r="V287" s="224"/>
      <c r="W287" s="224"/>
      <c r="X287" s="224"/>
      <c r="Y287" s="224"/>
      <c r="Z287" s="224"/>
      <c r="AA287" s="224"/>
      <c r="AB287" s="224"/>
      <c r="AC287" s="224"/>
      <c r="AD287" s="224"/>
      <c r="AE287" s="224"/>
      <c r="AF287" s="224"/>
      <c r="AG287" s="224"/>
      <c r="AH287" s="224"/>
      <c r="AI287" s="224"/>
      <c r="AJ287" s="224"/>
      <c r="AK287" s="224"/>
    </row>
    <row r="288" spans="1:37" ht="12.75">
      <c r="A288" s="224"/>
      <c r="B288" s="224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224"/>
      <c r="R288" s="224"/>
      <c r="S288" s="224"/>
      <c r="T288" s="224"/>
      <c r="U288" s="224"/>
      <c r="V288" s="224"/>
      <c r="W288" s="224"/>
      <c r="X288" s="224"/>
      <c r="Y288" s="224"/>
      <c r="Z288" s="224"/>
      <c r="AA288" s="224"/>
      <c r="AB288" s="224"/>
      <c r="AC288" s="224"/>
      <c r="AD288" s="224"/>
      <c r="AE288" s="224"/>
      <c r="AF288" s="224"/>
      <c r="AG288" s="224"/>
      <c r="AH288" s="224"/>
      <c r="AI288" s="224"/>
      <c r="AJ288" s="224"/>
      <c r="AK288" s="224"/>
    </row>
    <row r="289" spans="1:37" ht="12.75">
      <c r="A289" s="224"/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224"/>
      <c r="R289" s="224"/>
      <c r="S289" s="224"/>
      <c r="T289" s="224"/>
      <c r="U289" s="224"/>
      <c r="V289" s="224"/>
      <c r="W289" s="224"/>
      <c r="X289" s="224"/>
      <c r="Y289" s="224"/>
      <c r="Z289" s="224"/>
      <c r="AA289" s="224"/>
      <c r="AB289" s="224"/>
      <c r="AC289" s="224"/>
      <c r="AD289" s="224"/>
      <c r="AE289" s="224"/>
      <c r="AF289" s="224"/>
      <c r="AG289" s="224"/>
      <c r="AH289" s="224"/>
      <c r="AI289" s="224"/>
      <c r="AJ289" s="224"/>
      <c r="AK289" s="224"/>
    </row>
    <row r="290" spans="1:37" ht="12.75">
      <c r="A290" s="224"/>
      <c r="B290" s="224"/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224"/>
      <c r="R290" s="224"/>
      <c r="S290" s="224"/>
      <c r="T290" s="224"/>
      <c r="U290" s="224"/>
      <c r="V290" s="224"/>
      <c r="W290" s="224"/>
      <c r="X290" s="224"/>
      <c r="Y290" s="224"/>
      <c r="Z290" s="224"/>
      <c r="AA290" s="224"/>
      <c r="AB290" s="224"/>
      <c r="AC290" s="224"/>
      <c r="AD290" s="224"/>
      <c r="AE290" s="224"/>
      <c r="AF290" s="224"/>
      <c r="AG290" s="224"/>
      <c r="AH290" s="224"/>
      <c r="AI290" s="224"/>
      <c r="AJ290" s="224"/>
      <c r="AK290" s="224"/>
    </row>
    <row r="291" spans="1:37" ht="12.75">
      <c r="A291" s="224"/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224"/>
      <c r="R291" s="224"/>
      <c r="S291" s="224"/>
      <c r="T291" s="224"/>
      <c r="U291" s="224"/>
      <c r="V291" s="224"/>
      <c r="W291" s="224"/>
      <c r="X291" s="224"/>
      <c r="Y291" s="224"/>
      <c r="Z291" s="224"/>
      <c r="AA291" s="224"/>
      <c r="AB291" s="224"/>
      <c r="AC291" s="224"/>
      <c r="AD291" s="224"/>
      <c r="AE291" s="224"/>
      <c r="AF291" s="224"/>
      <c r="AG291" s="224"/>
      <c r="AH291" s="224"/>
      <c r="AI291" s="224"/>
      <c r="AJ291" s="224"/>
      <c r="AK291" s="224"/>
    </row>
    <row r="292" spans="1:37" ht="12.75">
      <c r="A292" s="224"/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224"/>
      <c r="R292" s="224"/>
      <c r="S292" s="224"/>
      <c r="T292" s="224"/>
      <c r="U292" s="224"/>
      <c r="V292" s="224"/>
      <c r="W292" s="224"/>
      <c r="X292" s="224"/>
      <c r="Y292" s="224"/>
      <c r="Z292" s="224"/>
      <c r="AA292" s="224"/>
      <c r="AB292" s="224"/>
      <c r="AC292" s="224"/>
      <c r="AD292" s="224"/>
      <c r="AE292" s="224"/>
      <c r="AF292" s="224"/>
      <c r="AG292" s="224"/>
      <c r="AH292" s="224"/>
      <c r="AI292" s="224"/>
      <c r="AJ292" s="224"/>
      <c r="AK292" s="224"/>
    </row>
    <row r="293" spans="1:37" ht="12.75">
      <c r="A293" s="224"/>
      <c r="B293" s="224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224"/>
      <c r="R293" s="224"/>
      <c r="S293" s="224"/>
      <c r="T293" s="224"/>
      <c r="U293" s="224"/>
      <c r="V293" s="224"/>
      <c r="W293" s="224"/>
      <c r="X293" s="224"/>
      <c r="Y293" s="224"/>
      <c r="Z293" s="224"/>
      <c r="AA293" s="224"/>
      <c r="AB293" s="224"/>
      <c r="AC293" s="224"/>
      <c r="AD293" s="224"/>
      <c r="AE293" s="224"/>
      <c r="AF293" s="224"/>
      <c r="AG293" s="224"/>
      <c r="AH293" s="224"/>
      <c r="AI293" s="224"/>
      <c r="AJ293" s="224"/>
      <c r="AK293" s="224"/>
    </row>
    <row r="294" spans="1:37" ht="12.75">
      <c r="A294" s="224"/>
      <c r="B294" s="224"/>
      <c r="C294" s="224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224"/>
      <c r="R294" s="224"/>
      <c r="S294" s="224"/>
      <c r="T294" s="224"/>
      <c r="U294" s="224"/>
      <c r="V294" s="224"/>
      <c r="W294" s="224"/>
      <c r="X294" s="224"/>
      <c r="Y294" s="224"/>
      <c r="Z294" s="224"/>
      <c r="AA294" s="224"/>
      <c r="AB294" s="224"/>
      <c r="AC294" s="224"/>
      <c r="AD294" s="224"/>
      <c r="AE294" s="224"/>
      <c r="AF294" s="224"/>
      <c r="AG294" s="224"/>
      <c r="AH294" s="224"/>
      <c r="AI294" s="224"/>
      <c r="AJ294" s="224"/>
      <c r="AK294" s="224"/>
    </row>
    <row r="295" spans="1:37" ht="12.75">
      <c r="A295" s="224"/>
      <c r="B295" s="224"/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  <c r="AB295" s="224"/>
      <c r="AC295" s="224"/>
      <c r="AD295" s="224"/>
      <c r="AE295" s="224"/>
      <c r="AF295" s="224"/>
      <c r="AG295" s="224"/>
      <c r="AH295" s="224"/>
      <c r="AI295" s="224"/>
      <c r="AJ295" s="224"/>
      <c r="AK295" s="224"/>
    </row>
    <row r="296" spans="1:37" ht="12.75">
      <c r="A296" s="224"/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224"/>
      <c r="R296" s="224"/>
      <c r="S296" s="224"/>
      <c r="T296" s="224"/>
      <c r="U296" s="224"/>
      <c r="V296" s="224"/>
      <c r="W296" s="224"/>
      <c r="X296" s="224"/>
      <c r="Y296" s="224"/>
      <c r="Z296" s="224"/>
      <c r="AA296" s="224"/>
      <c r="AB296" s="224"/>
      <c r="AC296" s="224"/>
      <c r="AD296" s="224"/>
      <c r="AE296" s="224"/>
      <c r="AF296" s="224"/>
      <c r="AG296" s="224"/>
      <c r="AH296" s="224"/>
      <c r="AI296" s="224"/>
      <c r="AJ296" s="224"/>
      <c r="AK296" s="224"/>
    </row>
    <row r="297" spans="1:37" ht="12.75">
      <c r="A297" s="224"/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4"/>
      <c r="Z297" s="224"/>
      <c r="AA297" s="224"/>
      <c r="AB297" s="224"/>
      <c r="AC297" s="224"/>
      <c r="AD297" s="224"/>
      <c r="AE297" s="224"/>
      <c r="AF297" s="224"/>
      <c r="AG297" s="224"/>
      <c r="AH297" s="224"/>
      <c r="AI297" s="224"/>
      <c r="AJ297" s="224"/>
      <c r="AK297" s="224"/>
    </row>
    <row r="298" spans="1:37" ht="12.75">
      <c r="A298" s="224"/>
      <c r="B298" s="224"/>
      <c r="C298" s="224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224"/>
      <c r="R298" s="224"/>
      <c r="S298" s="224"/>
      <c r="T298" s="224"/>
      <c r="U298" s="224"/>
      <c r="V298" s="224"/>
      <c r="W298" s="224"/>
      <c r="X298" s="224"/>
      <c r="Y298" s="224"/>
      <c r="Z298" s="224"/>
      <c r="AA298" s="224"/>
      <c r="AB298" s="224"/>
      <c r="AC298" s="224"/>
      <c r="AD298" s="224"/>
      <c r="AE298" s="224"/>
      <c r="AF298" s="224"/>
      <c r="AG298" s="224"/>
      <c r="AH298" s="224"/>
      <c r="AI298" s="224"/>
      <c r="AJ298" s="224"/>
      <c r="AK298" s="224"/>
    </row>
    <row r="299" spans="1:37" ht="12.75">
      <c r="A299" s="224"/>
      <c r="B299" s="224"/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224"/>
      <c r="R299" s="224"/>
      <c r="S299" s="224"/>
      <c r="T299" s="224"/>
      <c r="U299" s="224"/>
      <c r="V299" s="224"/>
      <c r="W299" s="224"/>
      <c r="X299" s="224"/>
      <c r="Y299" s="224"/>
      <c r="Z299" s="224"/>
      <c r="AA299" s="224"/>
      <c r="AB299" s="224"/>
      <c r="AC299" s="224"/>
      <c r="AD299" s="224"/>
      <c r="AE299" s="224"/>
      <c r="AF299" s="224"/>
      <c r="AG299" s="224"/>
      <c r="AH299" s="224"/>
      <c r="AI299" s="224"/>
      <c r="AJ299" s="224"/>
      <c r="AK299" s="224"/>
    </row>
    <row r="300" spans="1:37" ht="12.75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224"/>
      <c r="R300" s="224"/>
      <c r="S300" s="224"/>
      <c r="T300" s="224"/>
      <c r="U300" s="224"/>
      <c r="V300" s="224"/>
      <c r="W300" s="224"/>
      <c r="X300" s="224"/>
      <c r="Y300" s="224"/>
      <c r="Z300" s="224"/>
      <c r="AA300" s="224"/>
      <c r="AB300" s="224"/>
      <c r="AC300" s="224"/>
      <c r="AD300" s="224"/>
      <c r="AE300" s="224"/>
      <c r="AF300" s="224"/>
      <c r="AG300" s="224"/>
      <c r="AH300" s="224"/>
      <c r="AI300" s="224"/>
      <c r="AJ300" s="224"/>
      <c r="AK300" s="224"/>
    </row>
    <row r="301" spans="1:37" ht="12.75">
      <c r="A301" s="224"/>
      <c r="B301" s="224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224"/>
      <c r="R301" s="224"/>
      <c r="S301" s="224"/>
      <c r="T301" s="224"/>
      <c r="U301" s="224"/>
      <c r="V301" s="224"/>
      <c r="W301" s="224"/>
      <c r="X301" s="224"/>
      <c r="Y301" s="224"/>
      <c r="Z301" s="224"/>
      <c r="AA301" s="224"/>
      <c r="AB301" s="224"/>
      <c r="AC301" s="224"/>
      <c r="AD301" s="224"/>
      <c r="AE301" s="224"/>
      <c r="AF301" s="224"/>
      <c r="AG301" s="224"/>
      <c r="AH301" s="224"/>
      <c r="AI301" s="224"/>
      <c r="AJ301" s="224"/>
      <c r="AK301" s="224"/>
    </row>
    <row r="302" spans="1:37" ht="12.75">
      <c r="A302" s="224"/>
      <c r="B302" s="224"/>
      <c r="C302" s="224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224"/>
      <c r="R302" s="224"/>
      <c r="S302" s="224"/>
      <c r="T302" s="224"/>
      <c r="U302" s="224"/>
      <c r="V302" s="224"/>
      <c r="W302" s="224"/>
      <c r="X302" s="224"/>
      <c r="Y302" s="224"/>
      <c r="Z302" s="224"/>
      <c r="AA302" s="224"/>
      <c r="AB302" s="224"/>
      <c r="AC302" s="224"/>
      <c r="AD302" s="224"/>
      <c r="AE302" s="224"/>
      <c r="AF302" s="224"/>
      <c r="AG302" s="224"/>
      <c r="AH302" s="224"/>
      <c r="AI302" s="224"/>
      <c r="AJ302" s="224"/>
      <c r="AK302" s="224"/>
    </row>
    <row r="303" spans="1:37" ht="12.75">
      <c r="A303" s="224"/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224"/>
      <c r="R303" s="224"/>
      <c r="S303" s="224"/>
      <c r="T303" s="224"/>
      <c r="U303" s="224"/>
      <c r="V303" s="224"/>
      <c r="W303" s="224"/>
      <c r="X303" s="224"/>
      <c r="Y303" s="224"/>
      <c r="Z303" s="224"/>
      <c r="AA303" s="224"/>
      <c r="AB303" s="224"/>
      <c r="AC303" s="224"/>
      <c r="AD303" s="224"/>
      <c r="AE303" s="224"/>
      <c r="AF303" s="224"/>
      <c r="AG303" s="224"/>
      <c r="AH303" s="224"/>
      <c r="AI303" s="224"/>
      <c r="AJ303" s="224"/>
      <c r="AK303" s="224"/>
    </row>
    <row r="304" spans="1:37" ht="12.75">
      <c r="A304" s="224"/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224"/>
      <c r="R304" s="224"/>
      <c r="S304" s="224"/>
      <c r="T304" s="224"/>
      <c r="U304" s="224"/>
      <c r="V304" s="224"/>
      <c r="W304" s="224"/>
      <c r="X304" s="224"/>
      <c r="Y304" s="224"/>
      <c r="Z304" s="224"/>
      <c r="AA304" s="224"/>
      <c r="AB304" s="224"/>
      <c r="AC304" s="224"/>
      <c r="AD304" s="224"/>
      <c r="AE304" s="224"/>
      <c r="AF304" s="224"/>
      <c r="AG304" s="224"/>
      <c r="AH304" s="224"/>
      <c r="AI304" s="224"/>
      <c r="AJ304" s="224"/>
      <c r="AK304" s="224"/>
    </row>
    <row r="305" spans="1:37" ht="12.75">
      <c r="A305" s="224"/>
      <c r="B305" s="224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224"/>
      <c r="R305" s="224"/>
      <c r="S305" s="224"/>
      <c r="T305" s="224"/>
      <c r="U305" s="224"/>
      <c r="V305" s="224"/>
      <c r="W305" s="224"/>
      <c r="X305" s="224"/>
      <c r="Y305" s="224"/>
      <c r="Z305" s="224"/>
      <c r="AA305" s="224"/>
      <c r="AB305" s="224"/>
      <c r="AC305" s="224"/>
      <c r="AD305" s="224"/>
      <c r="AE305" s="224"/>
      <c r="AF305" s="224"/>
      <c r="AG305" s="224"/>
      <c r="AH305" s="224"/>
      <c r="AI305" s="224"/>
      <c r="AJ305" s="224"/>
      <c r="AK305" s="224"/>
    </row>
    <row r="306" spans="1:37" ht="12.75">
      <c r="A306" s="224"/>
      <c r="B306" s="224"/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224"/>
      <c r="R306" s="224"/>
      <c r="S306" s="224"/>
      <c r="T306" s="224"/>
      <c r="U306" s="224"/>
      <c r="V306" s="224"/>
      <c r="W306" s="224"/>
      <c r="X306" s="224"/>
      <c r="Y306" s="224"/>
      <c r="Z306" s="224"/>
      <c r="AA306" s="224"/>
      <c r="AB306" s="224"/>
      <c r="AC306" s="224"/>
      <c r="AD306" s="224"/>
      <c r="AE306" s="224"/>
      <c r="AF306" s="224"/>
      <c r="AG306" s="224"/>
      <c r="AH306" s="224"/>
      <c r="AI306" s="224"/>
      <c r="AJ306" s="224"/>
      <c r="AK306" s="224"/>
    </row>
    <row r="307" spans="1:37" ht="12.75">
      <c r="A307" s="224"/>
      <c r="B307" s="224"/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224"/>
      <c r="R307" s="224"/>
      <c r="S307" s="224"/>
      <c r="T307" s="224"/>
      <c r="U307" s="224"/>
      <c r="V307" s="224"/>
      <c r="W307" s="224"/>
      <c r="X307" s="224"/>
      <c r="Y307" s="224"/>
      <c r="Z307" s="224"/>
      <c r="AA307" s="224"/>
      <c r="AB307" s="224"/>
      <c r="AC307" s="224"/>
      <c r="AD307" s="224"/>
      <c r="AE307" s="224"/>
      <c r="AF307" s="224"/>
      <c r="AG307" s="224"/>
      <c r="AH307" s="224"/>
      <c r="AI307" s="224"/>
      <c r="AJ307" s="224"/>
      <c r="AK307" s="224"/>
    </row>
    <row r="308" spans="1:37" ht="12.75">
      <c r="A308" s="224"/>
      <c r="B308" s="224"/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224"/>
      <c r="R308" s="224"/>
      <c r="S308" s="224"/>
      <c r="T308" s="224"/>
      <c r="U308" s="224"/>
      <c r="V308" s="224"/>
      <c r="W308" s="224"/>
      <c r="X308" s="224"/>
      <c r="Y308" s="224"/>
      <c r="Z308" s="224"/>
      <c r="AA308" s="224"/>
      <c r="AB308" s="224"/>
      <c r="AC308" s="224"/>
      <c r="AD308" s="224"/>
      <c r="AE308" s="224"/>
      <c r="AF308" s="224"/>
      <c r="AG308" s="224"/>
      <c r="AH308" s="224"/>
      <c r="AI308" s="224"/>
      <c r="AJ308" s="224"/>
      <c r="AK308" s="224"/>
    </row>
    <row r="309" spans="1:37" ht="12.75">
      <c r="A309" s="224"/>
      <c r="B309" s="224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224"/>
      <c r="R309" s="224"/>
      <c r="S309" s="224"/>
      <c r="T309" s="224"/>
      <c r="U309" s="224"/>
      <c r="V309" s="224"/>
      <c r="W309" s="224"/>
      <c r="X309" s="224"/>
      <c r="Y309" s="224"/>
      <c r="Z309" s="224"/>
      <c r="AA309" s="224"/>
      <c r="AB309" s="224"/>
      <c r="AC309" s="224"/>
      <c r="AD309" s="224"/>
      <c r="AE309" s="224"/>
      <c r="AF309" s="224"/>
      <c r="AG309" s="224"/>
      <c r="AH309" s="224"/>
      <c r="AI309" s="224"/>
      <c r="AJ309" s="224"/>
      <c r="AK309" s="224"/>
    </row>
    <row r="310" spans="1:37" ht="12.75">
      <c r="A310" s="224"/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  <c r="AB310" s="224"/>
      <c r="AC310" s="224"/>
      <c r="AD310" s="224"/>
      <c r="AE310" s="224"/>
      <c r="AF310" s="224"/>
      <c r="AG310" s="224"/>
      <c r="AH310" s="224"/>
      <c r="AI310" s="224"/>
      <c r="AJ310" s="224"/>
      <c r="AK310" s="224"/>
    </row>
    <row r="311" spans="1:37" ht="12.75">
      <c r="A311" s="224"/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224"/>
      <c r="R311" s="224"/>
      <c r="S311" s="224"/>
      <c r="T311" s="224"/>
      <c r="U311" s="224"/>
      <c r="V311" s="224"/>
      <c r="W311" s="224"/>
      <c r="X311" s="224"/>
      <c r="Y311" s="224"/>
      <c r="Z311" s="224"/>
      <c r="AA311" s="224"/>
      <c r="AB311" s="224"/>
      <c r="AC311" s="224"/>
      <c r="AD311" s="224"/>
      <c r="AE311" s="224"/>
      <c r="AF311" s="224"/>
      <c r="AG311" s="224"/>
      <c r="AH311" s="224"/>
      <c r="AI311" s="224"/>
      <c r="AJ311" s="224"/>
      <c r="AK311" s="224"/>
    </row>
    <row r="312" spans="1:37" ht="12.75">
      <c r="A312" s="224"/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224"/>
      <c r="R312" s="224"/>
      <c r="S312" s="224"/>
      <c r="T312" s="224"/>
      <c r="U312" s="224"/>
      <c r="V312" s="224"/>
      <c r="W312" s="224"/>
      <c r="X312" s="224"/>
      <c r="Y312" s="224"/>
      <c r="Z312" s="224"/>
      <c r="AA312" s="224"/>
      <c r="AB312" s="224"/>
      <c r="AC312" s="224"/>
      <c r="AD312" s="224"/>
      <c r="AE312" s="224"/>
      <c r="AF312" s="224"/>
      <c r="AG312" s="224"/>
      <c r="AH312" s="224"/>
      <c r="AI312" s="224"/>
      <c r="AJ312" s="224"/>
      <c r="AK312" s="224"/>
    </row>
    <row r="313" spans="1:37" ht="12.75">
      <c r="A313" s="224"/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224"/>
      <c r="R313" s="224"/>
      <c r="S313" s="224"/>
      <c r="T313" s="224"/>
      <c r="U313" s="224"/>
      <c r="V313" s="224"/>
      <c r="W313" s="224"/>
      <c r="X313" s="224"/>
      <c r="Y313" s="224"/>
      <c r="Z313" s="224"/>
      <c r="AA313" s="224"/>
      <c r="AB313" s="224"/>
      <c r="AC313" s="224"/>
      <c r="AD313" s="224"/>
      <c r="AE313" s="224"/>
      <c r="AF313" s="224"/>
      <c r="AG313" s="224"/>
      <c r="AH313" s="224"/>
      <c r="AI313" s="224"/>
      <c r="AJ313" s="224"/>
      <c r="AK313" s="224"/>
    </row>
    <row r="314" spans="1:37" ht="12.75">
      <c r="A314" s="224"/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224"/>
      <c r="R314" s="224"/>
      <c r="S314" s="224"/>
      <c r="T314" s="224"/>
      <c r="U314" s="224"/>
      <c r="V314" s="224"/>
      <c r="W314" s="224"/>
      <c r="X314" s="224"/>
      <c r="Y314" s="224"/>
      <c r="Z314" s="224"/>
      <c r="AA314" s="224"/>
      <c r="AB314" s="224"/>
      <c r="AC314" s="224"/>
      <c r="AD314" s="224"/>
      <c r="AE314" s="224"/>
      <c r="AF314" s="224"/>
      <c r="AG314" s="224"/>
      <c r="AH314" s="224"/>
      <c r="AI314" s="224"/>
      <c r="AJ314" s="224"/>
      <c r="AK314" s="224"/>
    </row>
    <row r="315" spans="1:37" ht="12.75">
      <c r="A315" s="224"/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224"/>
      <c r="R315" s="224"/>
      <c r="S315" s="224"/>
      <c r="T315" s="224"/>
      <c r="U315" s="224"/>
      <c r="V315" s="224"/>
      <c r="W315" s="224"/>
      <c r="X315" s="224"/>
      <c r="Y315" s="224"/>
      <c r="Z315" s="224"/>
      <c r="AA315" s="224"/>
      <c r="AB315" s="224"/>
      <c r="AC315" s="224"/>
      <c r="AD315" s="224"/>
      <c r="AE315" s="224"/>
      <c r="AF315" s="224"/>
      <c r="AG315" s="224"/>
      <c r="AH315" s="224"/>
      <c r="AI315" s="224"/>
      <c r="AJ315" s="224"/>
      <c r="AK315" s="224"/>
    </row>
    <row r="316" spans="1:37" ht="12.75">
      <c r="A316" s="224"/>
      <c r="B316" s="224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224"/>
      <c r="R316" s="224"/>
      <c r="S316" s="224"/>
      <c r="T316" s="224"/>
      <c r="U316" s="224"/>
      <c r="V316" s="224"/>
      <c r="W316" s="224"/>
      <c r="X316" s="224"/>
      <c r="Y316" s="224"/>
      <c r="Z316" s="224"/>
      <c r="AA316" s="224"/>
      <c r="AB316" s="224"/>
      <c r="AC316" s="224"/>
      <c r="AD316" s="224"/>
      <c r="AE316" s="224"/>
      <c r="AF316" s="224"/>
      <c r="AG316" s="224"/>
      <c r="AH316" s="224"/>
      <c r="AI316" s="224"/>
      <c r="AJ316" s="224"/>
      <c r="AK316" s="224"/>
    </row>
    <row r="317" spans="1:37" ht="12.75">
      <c r="A317" s="224"/>
      <c r="B317" s="224"/>
      <c r="C317" s="224"/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224"/>
      <c r="R317" s="224"/>
      <c r="S317" s="224"/>
      <c r="T317" s="224"/>
      <c r="U317" s="224"/>
      <c r="V317" s="224"/>
      <c r="W317" s="224"/>
      <c r="X317" s="224"/>
      <c r="Y317" s="224"/>
      <c r="Z317" s="224"/>
      <c r="AA317" s="224"/>
      <c r="AB317" s="224"/>
      <c r="AC317" s="224"/>
      <c r="AD317" s="224"/>
      <c r="AE317" s="224"/>
      <c r="AF317" s="224"/>
      <c r="AG317" s="224"/>
      <c r="AH317" s="224"/>
      <c r="AI317" s="224"/>
      <c r="AJ317" s="224"/>
      <c r="AK317" s="224"/>
    </row>
    <row r="318" spans="1:37" ht="12.75">
      <c r="A318" s="224"/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224"/>
      <c r="R318" s="224"/>
      <c r="S318" s="224"/>
      <c r="T318" s="224"/>
      <c r="U318" s="224"/>
      <c r="V318" s="224"/>
      <c r="W318" s="224"/>
      <c r="X318" s="224"/>
      <c r="Y318" s="224"/>
      <c r="Z318" s="224"/>
      <c r="AA318" s="224"/>
      <c r="AB318" s="224"/>
      <c r="AC318" s="224"/>
      <c r="AD318" s="224"/>
      <c r="AE318" s="224"/>
      <c r="AF318" s="224"/>
      <c r="AG318" s="224"/>
      <c r="AH318" s="224"/>
      <c r="AI318" s="224"/>
      <c r="AJ318" s="224"/>
      <c r="AK318" s="224"/>
    </row>
    <row r="319" spans="1:37" ht="12.75">
      <c r="A319" s="224"/>
      <c r="B319" s="224"/>
      <c r="C319" s="224"/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224"/>
      <c r="R319" s="224"/>
      <c r="S319" s="224"/>
      <c r="T319" s="224"/>
      <c r="U319" s="224"/>
      <c r="V319" s="224"/>
      <c r="W319" s="224"/>
      <c r="X319" s="224"/>
      <c r="Y319" s="224"/>
      <c r="Z319" s="224"/>
      <c r="AA319" s="224"/>
      <c r="AB319" s="224"/>
      <c r="AC319" s="224"/>
      <c r="AD319" s="224"/>
      <c r="AE319" s="224"/>
      <c r="AF319" s="224"/>
      <c r="AG319" s="224"/>
      <c r="AH319" s="224"/>
      <c r="AI319" s="224"/>
      <c r="AJ319" s="224"/>
      <c r="AK319" s="224"/>
    </row>
    <row r="320" spans="1:37" ht="12.75">
      <c r="A320" s="224"/>
      <c r="B320" s="224"/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224"/>
      <c r="R320" s="224"/>
      <c r="S320" s="224"/>
      <c r="T320" s="224"/>
      <c r="U320" s="224"/>
      <c r="V320" s="224"/>
      <c r="W320" s="224"/>
      <c r="X320" s="224"/>
      <c r="Y320" s="224"/>
      <c r="Z320" s="224"/>
      <c r="AA320" s="224"/>
      <c r="AB320" s="224"/>
      <c r="AC320" s="224"/>
      <c r="AD320" s="224"/>
      <c r="AE320" s="224"/>
      <c r="AF320" s="224"/>
      <c r="AG320" s="224"/>
      <c r="AH320" s="224"/>
      <c r="AI320" s="224"/>
      <c r="AJ320" s="224"/>
      <c r="AK320" s="224"/>
    </row>
    <row r="321" spans="1:37" ht="12.75">
      <c r="A321" s="224"/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224"/>
      <c r="R321" s="224"/>
      <c r="S321" s="224"/>
      <c r="T321" s="224"/>
      <c r="U321" s="224"/>
      <c r="V321" s="224"/>
      <c r="W321" s="224"/>
      <c r="X321" s="224"/>
      <c r="Y321" s="224"/>
      <c r="Z321" s="224"/>
      <c r="AA321" s="224"/>
      <c r="AB321" s="224"/>
      <c r="AC321" s="224"/>
      <c r="AD321" s="224"/>
      <c r="AE321" s="224"/>
      <c r="AF321" s="224"/>
      <c r="AG321" s="224"/>
      <c r="AH321" s="224"/>
      <c r="AI321" s="224"/>
      <c r="AJ321" s="224"/>
      <c r="AK321" s="224"/>
    </row>
    <row r="322" spans="1:37" ht="12.75">
      <c r="A322" s="224"/>
      <c r="B322" s="224"/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224"/>
      <c r="R322" s="224"/>
      <c r="S322" s="224"/>
      <c r="T322" s="224"/>
      <c r="U322" s="224"/>
      <c r="V322" s="224"/>
      <c r="W322" s="224"/>
      <c r="X322" s="224"/>
      <c r="Y322" s="224"/>
      <c r="Z322" s="224"/>
      <c r="AA322" s="224"/>
      <c r="AB322" s="224"/>
      <c r="AC322" s="224"/>
      <c r="AD322" s="224"/>
      <c r="AE322" s="224"/>
      <c r="AF322" s="224"/>
      <c r="AG322" s="224"/>
      <c r="AH322" s="224"/>
      <c r="AI322" s="224"/>
      <c r="AJ322" s="224"/>
      <c r="AK322" s="224"/>
    </row>
    <row r="323" spans="1:37" ht="12.75">
      <c r="A323" s="224"/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224"/>
      <c r="R323" s="224"/>
      <c r="S323" s="224"/>
      <c r="T323" s="224"/>
      <c r="U323" s="224"/>
      <c r="V323" s="224"/>
      <c r="W323" s="224"/>
      <c r="X323" s="224"/>
      <c r="Y323" s="224"/>
      <c r="Z323" s="224"/>
      <c r="AA323" s="224"/>
      <c r="AB323" s="224"/>
      <c r="AC323" s="224"/>
      <c r="AD323" s="224"/>
      <c r="AE323" s="224"/>
      <c r="AF323" s="224"/>
      <c r="AG323" s="224"/>
      <c r="AH323" s="224"/>
      <c r="AI323" s="224"/>
      <c r="AJ323" s="224"/>
      <c r="AK323" s="224"/>
    </row>
    <row r="324" spans="1:37" ht="12.75">
      <c r="A324" s="224"/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224"/>
      <c r="R324" s="224"/>
      <c r="S324" s="224"/>
      <c r="T324" s="224"/>
      <c r="U324" s="224"/>
      <c r="V324" s="224"/>
      <c r="W324" s="224"/>
      <c r="X324" s="224"/>
      <c r="Y324" s="224"/>
      <c r="Z324" s="224"/>
      <c r="AA324" s="224"/>
      <c r="AB324" s="224"/>
      <c r="AC324" s="224"/>
      <c r="AD324" s="224"/>
      <c r="AE324" s="224"/>
      <c r="AF324" s="224"/>
      <c r="AG324" s="224"/>
      <c r="AH324" s="224"/>
      <c r="AI324" s="224"/>
      <c r="AJ324" s="224"/>
      <c r="AK324" s="224"/>
    </row>
    <row r="325" spans="1:37" ht="12.75">
      <c r="A325" s="224"/>
      <c r="B325" s="224"/>
      <c r="C325" s="224"/>
      <c r="D325" s="224"/>
      <c r="E325" s="224"/>
      <c r="F325" s="224"/>
      <c r="G325" s="224"/>
      <c r="H325" s="224"/>
      <c r="I325" s="224"/>
      <c r="J325" s="224"/>
      <c r="K325" s="224"/>
      <c r="L325" s="224"/>
      <c r="M325" s="224"/>
      <c r="N325" s="224"/>
      <c r="O325" s="224"/>
      <c r="P325" s="224"/>
      <c r="Q325" s="224"/>
      <c r="R325" s="224"/>
      <c r="S325" s="224"/>
      <c r="T325" s="224"/>
      <c r="U325" s="224"/>
      <c r="V325" s="224"/>
      <c r="W325" s="224"/>
      <c r="X325" s="224"/>
      <c r="Y325" s="224"/>
      <c r="Z325" s="224"/>
      <c r="AA325" s="224"/>
      <c r="AB325" s="224"/>
      <c r="AC325" s="224"/>
      <c r="AD325" s="224"/>
      <c r="AE325" s="224"/>
      <c r="AF325" s="224"/>
      <c r="AG325" s="224"/>
      <c r="AH325" s="224"/>
      <c r="AI325" s="224"/>
      <c r="AJ325" s="224"/>
      <c r="AK325" s="224"/>
    </row>
    <row r="326" spans="1:37" ht="12.75">
      <c r="A326" s="224"/>
      <c r="B326" s="224"/>
      <c r="C326" s="224"/>
      <c r="D326" s="224"/>
      <c r="E326" s="224"/>
      <c r="F326" s="224"/>
      <c r="G326" s="224"/>
      <c r="H326" s="224"/>
      <c r="I326" s="224"/>
      <c r="J326" s="224"/>
      <c r="K326" s="224"/>
      <c r="L326" s="224"/>
      <c r="M326" s="224"/>
      <c r="N326" s="224"/>
      <c r="O326" s="224"/>
      <c r="P326" s="224"/>
      <c r="Q326" s="224"/>
      <c r="R326" s="224"/>
      <c r="S326" s="224"/>
      <c r="T326" s="224"/>
      <c r="U326" s="224"/>
      <c r="V326" s="224"/>
      <c r="W326" s="224"/>
      <c r="X326" s="224"/>
      <c r="Y326" s="224"/>
      <c r="Z326" s="224"/>
      <c r="AA326" s="224"/>
      <c r="AB326" s="224"/>
      <c r="AC326" s="224"/>
      <c r="AD326" s="224"/>
      <c r="AE326" s="224"/>
      <c r="AF326" s="224"/>
      <c r="AG326" s="224"/>
      <c r="AH326" s="224"/>
      <c r="AI326" s="224"/>
      <c r="AJ326" s="224"/>
      <c r="AK326" s="224"/>
    </row>
    <row r="327" spans="1:37" ht="12.75">
      <c r="A327" s="224"/>
      <c r="B327" s="224"/>
      <c r="C327" s="224"/>
      <c r="D327" s="224"/>
      <c r="E327" s="224"/>
      <c r="F327" s="224"/>
      <c r="G327" s="224"/>
      <c r="H327" s="224"/>
      <c r="I327" s="224"/>
      <c r="J327" s="224"/>
      <c r="K327" s="224"/>
      <c r="L327" s="224"/>
      <c r="M327" s="224"/>
      <c r="N327" s="224"/>
      <c r="O327" s="224"/>
      <c r="P327" s="224"/>
      <c r="Q327" s="224"/>
      <c r="R327" s="224"/>
      <c r="S327" s="224"/>
      <c r="T327" s="224"/>
      <c r="U327" s="224"/>
      <c r="V327" s="224"/>
      <c r="W327" s="224"/>
      <c r="X327" s="224"/>
      <c r="Y327" s="224"/>
      <c r="Z327" s="224"/>
      <c r="AA327" s="224"/>
      <c r="AB327" s="224"/>
      <c r="AC327" s="224"/>
      <c r="AD327" s="224"/>
      <c r="AE327" s="224"/>
      <c r="AF327" s="224"/>
      <c r="AG327" s="224"/>
      <c r="AH327" s="224"/>
      <c r="AI327" s="224"/>
      <c r="AJ327" s="224"/>
      <c r="AK327" s="224"/>
    </row>
    <row r="328" spans="1:37" ht="12.75">
      <c r="A328" s="224"/>
      <c r="B328" s="224"/>
      <c r="C328" s="224"/>
      <c r="D328" s="224"/>
      <c r="E328" s="224"/>
      <c r="F328" s="224"/>
      <c r="G328" s="224"/>
      <c r="H328" s="224"/>
      <c r="I328" s="224"/>
      <c r="J328" s="224"/>
      <c r="K328" s="224"/>
      <c r="L328" s="224"/>
      <c r="M328" s="224"/>
      <c r="N328" s="224"/>
      <c r="O328" s="224"/>
      <c r="P328" s="224"/>
      <c r="Q328" s="224"/>
      <c r="R328" s="224"/>
      <c r="S328" s="224"/>
      <c r="T328" s="224"/>
      <c r="U328" s="224"/>
      <c r="V328" s="224"/>
      <c r="W328" s="224"/>
      <c r="X328" s="224"/>
      <c r="Y328" s="224"/>
      <c r="Z328" s="224"/>
      <c r="AA328" s="224"/>
      <c r="AB328" s="224"/>
      <c r="AC328" s="224"/>
      <c r="AD328" s="224"/>
      <c r="AE328" s="224"/>
      <c r="AF328" s="224"/>
      <c r="AG328" s="224"/>
      <c r="AH328" s="224"/>
      <c r="AI328" s="224"/>
      <c r="AJ328" s="224"/>
      <c r="AK328" s="224"/>
    </row>
    <row r="329" spans="1:37" ht="12.75">
      <c r="A329" s="224"/>
      <c r="B329" s="224"/>
      <c r="C329" s="224"/>
      <c r="D329" s="224"/>
      <c r="E329" s="224"/>
      <c r="F329" s="224"/>
      <c r="G329" s="224"/>
      <c r="H329" s="224"/>
      <c r="I329" s="224"/>
      <c r="J329" s="224"/>
      <c r="K329" s="224"/>
      <c r="L329" s="224"/>
      <c r="M329" s="224"/>
      <c r="N329" s="224"/>
      <c r="O329" s="224"/>
      <c r="P329" s="224"/>
      <c r="Q329" s="224"/>
      <c r="R329" s="224"/>
      <c r="S329" s="224"/>
      <c r="T329" s="224"/>
      <c r="U329" s="224"/>
      <c r="V329" s="224"/>
      <c r="W329" s="224"/>
      <c r="X329" s="224"/>
      <c r="Y329" s="224"/>
      <c r="Z329" s="224"/>
      <c r="AA329" s="224"/>
      <c r="AB329" s="224"/>
      <c r="AC329" s="224"/>
      <c r="AD329" s="224"/>
      <c r="AE329" s="224"/>
      <c r="AF329" s="224"/>
      <c r="AG329" s="224"/>
      <c r="AH329" s="224"/>
      <c r="AI329" s="224"/>
      <c r="AJ329" s="224"/>
      <c r="AK329" s="224"/>
    </row>
    <row r="330" spans="1:37" ht="12.75">
      <c r="A330" s="224"/>
      <c r="B330" s="224"/>
      <c r="C330" s="224"/>
      <c r="D330" s="224"/>
      <c r="E330" s="224"/>
      <c r="F330" s="224"/>
      <c r="G330" s="224"/>
      <c r="H330" s="224"/>
      <c r="I330" s="224"/>
      <c r="J330" s="224"/>
      <c r="K330" s="224"/>
      <c r="L330" s="224"/>
      <c r="M330" s="224"/>
      <c r="N330" s="224"/>
      <c r="O330" s="224"/>
      <c r="P330" s="224"/>
      <c r="Q330" s="224"/>
      <c r="R330" s="224"/>
      <c r="S330" s="224"/>
      <c r="T330" s="224"/>
      <c r="U330" s="224"/>
      <c r="V330" s="224"/>
      <c r="W330" s="224"/>
      <c r="X330" s="224"/>
      <c r="Y330" s="224"/>
      <c r="Z330" s="224"/>
      <c r="AA330" s="224"/>
      <c r="AB330" s="224"/>
      <c r="AC330" s="224"/>
      <c r="AD330" s="224"/>
      <c r="AE330" s="224"/>
      <c r="AF330" s="224"/>
      <c r="AG330" s="224"/>
      <c r="AH330" s="224"/>
      <c r="AI330" s="224"/>
      <c r="AJ330" s="224"/>
      <c r="AK330" s="224"/>
    </row>
    <row r="331" spans="1:37" ht="12.75">
      <c r="A331" s="224"/>
      <c r="B331" s="224"/>
      <c r="C331" s="224"/>
      <c r="D331" s="224"/>
      <c r="E331" s="224"/>
      <c r="F331" s="224"/>
      <c r="G331" s="224"/>
      <c r="H331" s="224"/>
      <c r="I331" s="224"/>
      <c r="J331" s="224"/>
      <c r="K331" s="224"/>
      <c r="L331" s="224"/>
      <c r="M331" s="224"/>
      <c r="N331" s="224"/>
      <c r="O331" s="224"/>
      <c r="P331" s="224"/>
      <c r="Q331" s="224"/>
      <c r="R331" s="224"/>
      <c r="S331" s="224"/>
      <c r="T331" s="224"/>
      <c r="U331" s="224"/>
      <c r="V331" s="224"/>
      <c r="W331" s="224"/>
      <c r="X331" s="224"/>
      <c r="Y331" s="224"/>
      <c r="Z331" s="224"/>
      <c r="AA331" s="224"/>
      <c r="AB331" s="224"/>
      <c r="AC331" s="224"/>
      <c r="AD331" s="224"/>
      <c r="AE331" s="224"/>
      <c r="AF331" s="224"/>
      <c r="AG331" s="224"/>
      <c r="AH331" s="224"/>
      <c r="AI331" s="224"/>
      <c r="AJ331" s="224"/>
      <c r="AK331" s="224"/>
    </row>
    <row r="332" spans="1:37" ht="12.75">
      <c r="A332" s="224"/>
      <c r="B332" s="224"/>
      <c r="C332" s="224"/>
      <c r="D332" s="224"/>
      <c r="E332" s="224"/>
      <c r="F332" s="224"/>
      <c r="G332" s="224"/>
      <c r="H332" s="224"/>
      <c r="I332" s="224"/>
      <c r="J332" s="224"/>
      <c r="K332" s="224"/>
      <c r="L332" s="224"/>
      <c r="M332" s="224"/>
      <c r="N332" s="224"/>
      <c r="O332" s="224"/>
      <c r="P332" s="224"/>
      <c r="Q332" s="224"/>
      <c r="R332" s="224"/>
      <c r="S332" s="224"/>
      <c r="T332" s="224"/>
      <c r="U332" s="224"/>
      <c r="V332" s="224"/>
      <c r="W332" s="224"/>
      <c r="X332" s="224"/>
      <c r="Y332" s="224"/>
      <c r="Z332" s="224"/>
      <c r="AA332" s="224"/>
      <c r="AB332" s="224"/>
      <c r="AC332" s="224"/>
      <c r="AD332" s="224"/>
      <c r="AE332" s="224"/>
      <c r="AF332" s="224"/>
      <c r="AG332" s="224"/>
      <c r="AH332" s="224"/>
      <c r="AI332" s="224"/>
      <c r="AJ332" s="224"/>
      <c r="AK332" s="224"/>
    </row>
    <row r="333" spans="1:37" ht="12.75">
      <c r="A333" s="224"/>
      <c r="B333" s="224"/>
      <c r="C333" s="224"/>
      <c r="D333" s="224"/>
      <c r="E333" s="224"/>
      <c r="F333" s="224"/>
      <c r="G333" s="224"/>
      <c r="H333" s="224"/>
      <c r="I333" s="224"/>
      <c r="J333" s="224"/>
      <c r="K333" s="224"/>
      <c r="L333" s="224"/>
      <c r="M333" s="224"/>
      <c r="N333" s="224"/>
      <c r="O333" s="224"/>
      <c r="P333" s="224"/>
      <c r="Q333" s="224"/>
      <c r="R333" s="224"/>
      <c r="S333" s="224"/>
      <c r="T333" s="224"/>
      <c r="U333" s="224"/>
      <c r="V333" s="224"/>
      <c r="W333" s="224"/>
      <c r="X333" s="224"/>
      <c r="Y333" s="224"/>
      <c r="Z333" s="224"/>
      <c r="AA333" s="224"/>
      <c r="AB333" s="224"/>
      <c r="AC333" s="224"/>
      <c r="AD333" s="224"/>
      <c r="AE333" s="224"/>
      <c r="AF333" s="224"/>
      <c r="AG333" s="224"/>
      <c r="AH333" s="224"/>
      <c r="AI333" s="224"/>
      <c r="AJ333" s="224"/>
      <c r="AK333" s="224"/>
    </row>
    <row r="334" spans="1:37" ht="12.75">
      <c r="A334" s="224"/>
      <c r="B334" s="224"/>
      <c r="C334" s="224"/>
      <c r="D334" s="224"/>
      <c r="E334" s="224"/>
      <c r="F334" s="224"/>
      <c r="G334" s="224"/>
      <c r="H334" s="224"/>
      <c r="I334" s="224"/>
      <c r="J334" s="224"/>
      <c r="K334" s="224"/>
      <c r="L334" s="224"/>
      <c r="M334" s="224"/>
      <c r="N334" s="224"/>
      <c r="O334" s="224"/>
      <c r="P334" s="224"/>
      <c r="Q334" s="224"/>
      <c r="R334" s="224"/>
      <c r="S334" s="224"/>
      <c r="T334" s="224"/>
      <c r="U334" s="224"/>
      <c r="V334" s="224"/>
      <c r="W334" s="224"/>
      <c r="X334" s="224"/>
      <c r="Y334" s="224"/>
      <c r="Z334" s="224"/>
      <c r="AA334" s="224"/>
      <c r="AB334" s="224"/>
      <c r="AC334" s="224"/>
      <c r="AD334" s="224"/>
      <c r="AE334" s="224"/>
      <c r="AF334" s="224"/>
      <c r="AG334" s="224"/>
      <c r="AH334" s="224"/>
      <c r="AI334" s="224"/>
      <c r="AJ334" s="224"/>
      <c r="AK334" s="224"/>
    </row>
    <row r="335" spans="1:37" ht="12.75">
      <c r="A335" s="224"/>
      <c r="B335" s="224"/>
      <c r="C335" s="224"/>
      <c r="D335" s="224"/>
      <c r="E335" s="224"/>
      <c r="F335" s="224"/>
      <c r="G335" s="224"/>
      <c r="H335" s="224"/>
      <c r="I335" s="224"/>
      <c r="J335" s="224"/>
      <c r="K335" s="224"/>
      <c r="L335" s="224"/>
      <c r="M335" s="224"/>
      <c r="N335" s="224"/>
      <c r="O335" s="224"/>
      <c r="P335" s="224"/>
      <c r="Q335" s="224"/>
      <c r="R335" s="224"/>
      <c r="S335" s="224"/>
      <c r="T335" s="224"/>
      <c r="U335" s="224"/>
      <c r="V335" s="224"/>
      <c r="W335" s="224"/>
      <c r="X335" s="224"/>
      <c r="Y335" s="224"/>
      <c r="Z335" s="224"/>
      <c r="AA335" s="224"/>
      <c r="AB335" s="224"/>
      <c r="AC335" s="224"/>
      <c r="AD335" s="224"/>
      <c r="AE335" s="224"/>
      <c r="AF335" s="224"/>
      <c r="AG335" s="224"/>
      <c r="AH335" s="224"/>
      <c r="AI335" s="224"/>
      <c r="AJ335" s="224"/>
      <c r="AK335" s="224"/>
    </row>
    <row r="336" spans="1:37" ht="12.75">
      <c r="A336" s="224"/>
      <c r="B336" s="224"/>
      <c r="C336" s="224"/>
      <c r="D336" s="224"/>
      <c r="E336" s="224"/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  <c r="AC336" s="224"/>
      <c r="AD336" s="224"/>
      <c r="AE336" s="224"/>
      <c r="AF336" s="224"/>
      <c r="AG336" s="224"/>
      <c r="AH336" s="224"/>
      <c r="AI336" s="224"/>
      <c r="AJ336" s="224"/>
      <c r="AK336" s="224"/>
    </row>
    <row r="337" spans="1:37" ht="12.75">
      <c r="A337" s="224"/>
      <c r="B337" s="224"/>
      <c r="C337" s="224"/>
      <c r="D337" s="224"/>
      <c r="E337" s="224"/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  <c r="R337" s="224"/>
      <c r="S337" s="224"/>
      <c r="T337" s="224"/>
      <c r="U337" s="224"/>
      <c r="V337" s="224"/>
      <c r="W337" s="224"/>
      <c r="X337" s="224"/>
      <c r="Y337" s="224"/>
      <c r="Z337" s="224"/>
      <c r="AA337" s="224"/>
      <c r="AB337" s="224"/>
      <c r="AC337" s="224"/>
      <c r="AD337" s="224"/>
      <c r="AE337" s="224"/>
      <c r="AF337" s="224"/>
      <c r="AG337" s="224"/>
      <c r="AH337" s="224"/>
      <c r="AI337" s="224"/>
      <c r="AJ337" s="224"/>
      <c r="AK337" s="224"/>
    </row>
    <row r="338" spans="1:37" ht="12.75">
      <c r="A338" s="224"/>
      <c r="B338" s="224"/>
      <c r="C338" s="224"/>
      <c r="D338" s="224"/>
      <c r="E338" s="224"/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  <c r="R338" s="224"/>
      <c r="S338" s="224"/>
      <c r="T338" s="224"/>
      <c r="U338" s="224"/>
      <c r="V338" s="224"/>
      <c r="W338" s="224"/>
      <c r="X338" s="224"/>
      <c r="Y338" s="224"/>
      <c r="Z338" s="224"/>
      <c r="AA338" s="224"/>
      <c r="AB338" s="224"/>
      <c r="AC338" s="224"/>
      <c r="AD338" s="224"/>
      <c r="AE338" s="224"/>
      <c r="AF338" s="224"/>
      <c r="AG338" s="224"/>
      <c r="AH338" s="224"/>
      <c r="AI338" s="224"/>
      <c r="AJ338" s="224"/>
      <c r="AK338" s="224"/>
    </row>
    <row r="339" spans="1:37" ht="12.75">
      <c r="A339" s="224"/>
      <c r="B339" s="224"/>
      <c r="C339" s="224"/>
      <c r="D339" s="224"/>
      <c r="E339" s="224"/>
      <c r="F339" s="224"/>
      <c r="G339" s="224"/>
      <c r="H339" s="224"/>
      <c r="I339" s="224"/>
      <c r="J339" s="224"/>
      <c r="K339" s="224"/>
      <c r="L339" s="224"/>
      <c r="M339" s="224"/>
      <c r="N339" s="224"/>
      <c r="O339" s="224"/>
      <c r="P339" s="224"/>
      <c r="Q339" s="224"/>
      <c r="R339" s="224"/>
      <c r="S339" s="224"/>
      <c r="T339" s="224"/>
      <c r="U339" s="224"/>
      <c r="V339" s="224"/>
      <c r="W339" s="224"/>
      <c r="X339" s="224"/>
      <c r="Y339" s="224"/>
      <c r="Z339" s="224"/>
      <c r="AA339" s="224"/>
      <c r="AB339" s="224"/>
      <c r="AC339" s="224"/>
      <c r="AD339" s="224"/>
      <c r="AE339" s="224"/>
      <c r="AF339" s="224"/>
      <c r="AG339" s="224"/>
      <c r="AH339" s="224"/>
      <c r="AI339" s="224"/>
      <c r="AJ339" s="224"/>
      <c r="AK339" s="224"/>
    </row>
    <row r="340" spans="1:37" ht="12.75">
      <c r="A340" s="224"/>
      <c r="B340" s="224"/>
      <c r="C340" s="224"/>
      <c r="D340" s="224"/>
      <c r="E340" s="224"/>
      <c r="F340" s="224"/>
      <c r="G340" s="224"/>
      <c r="H340" s="224"/>
      <c r="I340" s="224"/>
      <c r="J340" s="224"/>
      <c r="K340" s="224"/>
      <c r="L340" s="224"/>
      <c r="M340" s="224"/>
      <c r="N340" s="224"/>
      <c r="O340" s="224"/>
      <c r="P340" s="224"/>
      <c r="Q340" s="224"/>
      <c r="R340" s="224"/>
      <c r="S340" s="224"/>
      <c r="T340" s="224"/>
      <c r="U340" s="224"/>
      <c r="V340" s="224"/>
      <c r="W340" s="224"/>
      <c r="X340" s="224"/>
      <c r="Y340" s="224"/>
      <c r="Z340" s="224"/>
      <c r="AA340" s="224"/>
      <c r="AB340" s="224"/>
      <c r="AC340" s="224"/>
      <c r="AD340" s="224"/>
      <c r="AE340" s="224"/>
      <c r="AF340" s="224"/>
      <c r="AG340" s="224"/>
      <c r="AH340" s="224"/>
      <c r="AI340" s="224"/>
      <c r="AJ340" s="224"/>
      <c r="AK340" s="224"/>
    </row>
    <row r="341" spans="1:37" ht="12.75">
      <c r="A341" s="224"/>
      <c r="B341" s="224"/>
      <c r="C341" s="224"/>
      <c r="D341" s="224"/>
      <c r="E341" s="224"/>
      <c r="F341" s="224"/>
      <c r="G341" s="224"/>
      <c r="H341" s="224"/>
      <c r="I341" s="224"/>
      <c r="J341" s="224"/>
      <c r="K341" s="224"/>
      <c r="L341" s="224"/>
      <c r="M341" s="224"/>
      <c r="N341" s="224"/>
      <c r="O341" s="224"/>
      <c r="P341" s="224"/>
      <c r="Q341" s="224"/>
      <c r="R341" s="224"/>
      <c r="S341" s="224"/>
      <c r="T341" s="224"/>
      <c r="U341" s="224"/>
      <c r="V341" s="224"/>
      <c r="W341" s="224"/>
      <c r="X341" s="224"/>
      <c r="Y341" s="224"/>
      <c r="Z341" s="224"/>
      <c r="AA341" s="224"/>
      <c r="AB341" s="224"/>
      <c r="AC341" s="224"/>
      <c r="AD341" s="224"/>
      <c r="AE341" s="224"/>
      <c r="AF341" s="224"/>
      <c r="AG341" s="224"/>
      <c r="AH341" s="224"/>
      <c r="AI341" s="224"/>
      <c r="AJ341" s="224"/>
      <c r="AK341" s="224"/>
    </row>
    <row r="342" spans="1:37" ht="12.75">
      <c r="A342" s="224"/>
      <c r="B342" s="224"/>
      <c r="C342" s="224"/>
      <c r="D342" s="224"/>
      <c r="E342" s="224"/>
      <c r="F342" s="224"/>
      <c r="G342" s="224"/>
      <c r="H342" s="224"/>
      <c r="I342" s="224"/>
      <c r="J342" s="224"/>
      <c r="K342" s="224"/>
      <c r="L342" s="224"/>
      <c r="M342" s="224"/>
      <c r="N342" s="224"/>
      <c r="O342" s="224"/>
      <c r="P342" s="224"/>
      <c r="Q342" s="224"/>
      <c r="R342" s="224"/>
      <c r="S342" s="224"/>
      <c r="T342" s="224"/>
      <c r="U342" s="224"/>
      <c r="V342" s="224"/>
      <c r="W342" s="224"/>
      <c r="X342" s="224"/>
      <c r="Y342" s="224"/>
      <c r="Z342" s="224"/>
      <c r="AA342" s="224"/>
      <c r="AB342" s="224"/>
      <c r="AC342" s="224"/>
      <c r="AD342" s="224"/>
      <c r="AE342" s="224"/>
      <c r="AF342" s="224"/>
      <c r="AG342" s="224"/>
      <c r="AH342" s="224"/>
      <c r="AI342" s="224"/>
      <c r="AJ342" s="224"/>
      <c r="AK342" s="224"/>
    </row>
    <row r="343" spans="1:37" ht="12.75">
      <c r="A343" s="224"/>
      <c r="B343" s="224"/>
      <c r="C343" s="224"/>
      <c r="D343" s="224"/>
      <c r="E343" s="224"/>
      <c r="F343" s="224"/>
      <c r="G343" s="224"/>
      <c r="H343" s="224"/>
      <c r="I343" s="224"/>
      <c r="J343" s="224"/>
      <c r="K343" s="224"/>
      <c r="L343" s="224"/>
      <c r="M343" s="224"/>
      <c r="N343" s="224"/>
      <c r="O343" s="224"/>
      <c r="P343" s="224"/>
      <c r="Q343" s="224"/>
      <c r="R343" s="224"/>
      <c r="S343" s="224"/>
      <c r="T343" s="224"/>
      <c r="U343" s="224"/>
      <c r="V343" s="224"/>
      <c r="W343" s="224"/>
      <c r="X343" s="224"/>
      <c r="Y343" s="224"/>
      <c r="Z343" s="224"/>
      <c r="AA343" s="224"/>
      <c r="AB343" s="224"/>
      <c r="AC343" s="224"/>
      <c r="AD343" s="224"/>
      <c r="AE343" s="224"/>
      <c r="AF343" s="224"/>
      <c r="AG343" s="224"/>
      <c r="AH343" s="224"/>
      <c r="AI343" s="224"/>
      <c r="AJ343" s="224"/>
      <c r="AK343" s="224"/>
    </row>
    <row r="344" spans="1:37" ht="12.75">
      <c r="A344" s="224"/>
      <c r="B344" s="224"/>
      <c r="C344" s="224"/>
      <c r="D344" s="224"/>
      <c r="E344" s="224"/>
      <c r="F344" s="224"/>
      <c r="G344" s="224"/>
      <c r="H344" s="224"/>
      <c r="I344" s="224"/>
      <c r="J344" s="224"/>
      <c r="K344" s="224"/>
      <c r="L344" s="224"/>
      <c r="M344" s="224"/>
      <c r="N344" s="224"/>
      <c r="O344" s="224"/>
      <c r="P344" s="224"/>
      <c r="Q344" s="224"/>
      <c r="R344" s="224"/>
      <c r="S344" s="224"/>
      <c r="T344" s="224"/>
      <c r="U344" s="224"/>
      <c r="V344" s="224"/>
      <c r="W344" s="224"/>
      <c r="X344" s="224"/>
      <c r="Y344" s="224"/>
      <c r="Z344" s="224"/>
      <c r="AA344" s="224"/>
      <c r="AB344" s="224"/>
      <c r="AC344" s="224"/>
      <c r="AD344" s="224"/>
      <c r="AE344" s="224"/>
      <c r="AF344" s="224"/>
      <c r="AG344" s="224"/>
      <c r="AH344" s="224"/>
      <c r="AI344" s="224"/>
      <c r="AJ344" s="224"/>
      <c r="AK344" s="224"/>
    </row>
    <row r="345" spans="1:37" ht="12.75">
      <c r="A345" s="224"/>
      <c r="B345" s="224"/>
      <c r="C345" s="224"/>
      <c r="D345" s="224"/>
      <c r="E345" s="224"/>
      <c r="F345" s="224"/>
      <c r="G345" s="224"/>
      <c r="H345" s="224"/>
      <c r="I345" s="224"/>
      <c r="J345" s="224"/>
      <c r="K345" s="224"/>
      <c r="L345" s="224"/>
      <c r="M345" s="224"/>
      <c r="N345" s="224"/>
      <c r="O345" s="224"/>
      <c r="P345" s="224"/>
      <c r="Q345" s="224"/>
      <c r="R345" s="224"/>
      <c r="S345" s="224"/>
      <c r="T345" s="224"/>
      <c r="U345" s="224"/>
      <c r="V345" s="224"/>
      <c r="W345" s="224"/>
      <c r="X345" s="224"/>
      <c r="Y345" s="224"/>
      <c r="Z345" s="224"/>
      <c r="AA345" s="224"/>
      <c r="AB345" s="224"/>
      <c r="AC345" s="224"/>
      <c r="AD345" s="224"/>
      <c r="AE345" s="224"/>
      <c r="AF345" s="224"/>
      <c r="AG345" s="224"/>
      <c r="AH345" s="224"/>
      <c r="AI345" s="224"/>
      <c r="AJ345" s="224"/>
      <c r="AK345" s="224"/>
    </row>
    <row r="346" spans="1:37" ht="12.75">
      <c r="A346" s="224"/>
      <c r="B346" s="224"/>
      <c r="C346" s="224"/>
      <c r="D346" s="224"/>
      <c r="E346" s="224"/>
      <c r="F346" s="224"/>
      <c r="G346" s="224"/>
      <c r="H346" s="224"/>
      <c r="I346" s="224"/>
      <c r="J346" s="224"/>
      <c r="K346" s="224"/>
      <c r="L346" s="224"/>
      <c r="M346" s="224"/>
      <c r="N346" s="224"/>
      <c r="O346" s="224"/>
      <c r="P346" s="224"/>
      <c r="Q346" s="224"/>
      <c r="R346" s="224"/>
      <c r="S346" s="224"/>
      <c r="T346" s="224"/>
      <c r="U346" s="224"/>
      <c r="V346" s="224"/>
      <c r="W346" s="224"/>
      <c r="X346" s="224"/>
      <c r="Y346" s="224"/>
      <c r="Z346" s="224"/>
      <c r="AA346" s="224"/>
      <c r="AB346" s="224"/>
      <c r="AC346" s="224"/>
      <c r="AD346" s="224"/>
      <c r="AE346" s="224"/>
      <c r="AF346" s="224"/>
      <c r="AG346" s="224"/>
      <c r="AH346" s="224"/>
      <c r="AI346" s="224"/>
      <c r="AJ346" s="224"/>
      <c r="AK346" s="224"/>
    </row>
    <row r="347" spans="1:37" ht="12.75">
      <c r="A347" s="224"/>
      <c r="B347" s="224"/>
      <c r="C347" s="224"/>
      <c r="D347" s="224"/>
      <c r="E347" s="224"/>
      <c r="F347" s="224"/>
      <c r="G347" s="224"/>
      <c r="H347" s="224"/>
      <c r="I347" s="224"/>
      <c r="J347" s="224"/>
      <c r="K347" s="224"/>
      <c r="L347" s="224"/>
      <c r="M347" s="224"/>
      <c r="N347" s="224"/>
      <c r="O347" s="224"/>
      <c r="P347" s="224"/>
      <c r="Q347" s="224"/>
      <c r="R347" s="224"/>
      <c r="S347" s="224"/>
      <c r="T347" s="224"/>
      <c r="U347" s="224"/>
      <c r="V347" s="224"/>
      <c r="W347" s="224"/>
      <c r="X347" s="224"/>
      <c r="Y347" s="224"/>
      <c r="Z347" s="224"/>
      <c r="AA347" s="224"/>
      <c r="AB347" s="224"/>
      <c r="AC347" s="224"/>
      <c r="AD347" s="224"/>
      <c r="AE347" s="224"/>
      <c r="AF347" s="224"/>
      <c r="AG347" s="224"/>
      <c r="AH347" s="224"/>
      <c r="AI347" s="224"/>
      <c r="AJ347" s="224"/>
      <c r="AK347" s="224"/>
    </row>
    <row r="348" spans="1:37" ht="12.75">
      <c r="A348" s="224"/>
      <c r="B348" s="224"/>
      <c r="C348" s="224"/>
      <c r="D348" s="224"/>
      <c r="E348" s="224"/>
      <c r="F348" s="224"/>
      <c r="G348" s="224"/>
      <c r="H348" s="224"/>
      <c r="I348" s="224"/>
      <c r="J348" s="224"/>
      <c r="K348" s="224"/>
      <c r="L348" s="224"/>
      <c r="M348" s="224"/>
      <c r="N348" s="224"/>
      <c r="O348" s="224"/>
      <c r="P348" s="224"/>
      <c r="Q348" s="224"/>
      <c r="R348" s="224"/>
      <c r="S348" s="224"/>
      <c r="T348" s="224"/>
      <c r="U348" s="224"/>
      <c r="V348" s="224"/>
      <c r="W348" s="224"/>
      <c r="X348" s="224"/>
      <c r="Y348" s="224"/>
      <c r="Z348" s="224"/>
      <c r="AA348" s="224"/>
      <c r="AB348" s="224"/>
      <c r="AC348" s="224"/>
      <c r="AD348" s="224"/>
      <c r="AE348" s="224"/>
      <c r="AF348" s="224"/>
      <c r="AG348" s="224"/>
      <c r="AH348" s="224"/>
      <c r="AI348" s="224"/>
      <c r="AJ348" s="224"/>
      <c r="AK348" s="224"/>
    </row>
    <row r="349" spans="1:37" ht="12.75">
      <c r="A349" s="224"/>
      <c r="B349" s="224"/>
      <c r="C349" s="224"/>
      <c r="D349" s="224"/>
      <c r="E349" s="224"/>
      <c r="F349" s="224"/>
      <c r="G349" s="224"/>
      <c r="H349" s="224"/>
      <c r="I349" s="224"/>
      <c r="J349" s="224"/>
      <c r="K349" s="224"/>
      <c r="L349" s="224"/>
      <c r="M349" s="224"/>
      <c r="N349" s="224"/>
      <c r="O349" s="224"/>
      <c r="P349" s="224"/>
      <c r="Q349" s="224"/>
      <c r="R349" s="224"/>
      <c r="S349" s="224"/>
      <c r="T349" s="224"/>
      <c r="U349" s="224"/>
      <c r="V349" s="224"/>
      <c r="W349" s="224"/>
      <c r="X349" s="224"/>
      <c r="Y349" s="224"/>
      <c r="Z349" s="224"/>
      <c r="AA349" s="224"/>
      <c r="AB349" s="224"/>
      <c r="AC349" s="224"/>
      <c r="AD349" s="224"/>
      <c r="AE349" s="224"/>
      <c r="AF349" s="224"/>
      <c r="AG349" s="224"/>
      <c r="AH349" s="224"/>
      <c r="AI349" s="224"/>
      <c r="AJ349" s="224"/>
      <c r="AK349" s="224"/>
    </row>
    <row r="350" spans="1:37" ht="12.75">
      <c r="A350" s="224"/>
      <c r="B350" s="224"/>
      <c r="C350" s="224"/>
      <c r="D350" s="224"/>
      <c r="E350" s="224"/>
      <c r="F350" s="224"/>
      <c r="G350" s="224"/>
      <c r="H350" s="224"/>
      <c r="I350" s="224"/>
      <c r="J350" s="224"/>
      <c r="K350" s="224"/>
      <c r="L350" s="224"/>
      <c r="M350" s="224"/>
      <c r="N350" s="224"/>
      <c r="O350" s="224"/>
      <c r="P350" s="224"/>
      <c r="Q350" s="224"/>
      <c r="R350" s="224"/>
      <c r="S350" s="224"/>
      <c r="T350" s="224"/>
      <c r="U350" s="224"/>
      <c r="V350" s="224"/>
      <c r="W350" s="224"/>
      <c r="X350" s="224"/>
      <c r="Y350" s="224"/>
      <c r="Z350" s="224"/>
      <c r="AA350" s="224"/>
      <c r="AB350" s="224"/>
      <c r="AC350" s="224"/>
      <c r="AD350" s="224"/>
      <c r="AE350" s="224"/>
      <c r="AF350" s="224"/>
      <c r="AG350" s="224"/>
      <c r="AH350" s="224"/>
      <c r="AI350" s="224"/>
      <c r="AJ350" s="224"/>
      <c r="AK350" s="224"/>
    </row>
    <row r="351" spans="1:37" ht="12.75">
      <c r="A351" s="224"/>
      <c r="B351" s="224"/>
      <c r="C351" s="224"/>
      <c r="D351" s="224"/>
      <c r="E351" s="224"/>
      <c r="F351" s="224"/>
      <c r="G351" s="224"/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4"/>
      <c r="V351" s="224"/>
      <c r="W351" s="224"/>
      <c r="X351" s="224"/>
      <c r="Y351" s="224"/>
      <c r="Z351" s="224"/>
      <c r="AA351" s="224"/>
      <c r="AB351" s="224"/>
      <c r="AC351" s="224"/>
      <c r="AD351" s="224"/>
      <c r="AE351" s="224"/>
      <c r="AF351" s="224"/>
      <c r="AG351" s="224"/>
      <c r="AH351" s="224"/>
      <c r="AI351" s="224"/>
      <c r="AJ351" s="224"/>
      <c r="AK351" s="224"/>
    </row>
    <row r="352" spans="1:37" ht="12.75">
      <c r="A352" s="224"/>
      <c r="B352" s="224"/>
      <c r="C352" s="224"/>
      <c r="D352" s="224"/>
      <c r="E352" s="224"/>
      <c r="F352" s="224"/>
      <c r="G352" s="224"/>
      <c r="H352" s="224"/>
      <c r="I352" s="224"/>
      <c r="J352" s="224"/>
      <c r="K352" s="224"/>
      <c r="L352" s="224"/>
      <c r="M352" s="224"/>
      <c r="N352" s="224"/>
      <c r="O352" s="224"/>
      <c r="P352" s="224"/>
      <c r="Q352" s="224"/>
      <c r="R352" s="224"/>
      <c r="S352" s="224"/>
      <c r="T352" s="224"/>
      <c r="U352" s="224"/>
      <c r="V352" s="224"/>
      <c r="W352" s="224"/>
      <c r="X352" s="224"/>
      <c r="Y352" s="224"/>
      <c r="Z352" s="224"/>
      <c r="AA352" s="224"/>
      <c r="AB352" s="224"/>
      <c r="AC352" s="224"/>
      <c r="AD352" s="224"/>
      <c r="AE352" s="224"/>
      <c r="AF352" s="224"/>
      <c r="AG352" s="224"/>
      <c r="AH352" s="224"/>
      <c r="AI352" s="224"/>
      <c r="AJ352" s="224"/>
      <c r="AK352" s="224"/>
    </row>
    <row r="353" spans="1:37" ht="12.75">
      <c r="A353" s="224"/>
      <c r="B353" s="224"/>
      <c r="C353" s="224"/>
      <c r="D353" s="224"/>
      <c r="E353" s="224"/>
      <c r="F353" s="224"/>
      <c r="G353" s="224"/>
      <c r="H353" s="224"/>
      <c r="I353" s="224"/>
      <c r="J353" s="224"/>
      <c r="K353" s="224"/>
      <c r="L353" s="224"/>
      <c r="M353" s="224"/>
      <c r="N353" s="224"/>
      <c r="O353" s="224"/>
      <c r="P353" s="224"/>
      <c r="Q353" s="224"/>
      <c r="R353" s="224"/>
      <c r="S353" s="224"/>
      <c r="T353" s="224"/>
      <c r="U353" s="224"/>
      <c r="V353" s="224"/>
      <c r="W353" s="224"/>
      <c r="X353" s="224"/>
      <c r="Y353" s="224"/>
      <c r="Z353" s="224"/>
      <c r="AA353" s="224"/>
      <c r="AB353" s="224"/>
      <c r="AC353" s="224"/>
      <c r="AD353" s="224"/>
      <c r="AE353" s="224"/>
      <c r="AF353" s="224"/>
      <c r="AG353" s="224"/>
      <c r="AH353" s="224"/>
      <c r="AI353" s="224"/>
      <c r="AJ353" s="224"/>
      <c r="AK353" s="224"/>
    </row>
    <row r="354" spans="1:37" ht="12.75">
      <c r="A354" s="224"/>
      <c r="B354" s="224"/>
      <c r="C354" s="224"/>
      <c r="D354" s="224"/>
      <c r="E354" s="224"/>
      <c r="F354" s="224"/>
      <c r="G354" s="224"/>
      <c r="H354" s="224"/>
      <c r="I354" s="224"/>
      <c r="J354" s="224"/>
      <c r="K354" s="224"/>
      <c r="L354" s="224"/>
      <c r="M354" s="224"/>
      <c r="N354" s="224"/>
      <c r="O354" s="224"/>
      <c r="P354" s="224"/>
      <c r="Q354" s="224"/>
      <c r="R354" s="224"/>
      <c r="S354" s="224"/>
      <c r="T354" s="224"/>
      <c r="U354" s="224"/>
      <c r="V354" s="224"/>
      <c r="W354" s="224"/>
      <c r="X354" s="224"/>
      <c r="Y354" s="224"/>
      <c r="Z354" s="224"/>
      <c r="AA354" s="224"/>
      <c r="AB354" s="224"/>
      <c r="AC354" s="224"/>
      <c r="AD354" s="224"/>
      <c r="AE354" s="224"/>
      <c r="AF354" s="224"/>
      <c r="AG354" s="224"/>
      <c r="AH354" s="224"/>
      <c r="AI354" s="224"/>
      <c r="AJ354" s="224"/>
      <c r="AK354" s="224"/>
    </row>
    <row r="355" spans="1:37" ht="12.75">
      <c r="A355" s="224"/>
      <c r="B355" s="224"/>
      <c r="C355" s="224"/>
      <c r="D355" s="224"/>
      <c r="E355" s="224"/>
      <c r="F355" s="224"/>
      <c r="G355" s="224"/>
      <c r="H355" s="224"/>
      <c r="I355" s="224"/>
      <c r="J355" s="224"/>
      <c r="K355" s="224"/>
      <c r="L355" s="224"/>
      <c r="M355" s="224"/>
      <c r="N355" s="224"/>
      <c r="O355" s="224"/>
      <c r="P355" s="224"/>
      <c r="Q355" s="224"/>
      <c r="R355" s="224"/>
      <c r="S355" s="224"/>
      <c r="T355" s="224"/>
      <c r="U355" s="224"/>
      <c r="V355" s="224"/>
      <c r="W355" s="224"/>
      <c r="X355" s="224"/>
      <c r="Y355" s="224"/>
      <c r="Z355" s="224"/>
      <c r="AA355" s="224"/>
      <c r="AB355" s="224"/>
      <c r="AC355" s="224"/>
      <c r="AD355" s="224"/>
      <c r="AE355" s="224"/>
      <c r="AF355" s="224"/>
      <c r="AG355" s="224"/>
      <c r="AH355" s="224"/>
      <c r="AI355" s="224"/>
      <c r="AJ355" s="224"/>
      <c r="AK355" s="224"/>
    </row>
    <row r="356" spans="1:37" ht="12.75">
      <c r="A356" s="224"/>
      <c r="B356" s="224"/>
      <c r="C356" s="224"/>
      <c r="D356" s="224"/>
      <c r="E356" s="224"/>
      <c r="F356" s="224"/>
      <c r="G356" s="224"/>
      <c r="H356" s="224"/>
      <c r="I356" s="224"/>
      <c r="J356" s="224"/>
      <c r="K356" s="224"/>
      <c r="L356" s="224"/>
      <c r="M356" s="224"/>
      <c r="N356" s="224"/>
      <c r="O356" s="224"/>
      <c r="P356" s="224"/>
      <c r="Q356" s="224"/>
      <c r="R356" s="224"/>
      <c r="S356" s="224"/>
      <c r="T356" s="224"/>
      <c r="U356" s="224"/>
      <c r="V356" s="224"/>
      <c r="W356" s="224"/>
      <c r="X356" s="224"/>
      <c r="Y356" s="224"/>
      <c r="Z356" s="224"/>
      <c r="AA356" s="224"/>
      <c r="AB356" s="224"/>
      <c r="AC356" s="224"/>
      <c r="AD356" s="224"/>
      <c r="AE356" s="224"/>
      <c r="AF356" s="224"/>
      <c r="AG356" s="224"/>
      <c r="AH356" s="224"/>
      <c r="AI356" s="224"/>
      <c r="AJ356" s="224"/>
      <c r="AK356" s="224"/>
    </row>
    <row r="357" spans="1:37" ht="12.75">
      <c r="A357" s="224"/>
      <c r="B357" s="224"/>
      <c r="C357" s="224"/>
      <c r="D357" s="224"/>
      <c r="E357" s="224"/>
      <c r="F357" s="224"/>
      <c r="G357" s="224"/>
      <c r="H357" s="224"/>
      <c r="I357" s="224"/>
      <c r="J357" s="224"/>
      <c r="K357" s="224"/>
      <c r="L357" s="224"/>
      <c r="M357" s="224"/>
      <c r="N357" s="224"/>
      <c r="O357" s="224"/>
      <c r="P357" s="224"/>
      <c r="Q357" s="224"/>
      <c r="R357" s="224"/>
      <c r="S357" s="224"/>
      <c r="T357" s="224"/>
      <c r="U357" s="224"/>
      <c r="V357" s="224"/>
      <c r="W357" s="224"/>
      <c r="X357" s="224"/>
      <c r="Y357" s="224"/>
      <c r="Z357" s="224"/>
      <c r="AA357" s="224"/>
      <c r="AB357" s="224"/>
      <c r="AC357" s="224"/>
      <c r="AD357" s="224"/>
      <c r="AE357" s="224"/>
      <c r="AF357" s="224"/>
      <c r="AG357" s="224"/>
      <c r="AH357" s="224"/>
      <c r="AI357" s="224"/>
      <c r="AJ357" s="224"/>
      <c r="AK357" s="224"/>
    </row>
    <row r="358" spans="1:37" ht="12.75">
      <c r="A358" s="224"/>
      <c r="B358" s="224"/>
      <c r="C358" s="224"/>
      <c r="D358" s="224"/>
      <c r="E358" s="224"/>
      <c r="F358" s="224"/>
      <c r="G358" s="224"/>
      <c r="H358" s="224"/>
      <c r="I358" s="224"/>
      <c r="J358" s="224"/>
      <c r="K358" s="224"/>
      <c r="L358" s="224"/>
      <c r="M358" s="224"/>
      <c r="N358" s="224"/>
      <c r="O358" s="224"/>
      <c r="P358" s="224"/>
      <c r="Q358" s="224"/>
      <c r="R358" s="224"/>
      <c r="S358" s="224"/>
      <c r="T358" s="224"/>
      <c r="U358" s="224"/>
      <c r="V358" s="224"/>
      <c r="W358" s="224"/>
      <c r="X358" s="224"/>
      <c r="Y358" s="224"/>
      <c r="Z358" s="224"/>
      <c r="AA358" s="224"/>
      <c r="AB358" s="224"/>
      <c r="AC358" s="224"/>
      <c r="AD358" s="224"/>
      <c r="AE358" s="224"/>
      <c r="AF358" s="224"/>
      <c r="AG358" s="224"/>
      <c r="AH358" s="224"/>
      <c r="AI358" s="224"/>
      <c r="AJ358" s="224"/>
      <c r="AK358" s="224"/>
    </row>
    <row r="359" spans="1:37" ht="12.75">
      <c r="A359" s="224"/>
      <c r="B359" s="224"/>
      <c r="C359" s="224"/>
      <c r="D359" s="224"/>
      <c r="E359" s="224"/>
      <c r="F359" s="224"/>
      <c r="G359" s="224"/>
      <c r="H359" s="224"/>
      <c r="I359" s="224"/>
      <c r="J359" s="224"/>
      <c r="K359" s="224"/>
      <c r="L359" s="224"/>
      <c r="M359" s="224"/>
      <c r="N359" s="224"/>
      <c r="O359" s="224"/>
      <c r="P359" s="224"/>
      <c r="Q359" s="224"/>
      <c r="R359" s="224"/>
      <c r="S359" s="224"/>
      <c r="T359" s="224"/>
      <c r="U359" s="224"/>
      <c r="V359" s="224"/>
      <c r="W359" s="224"/>
      <c r="X359" s="224"/>
      <c r="Y359" s="224"/>
      <c r="Z359" s="224"/>
      <c r="AA359" s="224"/>
      <c r="AB359" s="224"/>
      <c r="AC359" s="224"/>
      <c r="AD359" s="224"/>
      <c r="AE359" s="224"/>
      <c r="AF359" s="224"/>
      <c r="AG359" s="224"/>
      <c r="AH359" s="224"/>
      <c r="AI359" s="224"/>
      <c r="AJ359" s="224"/>
      <c r="AK359" s="224"/>
    </row>
    <row r="360" spans="1:37" ht="12.75">
      <c r="A360" s="224"/>
      <c r="B360" s="224"/>
      <c r="C360" s="224"/>
      <c r="D360" s="224"/>
      <c r="E360" s="224"/>
      <c r="F360" s="224"/>
      <c r="G360" s="224"/>
      <c r="H360" s="224"/>
      <c r="I360" s="224"/>
      <c r="J360" s="224"/>
      <c r="K360" s="224"/>
      <c r="L360" s="224"/>
      <c r="M360" s="224"/>
      <c r="N360" s="224"/>
      <c r="O360" s="224"/>
      <c r="P360" s="224"/>
      <c r="Q360" s="224"/>
      <c r="R360" s="224"/>
      <c r="S360" s="224"/>
      <c r="T360" s="224"/>
      <c r="U360" s="224"/>
      <c r="V360" s="224"/>
      <c r="W360" s="224"/>
      <c r="X360" s="224"/>
      <c r="Y360" s="224"/>
      <c r="Z360" s="224"/>
      <c r="AA360" s="224"/>
      <c r="AB360" s="224"/>
      <c r="AC360" s="224"/>
      <c r="AD360" s="224"/>
      <c r="AE360" s="224"/>
      <c r="AF360" s="224"/>
      <c r="AG360" s="224"/>
      <c r="AH360" s="224"/>
      <c r="AI360" s="224"/>
      <c r="AJ360" s="224"/>
      <c r="AK360" s="224"/>
    </row>
    <row r="361" spans="1:37" ht="12.75">
      <c r="A361" s="224"/>
      <c r="B361" s="224"/>
      <c r="C361" s="224"/>
      <c r="D361" s="224"/>
      <c r="E361" s="224"/>
      <c r="F361" s="224"/>
      <c r="G361" s="224"/>
      <c r="H361" s="224"/>
      <c r="I361" s="224"/>
      <c r="J361" s="224"/>
      <c r="K361" s="224"/>
      <c r="L361" s="224"/>
      <c r="M361" s="224"/>
      <c r="N361" s="224"/>
      <c r="O361" s="224"/>
      <c r="P361" s="224"/>
      <c r="Q361" s="224"/>
      <c r="R361" s="224"/>
      <c r="S361" s="224"/>
      <c r="T361" s="224"/>
      <c r="U361" s="224"/>
      <c r="V361" s="224"/>
      <c r="W361" s="224"/>
      <c r="X361" s="224"/>
      <c r="Y361" s="224"/>
      <c r="Z361" s="224"/>
      <c r="AA361" s="224"/>
      <c r="AB361" s="224"/>
      <c r="AC361" s="224"/>
      <c r="AD361" s="224"/>
      <c r="AE361" s="224"/>
      <c r="AF361" s="224"/>
      <c r="AG361" s="224"/>
      <c r="AH361" s="224"/>
      <c r="AI361" s="224"/>
      <c r="AJ361" s="224"/>
      <c r="AK361" s="224"/>
    </row>
    <row r="362" spans="1:37" ht="12.75">
      <c r="A362" s="224"/>
      <c r="B362" s="224"/>
      <c r="C362" s="224"/>
      <c r="D362" s="224"/>
      <c r="E362" s="224"/>
      <c r="F362" s="224"/>
      <c r="G362" s="224"/>
      <c r="H362" s="224"/>
      <c r="I362" s="224"/>
      <c r="J362" s="224"/>
      <c r="K362" s="224"/>
      <c r="L362" s="224"/>
      <c r="M362" s="224"/>
      <c r="N362" s="224"/>
      <c r="O362" s="224"/>
      <c r="P362" s="224"/>
      <c r="Q362" s="224"/>
      <c r="R362" s="224"/>
      <c r="S362" s="224"/>
      <c r="T362" s="224"/>
      <c r="U362" s="224"/>
      <c r="V362" s="224"/>
      <c r="W362" s="224"/>
      <c r="X362" s="224"/>
      <c r="Y362" s="224"/>
      <c r="Z362" s="224"/>
      <c r="AA362" s="224"/>
      <c r="AB362" s="224"/>
      <c r="AC362" s="224"/>
      <c r="AD362" s="224"/>
      <c r="AE362" s="224"/>
      <c r="AF362" s="224"/>
      <c r="AG362" s="224"/>
      <c r="AH362" s="224"/>
      <c r="AI362" s="224"/>
      <c r="AJ362" s="224"/>
      <c r="AK362" s="224"/>
    </row>
    <row r="363" spans="1:37" ht="12.75">
      <c r="A363" s="224"/>
      <c r="B363" s="224"/>
      <c r="C363" s="224"/>
      <c r="D363" s="224"/>
      <c r="E363" s="224"/>
      <c r="F363" s="224"/>
      <c r="G363" s="224"/>
      <c r="H363" s="224"/>
      <c r="I363" s="224"/>
      <c r="J363" s="224"/>
      <c r="K363" s="224"/>
      <c r="L363" s="224"/>
      <c r="M363" s="224"/>
      <c r="N363" s="224"/>
      <c r="O363" s="224"/>
      <c r="P363" s="224"/>
      <c r="Q363" s="224"/>
      <c r="R363" s="224"/>
      <c r="S363" s="224"/>
      <c r="T363" s="224"/>
      <c r="U363" s="224"/>
      <c r="V363" s="224"/>
      <c r="W363" s="224"/>
      <c r="X363" s="224"/>
      <c r="Y363" s="224"/>
      <c r="Z363" s="224"/>
      <c r="AA363" s="224"/>
      <c r="AB363" s="224"/>
      <c r="AC363" s="224"/>
      <c r="AD363" s="224"/>
      <c r="AE363" s="224"/>
      <c r="AF363" s="224"/>
      <c r="AG363" s="224"/>
      <c r="AH363" s="224"/>
      <c r="AI363" s="224"/>
      <c r="AJ363" s="224"/>
      <c r="AK363" s="224"/>
    </row>
    <row r="364" spans="1:37" ht="12.75">
      <c r="A364" s="224"/>
      <c r="B364" s="224"/>
      <c r="C364" s="224"/>
      <c r="D364" s="224"/>
      <c r="E364" s="224"/>
      <c r="F364" s="224"/>
      <c r="G364" s="224"/>
      <c r="H364" s="224"/>
      <c r="I364" s="224"/>
      <c r="J364" s="224"/>
      <c r="K364" s="224"/>
      <c r="L364" s="224"/>
      <c r="M364" s="224"/>
      <c r="N364" s="224"/>
      <c r="O364" s="224"/>
      <c r="P364" s="224"/>
      <c r="Q364" s="224"/>
      <c r="R364" s="224"/>
      <c r="S364" s="224"/>
      <c r="T364" s="224"/>
      <c r="U364" s="224"/>
      <c r="V364" s="224"/>
      <c r="W364" s="224"/>
      <c r="X364" s="224"/>
      <c r="Y364" s="224"/>
      <c r="Z364" s="224"/>
      <c r="AA364" s="224"/>
      <c r="AB364" s="224"/>
      <c r="AC364" s="224"/>
      <c r="AD364" s="224"/>
      <c r="AE364" s="224"/>
      <c r="AF364" s="224"/>
      <c r="AG364" s="224"/>
      <c r="AH364" s="224"/>
      <c r="AI364" s="224"/>
      <c r="AJ364" s="224"/>
      <c r="AK364" s="224"/>
    </row>
    <row r="365" spans="1:37" ht="12.75">
      <c r="A365" s="224"/>
      <c r="B365" s="224"/>
      <c r="C365" s="224"/>
      <c r="D365" s="224"/>
      <c r="E365" s="224"/>
      <c r="F365" s="224"/>
      <c r="G365" s="224"/>
      <c r="H365" s="224"/>
      <c r="I365" s="224"/>
      <c r="J365" s="224"/>
      <c r="K365" s="224"/>
      <c r="L365" s="224"/>
      <c r="M365" s="224"/>
      <c r="N365" s="224"/>
      <c r="O365" s="224"/>
      <c r="P365" s="224"/>
      <c r="Q365" s="224"/>
      <c r="R365" s="224"/>
      <c r="S365" s="224"/>
      <c r="T365" s="224"/>
      <c r="U365" s="224"/>
      <c r="V365" s="224"/>
      <c r="W365" s="224"/>
      <c r="X365" s="224"/>
      <c r="Y365" s="224"/>
      <c r="Z365" s="224"/>
      <c r="AA365" s="224"/>
      <c r="AB365" s="224"/>
      <c r="AC365" s="224"/>
      <c r="AD365" s="224"/>
      <c r="AE365" s="224"/>
      <c r="AF365" s="224"/>
      <c r="AG365" s="224"/>
      <c r="AH365" s="224"/>
      <c r="AI365" s="224"/>
      <c r="AJ365" s="224"/>
      <c r="AK365" s="224"/>
    </row>
    <row r="366" spans="1:37" ht="12.75">
      <c r="A366" s="224"/>
      <c r="B366" s="224"/>
      <c r="C366" s="224"/>
      <c r="D366" s="224"/>
      <c r="E366" s="224"/>
      <c r="F366" s="224"/>
      <c r="G366" s="224"/>
      <c r="H366" s="224"/>
      <c r="I366" s="224"/>
      <c r="J366" s="224"/>
      <c r="K366" s="224"/>
      <c r="L366" s="224"/>
      <c r="M366" s="224"/>
      <c r="N366" s="224"/>
      <c r="O366" s="224"/>
      <c r="P366" s="224"/>
      <c r="Q366" s="224"/>
      <c r="R366" s="224"/>
      <c r="S366" s="224"/>
      <c r="T366" s="224"/>
      <c r="U366" s="224"/>
      <c r="V366" s="224"/>
      <c r="W366" s="224"/>
      <c r="X366" s="224"/>
      <c r="Y366" s="224"/>
      <c r="Z366" s="224"/>
      <c r="AA366" s="224"/>
      <c r="AB366" s="224"/>
      <c r="AC366" s="224"/>
      <c r="AD366" s="224"/>
      <c r="AE366" s="224"/>
      <c r="AF366" s="224"/>
      <c r="AG366" s="224"/>
      <c r="AH366" s="224"/>
      <c r="AI366" s="224"/>
      <c r="AJ366" s="224"/>
      <c r="AK366" s="224"/>
    </row>
    <row r="367" spans="1:37" ht="12.75">
      <c r="A367" s="224"/>
      <c r="B367" s="224"/>
      <c r="C367" s="224"/>
      <c r="D367" s="224"/>
      <c r="E367" s="224"/>
      <c r="F367" s="224"/>
      <c r="G367" s="224"/>
      <c r="H367" s="224"/>
      <c r="I367" s="224"/>
      <c r="J367" s="224"/>
      <c r="K367" s="224"/>
      <c r="L367" s="224"/>
      <c r="M367" s="224"/>
      <c r="N367" s="224"/>
      <c r="O367" s="224"/>
      <c r="P367" s="224"/>
      <c r="Q367" s="224"/>
      <c r="R367" s="224"/>
      <c r="S367" s="224"/>
      <c r="T367" s="224"/>
      <c r="U367" s="224"/>
      <c r="V367" s="224"/>
      <c r="W367" s="224"/>
      <c r="X367" s="224"/>
      <c r="Y367" s="224"/>
      <c r="Z367" s="224"/>
      <c r="AA367" s="224"/>
      <c r="AB367" s="224"/>
      <c r="AC367" s="224"/>
      <c r="AD367" s="224"/>
      <c r="AE367" s="224"/>
      <c r="AF367" s="224"/>
      <c r="AG367" s="224"/>
      <c r="AH367" s="224"/>
      <c r="AI367" s="224"/>
      <c r="AJ367" s="224"/>
      <c r="AK367" s="224"/>
    </row>
    <row r="368" spans="1:37" ht="12.75">
      <c r="A368" s="224"/>
      <c r="B368" s="224"/>
      <c r="C368" s="224"/>
      <c r="D368" s="224"/>
      <c r="E368" s="224"/>
      <c r="F368" s="224"/>
      <c r="G368" s="224"/>
      <c r="H368" s="224"/>
      <c r="I368" s="224"/>
      <c r="J368" s="224"/>
      <c r="K368" s="224"/>
      <c r="L368" s="224"/>
      <c r="M368" s="224"/>
      <c r="N368" s="224"/>
      <c r="O368" s="224"/>
      <c r="P368" s="224"/>
      <c r="Q368" s="224"/>
      <c r="R368" s="224"/>
      <c r="S368" s="224"/>
      <c r="T368" s="224"/>
      <c r="U368" s="224"/>
      <c r="V368" s="224"/>
      <c r="W368" s="224"/>
      <c r="X368" s="224"/>
      <c r="Y368" s="224"/>
      <c r="Z368" s="224"/>
      <c r="AA368" s="224"/>
      <c r="AB368" s="224"/>
      <c r="AC368" s="224"/>
      <c r="AD368" s="224"/>
      <c r="AE368" s="224"/>
      <c r="AF368" s="224"/>
      <c r="AG368" s="224"/>
      <c r="AH368" s="224"/>
      <c r="AI368" s="224"/>
      <c r="AJ368" s="224"/>
      <c r="AK368" s="224"/>
    </row>
    <row r="369" spans="1:37" ht="12.75">
      <c r="A369" s="224"/>
      <c r="B369" s="224"/>
      <c r="C369" s="224"/>
      <c r="D369" s="224"/>
      <c r="E369" s="224"/>
      <c r="F369" s="224"/>
      <c r="G369" s="224"/>
      <c r="H369" s="224"/>
      <c r="I369" s="224"/>
      <c r="J369" s="224"/>
      <c r="K369" s="224"/>
      <c r="L369" s="224"/>
      <c r="M369" s="224"/>
      <c r="N369" s="224"/>
      <c r="O369" s="224"/>
      <c r="P369" s="224"/>
      <c r="Q369" s="224"/>
      <c r="R369" s="224"/>
      <c r="S369" s="224"/>
      <c r="T369" s="224"/>
      <c r="U369" s="224"/>
      <c r="V369" s="224"/>
      <c r="W369" s="224"/>
      <c r="X369" s="224"/>
      <c r="Y369" s="224"/>
      <c r="Z369" s="224"/>
      <c r="AA369" s="224"/>
      <c r="AB369" s="224"/>
      <c r="AC369" s="224"/>
      <c r="AD369" s="224"/>
      <c r="AE369" s="224"/>
      <c r="AF369" s="224"/>
      <c r="AG369" s="224"/>
      <c r="AH369" s="224"/>
      <c r="AI369" s="224"/>
      <c r="AJ369" s="224"/>
      <c r="AK369" s="224"/>
    </row>
    <row r="370" spans="1:37" ht="12.75">
      <c r="A370" s="224"/>
      <c r="B370" s="224"/>
      <c r="C370" s="224"/>
      <c r="D370" s="224"/>
      <c r="E370" s="224"/>
      <c r="F370" s="224"/>
      <c r="G370" s="224"/>
      <c r="H370" s="224"/>
      <c r="I370" s="224"/>
      <c r="J370" s="224"/>
      <c r="K370" s="224"/>
      <c r="L370" s="224"/>
      <c r="M370" s="224"/>
      <c r="N370" s="224"/>
      <c r="O370" s="224"/>
      <c r="P370" s="224"/>
      <c r="Q370" s="224"/>
      <c r="R370" s="224"/>
      <c r="S370" s="224"/>
      <c r="T370" s="224"/>
      <c r="U370" s="224"/>
      <c r="V370" s="224"/>
      <c r="W370" s="224"/>
      <c r="X370" s="224"/>
      <c r="Y370" s="224"/>
      <c r="Z370" s="224"/>
      <c r="AA370" s="224"/>
      <c r="AB370" s="224"/>
      <c r="AC370" s="224"/>
      <c r="AD370" s="224"/>
      <c r="AE370" s="224"/>
      <c r="AF370" s="224"/>
      <c r="AG370" s="224"/>
      <c r="AH370" s="224"/>
      <c r="AI370" s="224"/>
      <c r="AJ370" s="224"/>
      <c r="AK370" s="224"/>
    </row>
    <row r="371" spans="1:37" ht="12.75">
      <c r="A371" s="224"/>
      <c r="B371" s="224"/>
      <c r="C371" s="224"/>
      <c r="D371" s="224"/>
      <c r="E371" s="224"/>
      <c r="F371" s="224"/>
      <c r="G371" s="224"/>
      <c r="H371" s="224"/>
      <c r="I371" s="224"/>
      <c r="J371" s="224"/>
      <c r="K371" s="224"/>
      <c r="L371" s="224"/>
      <c r="M371" s="224"/>
      <c r="N371" s="224"/>
      <c r="O371" s="224"/>
      <c r="P371" s="224"/>
      <c r="Q371" s="224"/>
      <c r="R371" s="224"/>
      <c r="S371" s="224"/>
      <c r="T371" s="224"/>
      <c r="U371" s="224"/>
      <c r="V371" s="224"/>
      <c r="W371" s="224"/>
      <c r="X371" s="224"/>
      <c r="Y371" s="224"/>
      <c r="Z371" s="224"/>
      <c r="AA371" s="224"/>
      <c r="AB371" s="224"/>
      <c r="AC371" s="224"/>
      <c r="AD371" s="224"/>
      <c r="AE371" s="224"/>
      <c r="AF371" s="224"/>
      <c r="AG371" s="224"/>
      <c r="AH371" s="224"/>
      <c r="AI371" s="224"/>
      <c r="AJ371" s="224"/>
      <c r="AK371" s="224"/>
    </row>
    <row r="372" spans="1:37" ht="12.75">
      <c r="A372" s="224"/>
      <c r="B372" s="224"/>
      <c r="C372" s="224"/>
      <c r="D372" s="224"/>
      <c r="E372" s="224"/>
      <c r="F372" s="224"/>
      <c r="G372" s="224"/>
      <c r="H372" s="224"/>
      <c r="I372" s="224"/>
      <c r="J372" s="224"/>
      <c r="K372" s="224"/>
      <c r="L372" s="224"/>
      <c r="M372" s="224"/>
      <c r="N372" s="224"/>
      <c r="O372" s="224"/>
      <c r="P372" s="224"/>
      <c r="Q372" s="224"/>
      <c r="R372" s="224"/>
      <c r="S372" s="224"/>
      <c r="T372" s="224"/>
      <c r="U372" s="224"/>
      <c r="V372" s="224"/>
      <c r="W372" s="224"/>
      <c r="X372" s="224"/>
      <c r="Y372" s="224"/>
      <c r="Z372" s="224"/>
      <c r="AA372" s="224"/>
      <c r="AB372" s="224"/>
      <c r="AC372" s="224"/>
      <c r="AD372" s="224"/>
      <c r="AE372" s="224"/>
      <c r="AF372" s="224"/>
      <c r="AG372" s="224"/>
      <c r="AH372" s="224"/>
      <c r="AI372" s="224"/>
      <c r="AJ372" s="224"/>
      <c r="AK372" s="224"/>
    </row>
    <row r="373" spans="1:37" ht="12.75">
      <c r="A373" s="224"/>
      <c r="B373" s="224"/>
      <c r="C373" s="224"/>
      <c r="D373" s="224"/>
      <c r="E373" s="224"/>
      <c r="F373" s="224"/>
      <c r="G373" s="224"/>
      <c r="H373" s="224"/>
      <c r="I373" s="224"/>
      <c r="J373" s="224"/>
      <c r="K373" s="224"/>
      <c r="L373" s="224"/>
      <c r="M373" s="224"/>
      <c r="N373" s="224"/>
      <c r="O373" s="224"/>
      <c r="P373" s="224"/>
      <c r="Q373" s="224"/>
      <c r="R373" s="224"/>
      <c r="S373" s="224"/>
      <c r="T373" s="224"/>
      <c r="U373" s="224"/>
      <c r="V373" s="224"/>
      <c r="W373" s="224"/>
      <c r="X373" s="224"/>
      <c r="Y373" s="224"/>
      <c r="Z373" s="224"/>
      <c r="AA373" s="224"/>
      <c r="AB373" s="224"/>
      <c r="AC373" s="224"/>
      <c r="AD373" s="224"/>
      <c r="AE373" s="224"/>
      <c r="AF373" s="224"/>
      <c r="AG373" s="224"/>
      <c r="AH373" s="224"/>
      <c r="AI373" s="224"/>
      <c r="AJ373" s="224"/>
      <c r="AK373" s="224"/>
    </row>
    <row r="374" spans="1:37" ht="12.75">
      <c r="A374" s="224"/>
      <c r="B374" s="224"/>
      <c r="C374" s="224"/>
      <c r="D374" s="224"/>
      <c r="E374" s="224"/>
      <c r="F374" s="224"/>
      <c r="G374" s="224"/>
      <c r="H374" s="224"/>
      <c r="I374" s="224"/>
      <c r="J374" s="224"/>
      <c r="K374" s="224"/>
      <c r="L374" s="224"/>
      <c r="M374" s="224"/>
      <c r="N374" s="224"/>
      <c r="O374" s="224"/>
      <c r="P374" s="224"/>
      <c r="Q374" s="224"/>
      <c r="R374" s="224"/>
      <c r="S374" s="224"/>
      <c r="T374" s="224"/>
      <c r="U374" s="224"/>
      <c r="V374" s="224"/>
      <c r="W374" s="224"/>
      <c r="X374" s="224"/>
      <c r="Y374" s="224"/>
      <c r="Z374" s="224"/>
      <c r="AA374" s="224"/>
      <c r="AB374" s="224"/>
      <c r="AC374" s="224"/>
      <c r="AD374" s="224"/>
      <c r="AE374" s="224"/>
      <c r="AF374" s="224"/>
      <c r="AG374" s="224"/>
      <c r="AH374" s="224"/>
      <c r="AI374" s="224"/>
      <c r="AJ374" s="224"/>
      <c r="AK374" s="224"/>
    </row>
    <row r="375" spans="1:37" ht="12.75">
      <c r="A375" s="224"/>
      <c r="B375" s="224"/>
      <c r="C375" s="224"/>
      <c r="D375" s="224"/>
      <c r="E375" s="224"/>
      <c r="F375" s="224"/>
      <c r="G375" s="224"/>
      <c r="H375" s="224"/>
      <c r="I375" s="224"/>
      <c r="J375" s="224"/>
      <c r="K375" s="224"/>
      <c r="L375" s="224"/>
      <c r="M375" s="224"/>
      <c r="N375" s="224"/>
      <c r="O375" s="224"/>
      <c r="P375" s="224"/>
      <c r="Q375" s="224"/>
      <c r="R375" s="224"/>
      <c r="S375" s="224"/>
      <c r="T375" s="224"/>
      <c r="U375" s="224"/>
      <c r="V375" s="224"/>
      <c r="W375" s="224"/>
      <c r="X375" s="224"/>
      <c r="Y375" s="224"/>
      <c r="Z375" s="224"/>
      <c r="AA375" s="224"/>
      <c r="AB375" s="224"/>
      <c r="AC375" s="224"/>
      <c r="AD375" s="224"/>
      <c r="AE375" s="224"/>
      <c r="AF375" s="224"/>
      <c r="AG375" s="224"/>
      <c r="AH375" s="224"/>
      <c r="AI375" s="224"/>
      <c r="AJ375" s="224"/>
      <c r="AK375" s="224"/>
    </row>
    <row r="376" spans="1:37" ht="12.75">
      <c r="A376" s="224"/>
      <c r="B376" s="224"/>
      <c r="C376" s="224"/>
      <c r="D376" s="224"/>
      <c r="E376" s="224"/>
      <c r="F376" s="224"/>
      <c r="G376" s="224"/>
      <c r="H376" s="224"/>
      <c r="I376" s="224"/>
      <c r="J376" s="224"/>
      <c r="K376" s="224"/>
      <c r="L376" s="224"/>
      <c r="M376" s="224"/>
      <c r="N376" s="224"/>
      <c r="O376" s="224"/>
      <c r="P376" s="224"/>
      <c r="Q376" s="224"/>
      <c r="R376" s="224"/>
      <c r="S376" s="224"/>
      <c r="T376" s="224"/>
      <c r="U376" s="224"/>
      <c r="V376" s="224"/>
      <c r="W376" s="224"/>
      <c r="X376" s="224"/>
      <c r="Y376" s="224"/>
      <c r="Z376" s="224"/>
      <c r="AA376" s="224"/>
      <c r="AB376" s="224"/>
      <c r="AC376" s="224"/>
      <c r="AD376" s="224"/>
      <c r="AE376" s="224"/>
      <c r="AF376" s="224"/>
      <c r="AG376" s="224"/>
      <c r="AH376" s="224"/>
      <c r="AI376" s="224"/>
      <c r="AJ376" s="224"/>
      <c r="AK376" s="224"/>
    </row>
    <row r="377" spans="1:37" ht="12.75">
      <c r="A377" s="224"/>
      <c r="B377" s="224"/>
      <c r="C377" s="224"/>
      <c r="D377" s="224"/>
      <c r="E377" s="224"/>
      <c r="F377" s="224"/>
      <c r="G377" s="224"/>
      <c r="H377" s="224"/>
      <c r="I377" s="224"/>
      <c r="J377" s="224"/>
      <c r="K377" s="224"/>
      <c r="L377" s="224"/>
      <c r="M377" s="224"/>
      <c r="N377" s="224"/>
      <c r="O377" s="224"/>
      <c r="P377" s="224"/>
      <c r="Q377" s="224"/>
      <c r="R377" s="224"/>
      <c r="S377" s="224"/>
      <c r="T377" s="224"/>
      <c r="U377" s="224"/>
      <c r="V377" s="224"/>
      <c r="W377" s="224"/>
      <c r="X377" s="224"/>
      <c r="Y377" s="224"/>
      <c r="Z377" s="224"/>
      <c r="AA377" s="224"/>
      <c r="AB377" s="224"/>
      <c r="AC377" s="224"/>
      <c r="AD377" s="224"/>
      <c r="AE377" s="224"/>
      <c r="AF377" s="224"/>
      <c r="AG377" s="224"/>
      <c r="AH377" s="224"/>
      <c r="AI377" s="224"/>
      <c r="AJ377" s="224"/>
      <c r="AK377" s="224"/>
    </row>
    <row r="378" spans="1:37" ht="12.75">
      <c r="A378" s="224"/>
      <c r="B378" s="224"/>
      <c r="C378" s="224"/>
      <c r="D378" s="224"/>
      <c r="E378" s="224"/>
      <c r="F378" s="224"/>
      <c r="G378" s="224"/>
      <c r="H378" s="224"/>
      <c r="I378" s="224"/>
      <c r="J378" s="224"/>
      <c r="K378" s="224"/>
      <c r="L378" s="224"/>
      <c r="M378" s="224"/>
      <c r="N378" s="224"/>
      <c r="O378" s="224"/>
      <c r="P378" s="224"/>
      <c r="Q378" s="224"/>
      <c r="R378" s="224"/>
      <c r="S378" s="224"/>
      <c r="T378" s="224"/>
      <c r="U378" s="224"/>
      <c r="V378" s="224"/>
      <c r="W378" s="224"/>
      <c r="X378" s="224"/>
      <c r="Y378" s="224"/>
      <c r="Z378" s="224"/>
      <c r="AA378" s="224"/>
      <c r="AB378" s="224"/>
      <c r="AC378" s="224"/>
      <c r="AD378" s="224"/>
      <c r="AE378" s="224"/>
      <c r="AF378" s="224"/>
      <c r="AG378" s="224"/>
      <c r="AH378" s="224"/>
      <c r="AI378" s="224"/>
      <c r="AJ378" s="224"/>
      <c r="AK378" s="224"/>
    </row>
    <row r="379" spans="1:37" ht="12.75">
      <c r="A379" s="224"/>
      <c r="B379" s="224"/>
      <c r="C379" s="224"/>
      <c r="D379" s="224"/>
      <c r="E379" s="224"/>
      <c r="F379" s="224"/>
      <c r="G379" s="224"/>
      <c r="H379" s="224"/>
      <c r="I379" s="224"/>
      <c r="J379" s="224"/>
      <c r="K379" s="224"/>
      <c r="L379" s="224"/>
      <c r="M379" s="224"/>
      <c r="N379" s="224"/>
      <c r="O379" s="224"/>
      <c r="P379" s="224"/>
      <c r="Q379" s="224"/>
      <c r="R379" s="224"/>
      <c r="S379" s="224"/>
      <c r="T379" s="224"/>
      <c r="U379" s="224"/>
      <c r="V379" s="224"/>
      <c r="W379" s="224"/>
      <c r="X379" s="224"/>
      <c r="Y379" s="224"/>
      <c r="Z379" s="224"/>
      <c r="AA379" s="224"/>
      <c r="AB379" s="224"/>
      <c r="AC379" s="224"/>
      <c r="AD379" s="224"/>
      <c r="AE379" s="224"/>
      <c r="AF379" s="224"/>
      <c r="AG379" s="224"/>
      <c r="AH379" s="224"/>
      <c r="AI379" s="224"/>
      <c r="AJ379" s="224"/>
      <c r="AK379" s="224"/>
    </row>
    <row r="380" spans="1:37" ht="12.75">
      <c r="A380" s="224"/>
      <c r="B380" s="224"/>
      <c r="C380" s="224"/>
      <c r="D380" s="224"/>
      <c r="E380" s="224"/>
      <c r="F380" s="224"/>
      <c r="G380" s="224"/>
      <c r="H380" s="224"/>
      <c r="I380" s="224"/>
      <c r="J380" s="224"/>
      <c r="K380" s="224"/>
      <c r="L380" s="224"/>
      <c r="M380" s="224"/>
      <c r="N380" s="224"/>
      <c r="O380" s="224"/>
      <c r="P380" s="224"/>
      <c r="Q380" s="224"/>
      <c r="R380" s="224"/>
      <c r="S380" s="224"/>
      <c r="T380" s="224"/>
      <c r="U380" s="224"/>
      <c r="V380" s="224"/>
      <c r="W380" s="224"/>
      <c r="X380" s="224"/>
      <c r="Y380" s="224"/>
      <c r="Z380" s="224"/>
      <c r="AA380" s="224"/>
      <c r="AB380" s="224"/>
      <c r="AC380" s="224"/>
      <c r="AD380" s="224"/>
      <c r="AE380" s="224"/>
      <c r="AF380" s="224"/>
      <c r="AG380" s="224"/>
      <c r="AH380" s="224"/>
      <c r="AI380" s="224"/>
      <c r="AJ380" s="224"/>
      <c r="AK380" s="224"/>
    </row>
    <row r="381" spans="1:37" ht="12.75">
      <c r="A381" s="224"/>
      <c r="B381" s="224"/>
      <c r="C381" s="224"/>
      <c r="D381" s="224"/>
      <c r="E381" s="224"/>
      <c r="F381" s="224"/>
      <c r="G381" s="224"/>
      <c r="H381" s="224"/>
      <c r="I381" s="224"/>
      <c r="J381" s="224"/>
      <c r="K381" s="224"/>
      <c r="L381" s="224"/>
      <c r="M381" s="224"/>
      <c r="N381" s="224"/>
      <c r="O381" s="224"/>
      <c r="P381" s="224"/>
      <c r="Q381" s="224"/>
      <c r="R381" s="224"/>
      <c r="S381" s="224"/>
      <c r="T381" s="224"/>
      <c r="U381" s="224"/>
      <c r="V381" s="224"/>
      <c r="W381" s="224"/>
      <c r="X381" s="224"/>
      <c r="Y381" s="224"/>
      <c r="Z381" s="224"/>
      <c r="AA381" s="224"/>
      <c r="AB381" s="224"/>
      <c r="AC381" s="224"/>
      <c r="AD381" s="224"/>
      <c r="AE381" s="224"/>
      <c r="AF381" s="224"/>
      <c r="AG381" s="224"/>
      <c r="AH381" s="224"/>
      <c r="AI381" s="224"/>
      <c r="AJ381" s="224"/>
      <c r="AK381" s="224"/>
    </row>
    <row r="382" spans="1:37" ht="12.75">
      <c r="A382" s="224"/>
      <c r="B382" s="224"/>
      <c r="C382" s="224"/>
      <c r="D382" s="224"/>
      <c r="E382" s="224"/>
      <c r="F382" s="224"/>
      <c r="G382" s="224"/>
      <c r="H382" s="224"/>
      <c r="I382" s="224"/>
      <c r="J382" s="224"/>
      <c r="K382" s="224"/>
      <c r="L382" s="224"/>
      <c r="M382" s="224"/>
      <c r="N382" s="224"/>
      <c r="O382" s="224"/>
      <c r="P382" s="224"/>
      <c r="Q382" s="224"/>
      <c r="R382" s="224"/>
      <c r="S382" s="224"/>
      <c r="T382" s="224"/>
      <c r="U382" s="224"/>
      <c r="V382" s="224"/>
      <c r="W382" s="224"/>
      <c r="X382" s="224"/>
      <c r="Y382" s="224"/>
      <c r="Z382" s="224"/>
      <c r="AA382" s="224"/>
      <c r="AB382" s="224"/>
      <c r="AC382" s="224"/>
      <c r="AD382" s="224"/>
      <c r="AE382" s="224"/>
      <c r="AF382" s="224"/>
      <c r="AG382" s="224"/>
      <c r="AH382" s="224"/>
      <c r="AI382" s="224"/>
      <c r="AJ382" s="224"/>
      <c r="AK382" s="224"/>
    </row>
    <row r="383" spans="1:37" ht="12.75">
      <c r="A383" s="224"/>
      <c r="B383" s="224"/>
      <c r="C383" s="224"/>
      <c r="D383" s="224"/>
      <c r="E383" s="224"/>
      <c r="F383" s="224"/>
      <c r="G383" s="224"/>
      <c r="H383" s="224"/>
      <c r="I383" s="224"/>
      <c r="J383" s="224"/>
      <c r="K383" s="224"/>
      <c r="L383" s="224"/>
      <c r="M383" s="224"/>
      <c r="N383" s="224"/>
      <c r="O383" s="224"/>
      <c r="P383" s="224"/>
      <c r="Q383" s="224"/>
      <c r="R383" s="224"/>
      <c r="S383" s="224"/>
      <c r="T383" s="224"/>
      <c r="U383" s="224"/>
      <c r="V383" s="224"/>
      <c r="W383" s="224"/>
      <c r="X383" s="224"/>
      <c r="Y383" s="224"/>
      <c r="Z383" s="224"/>
      <c r="AA383" s="224"/>
      <c r="AB383" s="224"/>
      <c r="AC383" s="224"/>
      <c r="AD383" s="224"/>
      <c r="AE383" s="224"/>
      <c r="AF383" s="224"/>
      <c r="AG383" s="224"/>
      <c r="AH383" s="224"/>
      <c r="AI383" s="224"/>
      <c r="AJ383" s="224"/>
      <c r="AK383" s="224"/>
    </row>
    <row r="384" spans="1:37" ht="12.75">
      <c r="A384" s="224"/>
      <c r="B384" s="224"/>
      <c r="C384" s="224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  <c r="R384" s="224"/>
      <c r="S384" s="224"/>
      <c r="T384" s="224"/>
      <c r="U384" s="224"/>
      <c r="V384" s="224"/>
      <c r="W384" s="224"/>
      <c r="X384" s="224"/>
      <c r="Y384" s="224"/>
      <c r="Z384" s="224"/>
      <c r="AA384" s="224"/>
      <c r="AB384" s="224"/>
      <c r="AC384" s="224"/>
      <c r="AD384" s="224"/>
      <c r="AE384" s="224"/>
      <c r="AF384" s="224"/>
      <c r="AG384" s="224"/>
      <c r="AH384" s="224"/>
      <c r="AI384" s="224"/>
      <c r="AJ384" s="224"/>
      <c r="AK384" s="224"/>
    </row>
    <row r="385" spans="1:37" ht="12.75">
      <c r="A385" s="224"/>
      <c r="B385" s="224"/>
      <c r="C385" s="224"/>
      <c r="D385" s="224"/>
      <c r="E385" s="224"/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  <c r="R385" s="224"/>
      <c r="S385" s="224"/>
      <c r="T385" s="224"/>
      <c r="U385" s="224"/>
      <c r="V385" s="224"/>
      <c r="W385" s="224"/>
      <c r="X385" s="224"/>
      <c r="Y385" s="224"/>
      <c r="Z385" s="224"/>
      <c r="AA385" s="224"/>
      <c r="AB385" s="224"/>
      <c r="AC385" s="224"/>
      <c r="AD385" s="224"/>
      <c r="AE385" s="224"/>
      <c r="AF385" s="224"/>
      <c r="AG385" s="224"/>
      <c r="AH385" s="224"/>
      <c r="AI385" s="224"/>
      <c r="AJ385" s="224"/>
      <c r="AK385" s="224"/>
    </row>
    <row r="386" spans="1:37" ht="12.75">
      <c r="A386" s="224"/>
      <c r="B386" s="224"/>
      <c r="C386" s="224"/>
      <c r="D386" s="224"/>
      <c r="E386" s="224"/>
      <c r="F386" s="224"/>
      <c r="G386" s="224"/>
      <c r="H386" s="224"/>
      <c r="I386" s="224"/>
      <c r="J386" s="224"/>
      <c r="K386" s="224"/>
      <c r="L386" s="224"/>
      <c r="M386" s="224"/>
      <c r="N386" s="224"/>
      <c r="O386" s="224"/>
      <c r="P386" s="224"/>
      <c r="Q386" s="224"/>
      <c r="R386" s="224"/>
      <c r="S386" s="224"/>
      <c r="T386" s="224"/>
      <c r="U386" s="224"/>
      <c r="V386" s="224"/>
      <c r="W386" s="224"/>
      <c r="X386" s="224"/>
      <c r="Y386" s="224"/>
      <c r="Z386" s="224"/>
      <c r="AA386" s="224"/>
      <c r="AB386" s="224"/>
      <c r="AC386" s="224"/>
      <c r="AD386" s="224"/>
      <c r="AE386" s="224"/>
      <c r="AF386" s="224"/>
      <c r="AG386" s="224"/>
      <c r="AH386" s="224"/>
      <c r="AI386" s="224"/>
      <c r="AJ386" s="224"/>
      <c r="AK386" s="224"/>
    </row>
    <row r="387" spans="1:37" ht="12.75">
      <c r="A387" s="224"/>
      <c r="B387" s="224"/>
      <c r="C387" s="224"/>
      <c r="D387" s="224"/>
      <c r="E387" s="224"/>
      <c r="F387" s="224"/>
      <c r="G387" s="224"/>
      <c r="H387" s="224"/>
      <c r="I387" s="224"/>
      <c r="J387" s="224"/>
      <c r="K387" s="224"/>
      <c r="L387" s="224"/>
      <c r="M387" s="224"/>
      <c r="N387" s="224"/>
      <c r="O387" s="224"/>
      <c r="P387" s="224"/>
      <c r="Q387" s="224"/>
      <c r="R387" s="224"/>
      <c r="S387" s="224"/>
      <c r="T387" s="224"/>
      <c r="U387" s="224"/>
      <c r="V387" s="224"/>
      <c r="W387" s="224"/>
      <c r="X387" s="224"/>
      <c r="Y387" s="224"/>
      <c r="Z387" s="224"/>
      <c r="AA387" s="224"/>
      <c r="AB387" s="224"/>
      <c r="AC387" s="224"/>
      <c r="AD387" s="224"/>
      <c r="AE387" s="224"/>
      <c r="AF387" s="224"/>
      <c r="AG387" s="224"/>
      <c r="AH387" s="224"/>
      <c r="AI387" s="224"/>
      <c r="AJ387" s="224"/>
      <c r="AK387" s="224"/>
    </row>
    <row r="388" spans="1:37" ht="12.75">
      <c r="A388" s="224"/>
      <c r="B388" s="224"/>
      <c r="C388" s="224"/>
      <c r="D388" s="224"/>
      <c r="E388" s="224"/>
      <c r="F388" s="224"/>
      <c r="G388" s="224"/>
      <c r="H388" s="224"/>
      <c r="I388" s="224"/>
      <c r="J388" s="224"/>
      <c r="K388" s="224"/>
      <c r="L388" s="224"/>
      <c r="M388" s="224"/>
      <c r="N388" s="224"/>
      <c r="O388" s="224"/>
      <c r="P388" s="224"/>
      <c r="Q388" s="224"/>
      <c r="R388" s="224"/>
      <c r="S388" s="224"/>
      <c r="T388" s="224"/>
      <c r="U388" s="224"/>
      <c r="V388" s="224"/>
      <c r="W388" s="224"/>
      <c r="X388" s="224"/>
      <c r="Y388" s="224"/>
      <c r="Z388" s="224"/>
      <c r="AA388" s="224"/>
      <c r="AB388" s="224"/>
      <c r="AC388" s="224"/>
      <c r="AD388" s="224"/>
      <c r="AE388" s="224"/>
      <c r="AF388" s="224"/>
      <c r="AG388" s="224"/>
      <c r="AH388" s="224"/>
      <c r="AI388" s="224"/>
      <c r="AJ388" s="224"/>
      <c r="AK388" s="224"/>
    </row>
    <row r="389" spans="1:37" ht="12.75">
      <c r="A389" s="224"/>
      <c r="B389" s="224"/>
      <c r="C389" s="224"/>
      <c r="D389" s="224"/>
      <c r="E389" s="224"/>
      <c r="F389" s="224"/>
      <c r="G389" s="224"/>
      <c r="H389" s="224"/>
      <c r="I389" s="224"/>
      <c r="J389" s="224"/>
      <c r="K389" s="224"/>
      <c r="L389" s="224"/>
      <c r="M389" s="224"/>
      <c r="N389" s="224"/>
      <c r="O389" s="224"/>
      <c r="P389" s="224"/>
      <c r="Q389" s="224"/>
      <c r="R389" s="224"/>
      <c r="S389" s="224"/>
      <c r="T389" s="224"/>
      <c r="U389" s="224"/>
      <c r="V389" s="224"/>
      <c r="W389" s="224"/>
      <c r="X389" s="224"/>
      <c r="Y389" s="224"/>
      <c r="Z389" s="224"/>
      <c r="AA389" s="224"/>
      <c r="AB389" s="224"/>
      <c r="AC389" s="224"/>
      <c r="AD389" s="224"/>
      <c r="AE389" s="224"/>
      <c r="AF389" s="224"/>
      <c r="AG389" s="224"/>
      <c r="AH389" s="224"/>
      <c r="AI389" s="224"/>
      <c r="AJ389" s="224"/>
      <c r="AK389" s="224"/>
    </row>
    <row r="390" spans="1:37" ht="12.75">
      <c r="A390" s="224"/>
      <c r="B390" s="224"/>
      <c r="C390" s="224"/>
      <c r="D390" s="224"/>
      <c r="E390" s="224"/>
      <c r="F390" s="224"/>
      <c r="G390" s="224"/>
      <c r="H390" s="224"/>
      <c r="I390" s="224"/>
      <c r="J390" s="224"/>
      <c r="K390" s="224"/>
      <c r="L390" s="224"/>
      <c r="M390" s="224"/>
      <c r="N390" s="224"/>
      <c r="O390" s="224"/>
      <c r="P390" s="224"/>
      <c r="Q390" s="224"/>
      <c r="R390" s="224"/>
      <c r="S390" s="224"/>
      <c r="T390" s="224"/>
      <c r="U390" s="224"/>
      <c r="V390" s="224"/>
      <c r="W390" s="224"/>
      <c r="X390" s="224"/>
      <c r="Y390" s="224"/>
      <c r="Z390" s="224"/>
      <c r="AA390" s="224"/>
      <c r="AB390" s="224"/>
      <c r="AC390" s="224"/>
      <c r="AD390" s="224"/>
      <c r="AE390" s="224"/>
      <c r="AF390" s="224"/>
      <c r="AG390" s="224"/>
      <c r="AH390" s="224"/>
      <c r="AI390" s="224"/>
      <c r="AJ390" s="224"/>
      <c r="AK390" s="224"/>
    </row>
    <row r="391" spans="1:37" ht="12.75">
      <c r="A391" s="224"/>
      <c r="B391" s="224"/>
      <c r="C391" s="224"/>
      <c r="D391" s="224"/>
      <c r="E391" s="224"/>
      <c r="F391" s="224"/>
      <c r="G391" s="224"/>
      <c r="H391" s="224"/>
      <c r="I391" s="224"/>
      <c r="J391" s="224"/>
      <c r="K391" s="224"/>
      <c r="L391" s="224"/>
      <c r="M391" s="224"/>
      <c r="N391" s="224"/>
      <c r="O391" s="224"/>
      <c r="P391" s="224"/>
      <c r="Q391" s="224"/>
      <c r="R391" s="224"/>
      <c r="S391" s="224"/>
      <c r="T391" s="224"/>
      <c r="U391" s="224"/>
      <c r="V391" s="224"/>
      <c r="W391" s="224"/>
      <c r="X391" s="224"/>
      <c r="Y391" s="224"/>
      <c r="Z391" s="224"/>
      <c r="AA391" s="224"/>
      <c r="AB391" s="224"/>
      <c r="AC391" s="224"/>
      <c r="AD391" s="224"/>
      <c r="AE391" s="224"/>
      <c r="AF391" s="224"/>
      <c r="AG391" s="224"/>
      <c r="AH391" s="224"/>
      <c r="AI391" s="224"/>
      <c r="AJ391" s="224"/>
      <c r="AK391" s="224"/>
    </row>
    <row r="392" spans="1:37" ht="12.75">
      <c r="A392" s="224"/>
      <c r="B392" s="224"/>
      <c r="C392" s="224"/>
      <c r="D392" s="224"/>
      <c r="E392" s="224"/>
      <c r="F392" s="224"/>
      <c r="G392" s="224"/>
      <c r="H392" s="224"/>
      <c r="I392" s="224"/>
      <c r="J392" s="224"/>
      <c r="K392" s="224"/>
      <c r="L392" s="224"/>
      <c r="M392" s="224"/>
      <c r="N392" s="224"/>
      <c r="O392" s="224"/>
      <c r="P392" s="224"/>
      <c r="Q392" s="224"/>
      <c r="R392" s="224"/>
      <c r="S392" s="224"/>
      <c r="T392" s="224"/>
      <c r="U392" s="224"/>
      <c r="V392" s="224"/>
      <c r="W392" s="224"/>
      <c r="X392" s="224"/>
      <c r="Y392" s="224"/>
      <c r="Z392" s="224"/>
      <c r="AA392" s="224"/>
      <c r="AB392" s="224"/>
      <c r="AC392" s="224"/>
      <c r="AD392" s="224"/>
      <c r="AE392" s="224"/>
      <c r="AF392" s="224"/>
      <c r="AG392" s="224"/>
      <c r="AH392" s="224"/>
      <c r="AI392" s="224"/>
      <c r="AJ392" s="224"/>
      <c r="AK392" s="224"/>
    </row>
    <row r="393" spans="1:37" ht="12.75">
      <c r="A393" s="224"/>
      <c r="B393" s="224"/>
      <c r="C393" s="224"/>
      <c r="D393" s="224"/>
      <c r="E393" s="224"/>
      <c r="F393" s="224"/>
      <c r="G393" s="224"/>
      <c r="H393" s="224"/>
      <c r="I393" s="224"/>
      <c r="J393" s="224"/>
      <c r="K393" s="224"/>
      <c r="L393" s="224"/>
      <c r="M393" s="224"/>
      <c r="N393" s="224"/>
      <c r="O393" s="224"/>
      <c r="P393" s="224"/>
      <c r="Q393" s="224"/>
      <c r="R393" s="224"/>
      <c r="S393" s="224"/>
      <c r="T393" s="224"/>
      <c r="U393" s="224"/>
      <c r="V393" s="224"/>
      <c r="W393" s="224"/>
      <c r="X393" s="224"/>
      <c r="Y393" s="224"/>
      <c r="Z393" s="224"/>
      <c r="AA393" s="224"/>
      <c r="AB393" s="224"/>
      <c r="AC393" s="224"/>
      <c r="AD393" s="224"/>
      <c r="AE393" s="224"/>
      <c r="AF393" s="224"/>
      <c r="AG393" s="224"/>
      <c r="AH393" s="224"/>
      <c r="AI393" s="224"/>
      <c r="AJ393" s="224"/>
      <c r="AK393" s="224"/>
    </row>
    <row r="394" spans="1:37" ht="12.75">
      <c r="A394" s="224"/>
      <c r="B394" s="224"/>
      <c r="C394" s="224"/>
      <c r="D394" s="224"/>
      <c r="E394" s="224"/>
      <c r="F394" s="224"/>
      <c r="G394" s="224"/>
      <c r="H394" s="224"/>
      <c r="I394" s="224"/>
      <c r="J394" s="224"/>
      <c r="K394" s="224"/>
      <c r="L394" s="224"/>
      <c r="M394" s="224"/>
      <c r="N394" s="224"/>
      <c r="O394" s="224"/>
      <c r="P394" s="224"/>
      <c r="Q394" s="224"/>
      <c r="R394" s="224"/>
      <c r="S394" s="224"/>
      <c r="T394" s="224"/>
      <c r="U394" s="224"/>
      <c r="V394" s="224"/>
      <c r="W394" s="224"/>
      <c r="X394" s="224"/>
      <c r="Y394" s="224"/>
      <c r="Z394" s="224"/>
      <c r="AA394" s="224"/>
      <c r="AB394" s="224"/>
      <c r="AC394" s="224"/>
      <c r="AD394" s="224"/>
      <c r="AE394" s="224"/>
      <c r="AF394" s="224"/>
      <c r="AG394" s="224"/>
      <c r="AH394" s="224"/>
      <c r="AI394" s="224"/>
      <c r="AJ394" s="224"/>
      <c r="AK394" s="224"/>
    </row>
    <row r="395" spans="1:37" ht="12.75">
      <c r="A395" s="224"/>
      <c r="B395" s="224"/>
      <c r="C395" s="224"/>
      <c r="D395" s="224"/>
      <c r="E395" s="224"/>
      <c r="F395" s="224"/>
      <c r="G395" s="224"/>
      <c r="H395" s="224"/>
      <c r="I395" s="224"/>
      <c r="J395" s="224"/>
      <c r="K395" s="224"/>
      <c r="L395" s="224"/>
      <c r="M395" s="224"/>
      <c r="N395" s="224"/>
      <c r="O395" s="224"/>
      <c r="P395" s="224"/>
      <c r="Q395" s="224"/>
      <c r="R395" s="224"/>
      <c r="S395" s="224"/>
      <c r="T395" s="224"/>
      <c r="U395" s="224"/>
      <c r="V395" s="224"/>
      <c r="W395" s="224"/>
      <c r="X395" s="224"/>
      <c r="Y395" s="224"/>
      <c r="Z395" s="224"/>
      <c r="AA395" s="224"/>
      <c r="AB395" s="224"/>
      <c r="AC395" s="224"/>
      <c r="AD395" s="224"/>
      <c r="AE395" s="224"/>
      <c r="AF395" s="224"/>
      <c r="AG395" s="224"/>
      <c r="AH395" s="224"/>
      <c r="AI395" s="224"/>
      <c r="AJ395" s="224"/>
      <c r="AK395" s="224"/>
    </row>
    <row r="396" spans="1:37" ht="12.75">
      <c r="A396" s="224"/>
      <c r="B396" s="224"/>
      <c r="C396" s="224"/>
      <c r="D396" s="224"/>
      <c r="E396" s="224"/>
      <c r="F396" s="224"/>
      <c r="G396" s="224"/>
      <c r="H396" s="224"/>
      <c r="I396" s="224"/>
      <c r="J396" s="224"/>
      <c r="K396" s="224"/>
      <c r="L396" s="224"/>
      <c r="M396" s="224"/>
      <c r="N396" s="224"/>
      <c r="O396" s="224"/>
      <c r="P396" s="224"/>
      <c r="Q396" s="224"/>
      <c r="R396" s="224"/>
      <c r="S396" s="224"/>
      <c r="T396" s="224"/>
      <c r="U396" s="224"/>
      <c r="V396" s="224"/>
      <c r="W396" s="224"/>
      <c r="X396" s="224"/>
      <c r="Y396" s="224"/>
      <c r="Z396" s="224"/>
      <c r="AA396" s="224"/>
      <c r="AB396" s="224"/>
      <c r="AC396" s="224"/>
      <c r="AD396" s="224"/>
      <c r="AE396" s="224"/>
      <c r="AF396" s="224"/>
      <c r="AG396" s="224"/>
      <c r="AH396" s="224"/>
      <c r="AI396" s="224"/>
      <c r="AJ396" s="224"/>
      <c r="AK396" s="224"/>
    </row>
    <row r="397" spans="1:37" ht="12.75">
      <c r="A397" s="224"/>
      <c r="B397" s="224"/>
      <c r="C397" s="224"/>
      <c r="D397" s="224"/>
      <c r="E397" s="224"/>
      <c r="F397" s="224"/>
      <c r="G397" s="224"/>
      <c r="H397" s="224"/>
      <c r="I397" s="224"/>
      <c r="J397" s="224"/>
      <c r="K397" s="224"/>
      <c r="L397" s="224"/>
      <c r="M397" s="224"/>
      <c r="N397" s="224"/>
      <c r="O397" s="224"/>
      <c r="P397" s="224"/>
      <c r="Q397" s="224"/>
      <c r="R397" s="224"/>
      <c r="S397" s="224"/>
      <c r="T397" s="224"/>
      <c r="U397" s="224"/>
      <c r="V397" s="224"/>
      <c r="W397" s="224"/>
      <c r="X397" s="224"/>
      <c r="Y397" s="224"/>
      <c r="Z397" s="224"/>
      <c r="AA397" s="224"/>
      <c r="AB397" s="224"/>
      <c r="AC397" s="224"/>
      <c r="AD397" s="224"/>
      <c r="AE397" s="224"/>
      <c r="AF397" s="224"/>
      <c r="AG397" s="224"/>
      <c r="AH397" s="224"/>
      <c r="AI397" s="224"/>
      <c r="AJ397" s="224"/>
      <c r="AK397" s="224"/>
    </row>
    <row r="398" spans="1:37" ht="12.75">
      <c r="A398" s="224"/>
      <c r="B398" s="224"/>
      <c r="C398" s="224"/>
      <c r="D398" s="224"/>
      <c r="E398" s="224"/>
      <c r="F398" s="224"/>
      <c r="G398" s="224"/>
      <c r="H398" s="224"/>
      <c r="I398" s="224"/>
      <c r="J398" s="224"/>
      <c r="K398" s="224"/>
      <c r="L398" s="224"/>
      <c r="M398" s="224"/>
      <c r="N398" s="224"/>
      <c r="O398" s="224"/>
      <c r="P398" s="224"/>
      <c r="Q398" s="224"/>
      <c r="R398" s="224"/>
      <c r="S398" s="224"/>
      <c r="T398" s="224"/>
      <c r="U398" s="224"/>
      <c r="V398" s="224"/>
      <c r="W398" s="224"/>
      <c r="X398" s="224"/>
      <c r="Y398" s="224"/>
      <c r="Z398" s="224"/>
      <c r="AA398" s="224"/>
      <c r="AB398" s="224"/>
      <c r="AC398" s="224"/>
      <c r="AD398" s="224"/>
      <c r="AE398" s="224"/>
      <c r="AF398" s="224"/>
      <c r="AG398" s="224"/>
      <c r="AH398" s="224"/>
      <c r="AI398" s="224"/>
      <c r="AJ398" s="224"/>
      <c r="AK398" s="224"/>
    </row>
    <row r="399" spans="1:37" ht="12.75">
      <c r="A399" s="224"/>
      <c r="B399" s="224"/>
      <c r="C399" s="224"/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N399" s="224"/>
      <c r="O399" s="224"/>
      <c r="P399" s="224"/>
      <c r="Q399" s="224"/>
      <c r="R399" s="224"/>
      <c r="S399" s="224"/>
      <c r="T399" s="224"/>
      <c r="U399" s="224"/>
      <c r="V399" s="224"/>
      <c r="W399" s="224"/>
      <c r="X399" s="224"/>
      <c r="Y399" s="224"/>
      <c r="Z399" s="224"/>
      <c r="AA399" s="224"/>
      <c r="AB399" s="224"/>
      <c r="AC399" s="224"/>
      <c r="AD399" s="224"/>
      <c r="AE399" s="224"/>
      <c r="AF399" s="224"/>
      <c r="AG399" s="224"/>
      <c r="AH399" s="224"/>
      <c r="AI399" s="224"/>
      <c r="AJ399" s="224"/>
      <c r="AK399" s="224"/>
    </row>
    <row r="400" spans="1:37" ht="12.75">
      <c r="A400" s="224"/>
      <c r="B400" s="224"/>
      <c r="C400" s="224"/>
      <c r="D400" s="224"/>
      <c r="E400" s="224"/>
      <c r="F400" s="224"/>
      <c r="G400" s="224"/>
      <c r="H400" s="224"/>
      <c r="I400" s="224"/>
      <c r="J400" s="224"/>
      <c r="K400" s="224"/>
      <c r="L400" s="224"/>
      <c r="M400" s="224"/>
      <c r="N400" s="224"/>
      <c r="O400" s="224"/>
      <c r="P400" s="224"/>
      <c r="Q400" s="224"/>
      <c r="R400" s="224"/>
      <c r="S400" s="224"/>
      <c r="T400" s="224"/>
      <c r="U400" s="224"/>
      <c r="V400" s="224"/>
      <c r="W400" s="224"/>
      <c r="X400" s="224"/>
      <c r="Y400" s="224"/>
      <c r="Z400" s="224"/>
      <c r="AA400" s="224"/>
      <c r="AB400" s="224"/>
      <c r="AC400" s="224"/>
      <c r="AD400" s="224"/>
      <c r="AE400" s="224"/>
      <c r="AF400" s="224"/>
      <c r="AG400" s="224"/>
      <c r="AH400" s="224"/>
      <c r="AI400" s="224"/>
      <c r="AJ400" s="224"/>
      <c r="AK400" s="224"/>
    </row>
    <row r="401" spans="1:37" ht="12.75">
      <c r="A401" s="224"/>
      <c r="B401" s="224"/>
      <c r="C401" s="224"/>
      <c r="D401" s="224"/>
      <c r="E401" s="224"/>
      <c r="F401" s="224"/>
      <c r="G401" s="224"/>
      <c r="H401" s="224"/>
      <c r="I401" s="224"/>
      <c r="J401" s="224"/>
      <c r="K401" s="224"/>
      <c r="L401" s="224"/>
      <c r="M401" s="224"/>
      <c r="N401" s="224"/>
      <c r="O401" s="224"/>
      <c r="P401" s="224"/>
      <c r="Q401" s="224"/>
      <c r="R401" s="224"/>
      <c r="S401" s="224"/>
      <c r="T401" s="224"/>
      <c r="U401" s="224"/>
      <c r="V401" s="224"/>
      <c r="W401" s="224"/>
      <c r="X401" s="224"/>
      <c r="Y401" s="224"/>
      <c r="Z401" s="224"/>
      <c r="AA401" s="224"/>
      <c r="AB401" s="224"/>
      <c r="AC401" s="224"/>
      <c r="AD401" s="224"/>
      <c r="AE401" s="224"/>
      <c r="AF401" s="224"/>
      <c r="AG401" s="224"/>
      <c r="AH401" s="224"/>
      <c r="AI401" s="224"/>
      <c r="AJ401" s="224"/>
      <c r="AK401" s="224"/>
    </row>
    <row r="402" spans="1:37" ht="12.75">
      <c r="A402" s="224"/>
      <c r="B402" s="224"/>
      <c r="C402" s="224"/>
      <c r="D402" s="224"/>
      <c r="E402" s="224"/>
      <c r="F402" s="224"/>
      <c r="G402" s="224"/>
      <c r="H402" s="224"/>
      <c r="I402" s="224"/>
      <c r="J402" s="224"/>
      <c r="K402" s="224"/>
      <c r="L402" s="224"/>
      <c r="M402" s="224"/>
      <c r="N402" s="224"/>
      <c r="O402" s="224"/>
      <c r="P402" s="224"/>
      <c r="Q402" s="224"/>
      <c r="R402" s="224"/>
      <c r="S402" s="224"/>
      <c r="T402" s="224"/>
      <c r="U402" s="224"/>
      <c r="V402" s="224"/>
      <c r="W402" s="224"/>
      <c r="X402" s="224"/>
      <c r="Y402" s="224"/>
      <c r="Z402" s="224"/>
      <c r="AA402" s="224"/>
      <c r="AB402" s="224"/>
      <c r="AC402" s="224"/>
      <c r="AD402" s="224"/>
      <c r="AE402" s="224"/>
      <c r="AF402" s="224"/>
      <c r="AG402" s="224"/>
      <c r="AH402" s="224"/>
      <c r="AI402" s="224"/>
      <c r="AJ402" s="224"/>
      <c r="AK402" s="224"/>
    </row>
    <row r="403" spans="1:37" ht="12.75">
      <c r="A403" s="224"/>
      <c r="B403" s="224"/>
      <c r="C403" s="224"/>
      <c r="D403" s="224"/>
      <c r="E403" s="224"/>
      <c r="F403" s="224"/>
      <c r="G403" s="224"/>
      <c r="H403" s="224"/>
      <c r="I403" s="224"/>
      <c r="J403" s="224"/>
      <c r="K403" s="224"/>
      <c r="L403" s="224"/>
      <c r="M403" s="224"/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  <c r="AA403" s="224"/>
      <c r="AB403" s="224"/>
      <c r="AC403" s="224"/>
      <c r="AD403" s="224"/>
      <c r="AE403" s="224"/>
      <c r="AF403" s="224"/>
      <c r="AG403" s="224"/>
      <c r="AH403" s="224"/>
      <c r="AI403" s="224"/>
      <c r="AJ403" s="224"/>
      <c r="AK403" s="224"/>
    </row>
    <row r="404" spans="1:37" ht="12.75">
      <c r="A404" s="224"/>
      <c r="B404" s="224"/>
      <c r="C404" s="224"/>
      <c r="D404" s="224"/>
      <c r="E404" s="224"/>
      <c r="F404" s="224"/>
      <c r="G404" s="224"/>
      <c r="H404" s="224"/>
      <c r="I404" s="224"/>
      <c r="J404" s="224"/>
      <c r="K404" s="224"/>
      <c r="L404" s="224"/>
      <c r="M404" s="224"/>
      <c r="N404" s="224"/>
      <c r="O404" s="224"/>
      <c r="P404" s="224"/>
      <c r="Q404" s="224"/>
      <c r="R404" s="224"/>
      <c r="S404" s="224"/>
      <c r="T404" s="224"/>
      <c r="U404" s="224"/>
      <c r="V404" s="224"/>
      <c r="W404" s="224"/>
      <c r="X404" s="224"/>
      <c r="Y404" s="224"/>
      <c r="Z404" s="224"/>
      <c r="AA404" s="224"/>
      <c r="AB404" s="224"/>
      <c r="AC404" s="224"/>
      <c r="AD404" s="224"/>
      <c r="AE404" s="224"/>
      <c r="AF404" s="224"/>
      <c r="AG404" s="224"/>
      <c r="AH404" s="224"/>
      <c r="AI404" s="224"/>
      <c r="AJ404" s="224"/>
      <c r="AK404" s="224"/>
    </row>
    <row r="405" spans="1:37" ht="12.75">
      <c r="A405" s="224"/>
      <c r="B405" s="224"/>
      <c r="C405" s="224"/>
      <c r="D405" s="224"/>
      <c r="E405" s="224"/>
      <c r="F405" s="224"/>
      <c r="G405" s="224"/>
      <c r="H405" s="224"/>
      <c r="I405" s="224"/>
      <c r="J405" s="224"/>
      <c r="K405" s="224"/>
      <c r="L405" s="224"/>
      <c r="M405" s="224"/>
      <c r="N405" s="224"/>
      <c r="O405" s="224"/>
      <c r="P405" s="224"/>
      <c r="Q405" s="224"/>
      <c r="R405" s="224"/>
      <c r="S405" s="224"/>
      <c r="T405" s="224"/>
      <c r="U405" s="224"/>
      <c r="V405" s="224"/>
      <c r="W405" s="224"/>
      <c r="X405" s="224"/>
      <c r="Y405" s="224"/>
      <c r="Z405" s="224"/>
      <c r="AA405" s="224"/>
      <c r="AB405" s="224"/>
      <c r="AC405" s="224"/>
      <c r="AD405" s="224"/>
      <c r="AE405" s="224"/>
      <c r="AF405" s="224"/>
      <c r="AG405" s="224"/>
      <c r="AH405" s="224"/>
      <c r="AI405" s="224"/>
      <c r="AJ405" s="224"/>
      <c r="AK405" s="224"/>
    </row>
    <row r="406" spans="1:37" ht="12.75">
      <c r="A406" s="224"/>
      <c r="B406" s="224"/>
      <c r="C406" s="224"/>
      <c r="D406" s="224"/>
      <c r="E406" s="224"/>
      <c r="F406" s="224"/>
      <c r="G406" s="224"/>
      <c r="H406" s="224"/>
      <c r="I406" s="224"/>
      <c r="J406" s="224"/>
      <c r="K406" s="224"/>
      <c r="L406" s="224"/>
      <c r="M406" s="224"/>
      <c r="N406" s="224"/>
      <c r="O406" s="224"/>
      <c r="P406" s="224"/>
      <c r="Q406" s="224"/>
      <c r="R406" s="224"/>
      <c r="S406" s="224"/>
      <c r="T406" s="224"/>
      <c r="U406" s="224"/>
      <c r="V406" s="224"/>
      <c r="W406" s="224"/>
      <c r="X406" s="224"/>
      <c r="Y406" s="224"/>
      <c r="Z406" s="224"/>
      <c r="AA406" s="224"/>
      <c r="AB406" s="224"/>
      <c r="AC406" s="224"/>
      <c r="AD406" s="224"/>
      <c r="AE406" s="224"/>
      <c r="AF406" s="224"/>
      <c r="AG406" s="224"/>
      <c r="AH406" s="224"/>
      <c r="AI406" s="224"/>
      <c r="AJ406" s="224"/>
      <c r="AK406" s="224"/>
    </row>
    <row r="407" spans="1:37" ht="12.75">
      <c r="A407" s="224"/>
      <c r="B407" s="224"/>
      <c r="C407" s="224"/>
      <c r="D407" s="224"/>
      <c r="E407" s="224"/>
      <c r="F407" s="224"/>
      <c r="G407" s="224"/>
      <c r="H407" s="224"/>
      <c r="I407" s="224"/>
      <c r="J407" s="224"/>
      <c r="K407" s="224"/>
      <c r="L407" s="224"/>
      <c r="M407" s="224"/>
      <c r="N407" s="224"/>
      <c r="O407" s="224"/>
      <c r="P407" s="224"/>
      <c r="Q407" s="224"/>
      <c r="R407" s="224"/>
      <c r="S407" s="224"/>
      <c r="T407" s="224"/>
      <c r="U407" s="224"/>
      <c r="V407" s="224"/>
      <c r="W407" s="224"/>
      <c r="X407" s="224"/>
      <c r="Y407" s="224"/>
      <c r="Z407" s="224"/>
      <c r="AA407" s="224"/>
      <c r="AB407" s="224"/>
      <c r="AC407" s="224"/>
      <c r="AD407" s="224"/>
      <c r="AE407" s="224"/>
      <c r="AF407" s="224"/>
      <c r="AG407" s="224"/>
      <c r="AH407" s="224"/>
      <c r="AI407" s="224"/>
      <c r="AJ407" s="224"/>
      <c r="AK407" s="224"/>
    </row>
    <row r="408" spans="1:37" ht="12.75">
      <c r="A408" s="224"/>
      <c r="B408" s="224"/>
      <c r="C408" s="224"/>
      <c r="D408" s="224"/>
      <c r="E408" s="224"/>
      <c r="F408" s="224"/>
      <c r="G408" s="224"/>
      <c r="H408" s="224"/>
      <c r="I408" s="224"/>
      <c r="J408" s="224"/>
      <c r="K408" s="224"/>
      <c r="L408" s="224"/>
      <c r="M408" s="224"/>
      <c r="N408" s="224"/>
      <c r="O408" s="224"/>
      <c r="P408" s="224"/>
      <c r="Q408" s="224"/>
      <c r="R408" s="224"/>
      <c r="S408" s="224"/>
      <c r="T408" s="224"/>
      <c r="U408" s="224"/>
      <c r="V408" s="224"/>
      <c r="W408" s="224"/>
      <c r="X408" s="224"/>
      <c r="Y408" s="224"/>
      <c r="Z408" s="224"/>
      <c r="AA408" s="224"/>
      <c r="AB408" s="224"/>
      <c r="AC408" s="224"/>
      <c r="AD408" s="224"/>
      <c r="AE408" s="224"/>
      <c r="AF408" s="224"/>
      <c r="AG408" s="224"/>
      <c r="AH408" s="224"/>
      <c r="AI408" s="224"/>
      <c r="AJ408" s="224"/>
      <c r="AK408" s="224"/>
    </row>
    <row r="409" spans="1:37" ht="12.75">
      <c r="A409" s="224"/>
      <c r="B409" s="224"/>
      <c r="C409" s="224"/>
      <c r="D409" s="224"/>
      <c r="E409" s="224"/>
      <c r="F409" s="224"/>
      <c r="G409" s="224"/>
      <c r="H409" s="224"/>
      <c r="I409" s="224"/>
      <c r="J409" s="224"/>
      <c r="K409" s="224"/>
      <c r="L409" s="224"/>
      <c r="M409" s="224"/>
      <c r="N409" s="224"/>
      <c r="O409" s="224"/>
      <c r="P409" s="224"/>
      <c r="Q409" s="224"/>
      <c r="R409" s="224"/>
      <c r="S409" s="224"/>
      <c r="T409" s="224"/>
      <c r="U409" s="224"/>
      <c r="V409" s="224"/>
      <c r="W409" s="224"/>
      <c r="X409" s="224"/>
      <c r="Y409" s="224"/>
      <c r="Z409" s="224"/>
      <c r="AA409" s="224"/>
      <c r="AB409" s="224"/>
      <c r="AC409" s="224"/>
      <c r="AD409" s="224"/>
      <c r="AE409" s="224"/>
      <c r="AF409" s="224"/>
      <c r="AG409" s="224"/>
      <c r="AH409" s="224"/>
      <c r="AI409" s="224"/>
      <c r="AJ409" s="224"/>
      <c r="AK409" s="224"/>
    </row>
    <row r="410" spans="1:37" ht="12.75">
      <c r="A410" s="224"/>
      <c r="B410" s="224"/>
      <c r="C410" s="224"/>
      <c r="D410" s="224"/>
      <c r="E410" s="224"/>
      <c r="F410" s="224"/>
      <c r="G410" s="224"/>
      <c r="H410" s="224"/>
      <c r="I410" s="224"/>
      <c r="J410" s="224"/>
      <c r="K410" s="224"/>
      <c r="L410" s="224"/>
      <c r="M410" s="224"/>
      <c r="N410" s="224"/>
      <c r="O410" s="224"/>
      <c r="P410" s="224"/>
      <c r="Q410" s="224"/>
      <c r="R410" s="224"/>
      <c r="S410" s="224"/>
      <c r="T410" s="224"/>
      <c r="U410" s="224"/>
      <c r="V410" s="224"/>
      <c r="W410" s="224"/>
      <c r="X410" s="224"/>
      <c r="Y410" s="224"/>
      <c r="Z410" s="224"/>
      <c r="AA410" s="224"/>
      <c r="AB410" s="224"/>
      <c r="AC410" s="224"/>
      <c r="AD410" s="224"/>
      <c r="AE410" s="224"/>
      <c r="AF410" s="224"/>
      <c r="AG410" s="224"/>
      <c r="AH410" s="224"/>
      <c r="AI410" s="224"/>
      <c r="AJ410" s="224"/>
      <c r="AK410" s="224"/>
    </row>
    <row r="411" spans="1:37" ht="12.75">
      <c r="A411" s="224"/>
      <c r="B411" s="224"/>
      <c r="C411" s="224"/>
      <c r="D411" s="224"/>
      <c r="E411" s="224"/>
      <c r="F411" s="224"/>
      <c r="G411" s="224"/>
      <c r="H411" s="224"/>
      <c r="I411" s="224"/>
      <c r="J411" s="224"/>
      <c r="K411" s="224"/>
      <c r="L411" s="224"/>
      <c r="M411" s="224"/>
      <c r="N411" s="224"/>
      <c r="O411" s="224"/>
      <c r="P411" s="224"/>
      <c r="Q411" s="224"/>
      <c r="R411" s="224"/>
      <c r="S411" s="224"/>
      <c r="T411" s="224"/>
      <c r="U411" s="224"/>
      <c r="V411" s="224"/>
      <c r="W411" s="224"/>
      <c r="X411" s="224"/>
      <c r="Y411" s="224"/>
      <c r="Z411" s="224"/>
      <c r="AA411" s="224"/>
      <c r="AB411" s="224"/>
      <c r="AC411" s="224"/>
      <c r="AD411" s="224"/>
      <c r="AE411" s="224"/>
      <c r="AF411" s="224"/>
      <c r="AG411" s="224"/>
      <c r="AH411" s="224"/>
      <c r="AI411" s="224"/>
      <c r="AJ411" s="224"/>
      <c r="AK411" s="224"/>
    </row>
    <row r="412" spans="1:37" ht="12.75">
      <c r="A412" s="224"/>
      <c r="B412" s="224"/>
      <c r="C412" s="224"/>
      <c r="D412" s="224"/>
      <c r="E412" s="224"/>
      <c r="F412" s="224"/>
      <c r="G412" s="224"/>
      <c r="H412" s="224"/>
      <c r="I412" s="224"/>
      <c r="J412" s="224"/>
      <c r="K412" s="224"/>
      <c r="L412" s="224"/>
      <c r="M412" s="224"/>
      <c r="N412" s="224"/>
      <c r="O412" s="224"/>
      <c r="P412" s="224"/>
      <c r="Q412" s="224"/>
      <c r="R412" s="224"/>
      <c r="S412" s="224"/>
      <c r="T412" s="224"/>
      <c r="U412" s="224"/>
      <c r="V412" s="224"/>
      <c r="W412" s="224"/>
      <c r="X412" s="224"/>
      <c r="Y412" s="224"/>
      <c r="Z412" s="224"/>
      <c r="AA412" s="224"/>
      <c r="AB412" s="224"/>
      <c r="AC412" s="224"/>
      <c r="AD412" s="224"/>
      <c r="AE412" s="224"/>
      <c r="AF412" s="224"/>
      <c r="AG412" s="224"/>
      <c r="AH412" s="224"/>
      <c r="AI412" s="224"/>
      <c r="AJ412" s="224"/>
      <c r="AK412" s="224"/>
    </row>
    <row r="413" spans="1:37" ht="12.75">
      <c r="A413" s="224"/>
      <c r="B413" s="224"/>
      <c r="C413" s="224"/>
      <c r="D413" s="224"/>
      <c r="E413" s="224"/>
      <c r="F413" s="224"/>
      <c r="G413" s="224"/>
      <c r="H413" s="224"/>
      <c r="I413" s="224"/>
      <c r="J413" s="224"/>
      <c r="K413" s="224"/>
      <c r="L413" s="224"/>
      <c r="M413" s="224"/>
      <c r="N413" s="224"/>
      <c r="O413" s="224"/>
      <c r="P413" s="224"/>
      <c r="Q413" s="224"/>
      <c r="R413" s="224"/>
      <c r="S413" s="224"/>
      <c r="T413" s="224"/>
      <c r="U413" s="224"/>
      <c r="V413" s="224"/>
      <c r="W413" s="224"/>
      <c r="X413" s="224"/>
      <c r="Y413" s="224"/>
      <c r="Z413" s="224"/>
      <c r="AA413" s="224"/>
      <c r="AB413" s="224"/>
      <c r="AC413" s="224"/>
      <c r="AD413" s="224"/>
      <c r="AE413" s="224"/>
      <c r="AF413" s="224"/>
      <c r="AG413" s="224"/>
      <c r="AH413" s="224"/>
      <c r="AI413" s="224"/>
      <c r="AJ413" s="224"/>
      <c r="AK413" s="224"/>
    </row>
    <row r="414" spans="1:37" ht="12.75">
      <c r="A414" s="224"/>
      <c r="B414" s="224"/>
      <c r="C414" s="224"/>
      <c r="D414" s="224"/>
      <c r="E414" s="224"/>
      <c r="F414" s="224"/>
      <c r="G414" s="224"/>
      <c r="H414" s="224"/>
      <c r="I414" s="224"/>
      <c r="J414" s="224"/>
      <c r="K414" s="224"/>
      <c r="L414" s="224"/>
      <c r="M414" s="224"/>
      <c r="N414" s="224"/>
      <c r="O414" s="224"/>
      <c r="P414" s="224"/>
      <c r="Q414" s="224"/>
      <c r="R414" s="224"/>
      <c r="S414" s="224"/>
      <c r="T414" s="224"/>
      <c r="U414" s="224"/>
      <c r="V414" s="224"/>
      <c r="W414" s="224"/>
      <c r="X414" s="224"/>
      <c r="Y414" s="224"/>
      <c r="Z414" s="224"/>
      <c r="AA414" s="224"/>
      <c r="AB414" s="224"/>
      <c r="AC414" s="224"/>
      <c r="AD414" s="224"/>
      <c r="AE414" s="224"/>
      <c r="AF414" s="224"/>
      <c r="AG414" s="224"/>
      <c r="AH414" s="224"/>
      <c r="AI414" s="224"/>
      <c r="AJ414" s="224"/>
      <c r="AK414" s="224"/>
    </row>
    <row r="415" spans="1:37" ht="12.75">
      <c r="A415" s="224"/>
      <c r="B415" s="224"/>
      <c r="C415" s="224"/>
      <c r="D415" s="224"/>
      <c r="E415" s="224"/>
      <c r="F415" s="224"/>
      <c r="G415" s="224"/>
      <c r="H415" s="224"/>
      <c r="I415" s="224"/>
      <c r="J415" s="224"/>
      <c r="K415" s="224"/>
      <c r="L415" s="224"/>
      <c r="M415" s="224"/>
      <c r="N415" s="224"/>
      <c r="O415" s="224"/>
      <c r="P415" s="224"/>
      <c r="Q415" s="224"/>
      <c r="R415" s="224"/>
      <c r="S415" s="224"/>
      <c r="T415" s="224"/>
      <c r="U415" s="224"/>
      <c r="V415" s="224"/>
      <c r="W415" s="224"/>
      <c r="X415" s="224"/>
      <c r="Y415" s="224"/>
      <c r="Z415" s="224"/>
      <c r="AA415" s="224"/>
      <c r="AB415" s="224"/>
      <c r="AC415" s="224"/>
      <c r="AD415" s="224"/>
      <c r="AE415" s="224"/>
      <c r="AF415" s="224"/>
      <c r="AG415" s="224"/>
      <c r="AH415" s="224"/>
      <c r="AI415" s="224"/>
      <c r="AJ415" s="224"/>
      <c r="AK415" s="224"/>
    </row>
    <row r="416" spans="1:37" ht="12.75">
      <c r="A416" s="224"/>
      <c r="B416" s="224"/>
      <c r="C416" s="224"/>
      <c r="D416" s="224"/>
      <c r="E416" s="224"/>
      <c r="F416" s="224"/>
      <c r="G416" s="224"/>
      <c r="H416" s="224"/>
      <c r="I416" s="224"/>
      <c r="J416" s="224"/>
      <c r="K416" s="224"/>
      <c r="L416" s="224"/>
      <c r="M416" s="224"/>
      <c r="N416" s="224"/>
      <c r="O416" s="224"/>
      <c r="P416" s="224"/>
      <c r="Q416" s="224"/>
      <c r="R416" s="224"/>
      <c r="S416" s="224"/>
      <c r="T416" s="224"/>
      <c r="U416" s="224"/>
      <c r="V416" s="224"/>
      <c r="W416" s="224"/>
      <c r="X416" s="224"/>
      <c r="Y416" s="224"/>
      <c r="Z416" s="224"/>
      <c r="AA416" s="224"/>
      <c r="AB416" s="224"/>
      <c r="AC416" s="224"/>
      <c r="AD416" s="224"/>
      <c r="AE416" s="224"/>
      <c r="AF416" s="224"/>
      <c r="AG416" s="224"/>
      <c r="AH416" s="224"/>
      <c r="AI416" s="224"/>
      <c r="AJ416" s="224"/>
      <c r="AK416" s="224"/>
    </row>
    <row r="417" spans="1:37" ht="12.75">
      <c r="A417" s="224"/>
      <c r="B417" s="224"/>
      <c r="C417" s="224"/>
      <c r="D417" s="224"/>
      <c r="E417" s="224"/>
      <c r="F417" s="224"/>
      <c r="G417" s="224"/>
      <c r="H417" s="224"/>
      <c r="I417" s="224"/>
      <c r="J417" s="224"/>
      <c r="K417" s="224"/>
      <c r="L417" s="224"/>
      <c r="M417" s="224"/>
      <c r="N417" s="224"/>
      <c r="O417" s="224"/>
      <c r="P417" s="224"/>
      <c r="Q417" s="224"/>
      <c r="R417" s="224"/>
      <c r="S417" s="224"/>
      <c r="T417" s="224"/>
      <c r="U417" s="224"/>
      <c r="V417" s="224"/>
      <c r="W417" s="224"/>
      <c r="X417" s="224"/>
      <c r="Y417" s="224"/>
      <c r="Z417" s="224"/>
      <c r="AA417" s="224"/>
      <c r="AB417" s="224"/>
      <c r="AC417" s="224"/>
      <c r="AD417" s="224"/>
      <c r="AE417" s="224"/>
      <c r="AF417" s="224"/>
      <c r="AG417" s="224"/>
      <c r="AH417" s="224"/>
      <c r="AI417" s="224"/>
      <c r="AJ417" s="224"/>
      <c r="AK417" s="224"/>
    </row>
    <row r="418" spans="1:37" ht="12.75">
      <c r="A418" s="224"/>
      <c r="B418" s="224"/>
      <c r="C418" s="224"/>
      <c r="D418" s="224"/>
      <c r="E418" s="224"/>
      <c r="F418" s="224"/>
      <c r="G418" s="224"/>
      <c r="H418" s="224"/>
      <c r="I418" s="224"/>
      <c r="J418" s="224"/>
      <c r="K418" s="224"/>
      <c r="L418" s="224"/>
      <c r="M418" s="224"/>
      <c r="N418" s="224"/>
      <c r="O418" s="224"/>
      <c r="P418" s="224"/>
      <c r="Q418" s="224"/>
      <c r="R418" s="224"/>
      <c r="S418" s="224"/>
      <c r="T418" s="224"/>
      <c r="U418" s="224"/>
      <c r="V418" s="224"/>
      <c r="W418" s="224"/>
      <c r="X418" s="224"/>
      <c r="Y418" s="224"/>
      <c r="Z418" s="224"/>
      <c r="AA418" s="224"/>
      <c r="AB418" s="224"/>
      <c r="AC418" s="224"/>
      <c r="AD418" s="224"/>
      <c r="AE418" s="224"/>
      <c r="AF418" s="224"/>
      <c r="AG418" s="224"/>
      <c r="AH418" s="224"/>
      <c r="AI418" s="224"/>
      <c r="AJ418" s="224"/>
      <c r="AK418" s="224"/>
    </row>
    <row r="419" spans="1:37" ht="12.75">
      <c r="A419" s="224"/>
      <c r="B419" s="224"/>
      <c r="C419" s="224"/>
      <c r="D419" s="224"/>
      <c r="E419" s="224"/>
      <c r="F419" s="224"/>
      <c r="G419" s="224"/>
      <c r="H419" s="224"/>
      <c r="I419" s="224"/>
      <c r="J419" s="224"/>
      <c r="K419" s="224"/>
      <c r="L419" s="224"/>
      <c r="M419" s="224"/>
      <c r="N419" s="224"/>
      <c r="O419" s="224"/>
      <c r="P419" s="224"/>
      <c r="Q419" s="224"/>
      <c r="R419" s="224"/>
      <c r="S419" s="224"/>
      <c r="T419" s="224"/>
      <c r="U419" s="224"/>
      <c r="V419" s="224"/>
      <c r="W419" s="224"/>
      <c r="X419" s="224"/>
      <c r="Y419" s="224"/>
      <c r="Z419" s="224"/>
      <c r="AA419" s="224"/>
      <c r="AB419" s="224"/>
      <c r="AC419" s="224"/>
      <c r="AD419" s="224"/>
      <c r="AE419" s="224"/>
      <c r="AF419" s="224"/>
      <c r="AG419" s="224"/>
      <c r="AH419" s="224"/>
      <c r="AI419" s="224"/>
      <c r="AJ419" s="224"/>
      <c r="AK419" s="224"/>
    </row>
    <row r="420" spans="1:37" ht="12.75">
      <c r="A420" s="224"/>
      <c r="B420" s="224"/>
      <c r="C420" s="224"/>
      <c r="D420" s="224"/>
      <c r="E420" s="224"/>
      <c r="F420" s="224"/>
      <c r="G420" s="224"/>
      <c r="H420" s="224"/>
      <c r="I420" s="224"/>
      <c r="J420" s="224"/>
      <c r="K420" s="224"/>
      <c r="L420" s="224"/>
      <c r="M420" s="224"/>
      <c r="N420" s="224"/>
      <c r="O420" s="224"/>
      <c r="P420" s="224"/>
      <c r="Q420" s="224"/>
      <c r="R420" s="224"/>
      <c r="S420" s="224"/>
      <c r="T420" s="224"/>
      <c r="U420" s="224"/>
      <c r="V420" s="224"/>
      <c r="W420" s="224"/>
      <c r="X420" s="224"/>
      <c r="Y420" s="224"/>
      <c r="Z420" s="224"/>
      <c r="AA420" s="224"/>
      <c r="AB420" s="224"/>
      <c r="AC420" s="224"/>
      <c r="AD420" s="224"/>
      <c r="AE420" s="224"/>
      <c r="AF420" s="224"/>
      <c r="AG420" s="224"/>
      <c r="AH420" s="224"/>
      <c r="AI420" s="224"/>
      <c r="AJ420" s="224"/>
      <c r="AK420" s="224"/>
    </row>
    <row r="421" spans="1:37" ht="12.75">
      <c r="A421" s="224"/>
      <c r="B421" s="224"/>
      <c r="C421" s="224"/>
      <c r="D421" s="224"/>
      <c r="E421" s="224"/>
      <c r="F421" s="224"/>
      <c r="G421" s="224"/>
      <c r="H421" s="224"/>
      <c r="I421" s="224"/>
      <c r="J421" s="224"/>
      <c r="K421" s="224"/>
      <c r="L421" s="224"/>
      <c r="M421" s="224"/>
      <c r="N421" s="224"/>
      <c r="O421" s="224"/>
      <c r="P421" s="224"/>
      <c r="Q421" s="224"/>
      <c r="R421" s="224"/>
      <c r="S421" s="224"/>
      <c r="T421" s="224"/>
      <c r="U421" s="224"/>
      <c r="V421" s="224"/>
      <c r="W421" s="224"/>
      <c r="X421" s="224"/>
      <c r="Y421" s="224"/>
      <c r="Z421" s="224"/>
      <c r="AA421" s="224"/>
      <c r="AB421" s="224"/>
      <c r="AC421" s="224"/>
      <c r="AD421" s="224"/>
      <c r="AE421" s="224"/>
      <c r="AF421" s="224"/>
      <c r="AG421" s="224"/>
      <c r="AH421" s="224"/>
      <c r="AI421" s="224"/>
      <c r="AJ421" s="224"/>
      <c r="AK421" s="224"/>
    </row>
    <row r="422" spans="1:37" ht="12.75">
      <c r="A422" s="224"/>
      <c r="B422" s="224"/>
      <c r="C422" s="224"/>
      <c r="D422" s="224"/>
      <c r="E422" s="224"/>
      <c r="F422" s="224"/>
      <c r="G422" s="224"/>
      <c r="H422" s="224"/>
      <c r="I422" s="224"/>
      <c r="J422" s="224"/>
      <c r="K422" s="224"/>
      <c r="L422" s="224"/>
      <c r="M422" s="224"/>
      <c r="N422" s="224"/>
      <c r="O422" s="224"/>
      <c r="P422" s="224"/>
      <c r="Q422" s="224"/>
      <c r="R422" s="224"/>
      <c r="S422" s="224"/>
      <c r="T422" s="224"/>
      <c r="U422" s="224"/>
      <c r="V422" s="224"/>
      <c r="W422" s="224"/>
      <c r="X422" s="224"/>
      <c r="Y422" s="224"/>
      <c r="Z422" s="224"/>
      <c r="AA422" s="224"/>
      <c r="AB422" s="224"/>
      <c r="AC422" s="224"/>
      <c r="AD422" s="224"/>
      <c r="AE422" s="224"/>
      <c r="AF422" s="224"/>
      <c r="AG422" s="224"/>
      <c r="AH422" s="224"/>
      <c r="AI422" s="224"/>
      <c r="AJ422" s="224"/>
      <c r="AK422" s="224"/>
    </row>
    <row r="423" spans="1:37" ht="12.75">
      <c r="A423" s="224"/>
      <c r="B423" s="224"/>
      <c r="C423" s="224"/>
      <c r="D423" s="224"/>
      <c r="E423" s="224"/>
      <c r="F423" s="224"/>
      <c r="G423" s="224"/>
      <c r="H423" s="224"/>
      <c r="I423" s="224"/>
      <c r="J423" s="224"/>
      <c r="K423" s="224"/>
      <c r="L423" s="224"/>
      <c r="M423" s="224"/>
      <c r="N423" s="224"/>
      <c r="O423" s="224"/>
      <c r="P423" s="224"/>
      <c r="Q423" s="224"/>
      <c r="R423" s="224"/>
      <c r="S423" s="224"/>
      <c r="T423" s="224"/>
      <c r="U423" s="224"/>
      <c r="V423" s="224"/>
      <c r="W423" s="224"/>
      <c r="X423" s="224"/>
      <c r="Y423" s="224"/>
      <c r="Z423" s="224"/>
      <c r="AA423" s="224"/>
      <c r="AB423" s="224"/>
      <c r="AC423" s="224"/>
      <c r="AD423" s="224"/>
      <c r="AE423" s="224"/>
      <c r="AF423" s="224"/>
      <c r="AG423" s="224"/>
      <c r="AH423" s="224"/>
      <c r="AI423" s="224"/>
      <c r="AJ423" s="224"/>
      <c r="AK423" s="224"/>
    </row>
    <row r="424" spans="1:37" ht="12.75">
      <c r="A424" s="224"/>
      <c r="B424" s="224"/>
      <c r="C424" s="224"/>
      <c r="D424" s="224"/>
      <c r="E424" s="224"/>
      <c r="F424" s="224"/>
      <c r="G424" s="224"/>
      <c r="H424" s="224"/>
      <c r="I424" s="224"/>
      <c r="J424" s="224"/>
      <c r="K424" s="224"/>
      <c r="L424" s="224"/>
      <c r="M424" s="224"/>
      <c r="N424" s="224"/>
      <c r="O424" s="224"/>
      <c r="P424" s="224"/>
      <c r="Q424" s="224"/>
      <c r="R424" s="224"/>
      <c r="S424" s="224"/>
      <c r="T424" s="224"/>
      <c r="U424" s="224"/>
      <c r="V424" s="224"/>
      <c r="W424" s="224"/>
      <c r="X424" s="224"/>
      <c r="Y424" s="224"/>
      <c r="Z424" s="224"/>
      <c r="AA424" s="224"/>
      <c r="AB424" s="224"/>
      <c r="AC424" s="224"/>
      <c r="AD424" s="224"/>
      <c r="AE424" s="224"/>
      <c r="AF424" s="224"/>
      <c r="AG424" s="224"/>
      <c r="AH424" s="224"/>
      <c r="AI424" s="224"/>
      <c r="AJ424" s="224"/>
      <c r="AK424" s="224"/>
    </row>
    <row r="425" spans="1:37" ht="12.75">
      <c r="A425" s="224"/>
      <c r="B425" s="224"/>
      <c r="C425" s="224"/>
      <c r="D425" s="224"/>
      <c r="E425" s="224"/>
      <c r="F425" s="224"/>
      <c r="G425" s="224"/>
      <c r="H425" s="224"/>
      <c r="I425" s="224"/>
      <c r="J425" s="224"/>
      <c r="K425" s="224"/>
      <c r="L425" s="224"/>
      <c r="M425" s="224"/>
      <c r="N425" s="224"/>
      <c r="O425" s="224"/>
      <c r="P425" s="224"/>
      <c r="Q425" s="224"/>
      <c r="R425" s="224"/>
      <c r="S425" s="224"/>
      <c r="T425" s="224"/>
      <c r="U425" s="224"/>
      <c r="V425" s="224"/>
      <c r="W425" s="224"/>
      <c r="X425" s="224"/>
      <c r="Y425" s="224"/>
      <c r="Z425" s="224"/>
      <c r="AA425" s="224"/>
      <c r="AB425" s="224"/>
      <c r="AC425" s="224"/>
      <c r="AD425" s="224"/>
      <c r="AE425" s="224"/>
      <c r="AF425" s="224"/>
      <c r="AG425" s="224"/>
      <c r="AH425" s="224"/>
      <c r="AI425" s="224"/>
      <c r="AJ425" s="224"/>
      <c r="AK425" s="224"/>
    </row>
    <row r="426" spans="1:37" ht="12.75">
      <c r="A426" s="224"/>
      <c r="B426" s="224"/>
      <c r="C426" s="224"/>
      <c r="D426" s="224"/>
      <c r="E426" s="224"/>
      <c r="F426" s="224"/>
      <c r="G426" s="224"/>
      <c r="H426" s="224"/>
      <c r="I426" s="224"/>
      <c r="J426" s="224"/>
      <c r="K426" s="224"/>
      <c r="L426" s="224"/>
      <c r="M426" s="224"/>
      <c r="N426" s="224"/>
      <c r="O426" s="224"/>
      <c r="P426" s="224"/>
      <c r="Q426" s="224"/>
      <c r="R426" s="224"/>
      <c r="S426" s="224"/>
      <c r="T426" s="224"/>
      <c r="U426" s="224"/>
      <c r="V426" s="224"/>
      <c r="W426" s="224"/>
      <c r="X426" s="224"/>
      <c r="Y426" s="224"/>
      <c r="Z426" s="224"/>
      <c r="AA426" s="224"/>
      <c r="AB426" s="224"/>
      <c r="AC426" s="224"/>
      <c r="AD426" s="224"/>
      <c r="AE426" s="224"/>
      <c r="AF426" s="224"/>
      <c r="AG426" s="224"/>
      <c r="AH426" s="224"/>
      <c r="AI426" s="224"/>
      <c r="AJ426" s="224"/>
      <c r="AK426" s="224"/>
    </row>
    <row r="427" spans="1:37" ht="12.75">
      <c r="A427" s="224"/>
      <c r="B427" s="224"/>
      <c r="C427" s="224"/>
      <c r="D427" s="224"/>
      <c r="E427" s="224"/>
      <c r="F427" s="224"/>
      <c r="G427" s="224"/>
      <c r="H427" s="224"/>
      <c r="I427" s="224"/>
      <c r="J427" s="224"/>
      <c r="K427" s="224"/>
      <c r="L427" s="224"/>
      <c r="M427" s="224"/>
      <c r="N427" s="224"/>
      <c r="O427" s="224"/>
      <c r="P427" s="224"/>
      <c r="Q427" s="224"/>
      <c r="R427" s="224"/>
      <c r="S427" s="224"/>
      <c r="T427" s="224"/>
      <c r="U427" s="224"/>
      <c r="V427" s="224"/>
      <c r="W427" s="224"/>
      <c r="X427" s="224"/>
      <c r="Y427" s="224"/>
      <c r="Z427" s="224"/>
      <c r="AA427" s="224"/>
      <c r="AB427" s="224"/>
      <c r="AC427" s="224"/>
      <c r="AD427" s="224"/>
      <c r="AE427" s="224"/>
      <c r="AF427" s="224"/>
      <c r="AG427" s="224"/>
      <c r="AH427" s="224"/>
      <c r="AI427" s="224"/>
      <c r="AJ427" s="224"/>
      <c r="AK427" s="224"/>
    </row>
    <row r="428" spans="1:37" ht="12.75">
      <c r="A428" s="224"/>
      <c r="B428" s="224"/>
      <c r="C428" s="224"/>
      <c r="D428" s="224"/>
      <c r="E428" s="224"/>
      <c r="F428" s="224"/>
      <c r="G428" s="224"/>
      <c r="H428" s="224"/>
      <c r="I428" s="224"/>
      <c r="J428" s="224"/>
      <c r="K428" s="224"/>
      <c r="L428" s="224"/>
      <c r="M428" s="224"/>
      <c r="N428" s="224"/>
      <c r="O428" s="224"/>
      <c r="P428" s="224"/>
      <c r="Q428" s="224"/>
      <c r="R428" s="224"/>
      <c r="S428" s="224"/>
      <c r="T428" s="224"/>
      <c r="U428" s="224"/>
      <c r="V428" s="224"/>
      <c r="W428" s="224"/>
      <c r="X428" s="224"/>
      <c r="Y428" s="224"/>
      <c r="Z428" s="224"/>
      <c r="AA428" s="224"/>
      <c r="AB428" s="224"/>
      <c r="AC428" s="224"/>
      <c r="AD428" s="224"/>
      <c r="AE428" s="224"/>
      <c r="AF428" s="224"/>
      <c r="AG428" s="224"/>
      <c r="AH428" s="224"/>
      <c r="AI428" s="224"/>
      <c r="AJ428" s="224"/>
      <c r="AK428" s="224"/>
    </row>
    <row r="429" spans="1:37" ht="12.75">
      <c r="A429" s="224"/>
      <c r="B429" s="224"/>
      <c r="C429" s="224"/>
      <c r="D429" s="224"/>
      <c r="E429" s="224"/>
      <c r="F429" s="224"/>
      <c r="G429" s="224"/>
      <c r="H429" s="224"/>
      <c r="I429" s="224"/>
      <c r="J429" s="224"/>
      <c r="K429" s="224"/>
      <c r="L429" s="224"/>
      <c r="M429" s="224"/>
      <c r="N429" s="224"/>
      <c r="O429" s="224"/>
      <c r="P429" s="224"/>
      <c r="Q429" s="224"/>
      <c r="R429" s="224"/>
      <c r="S429" s="224"/>
      <c r="T429" s="224"/>
      <c r="U429" s="224"/>
      <c r="V429" s="224"/>
      <c r="W429" s="224"/>
      <c r="X429" s="224"/>
      <c r="Y429" s="224"/>
      <c r="Z429" s="224"/>
      <c r="AA429" s="224"/>
      <c r="AB429" s="224"/>
      <c r="AC429" s="224"/>
      <c r="AD429" s="224"/>
      <c r="AE429" s="224"/>
      <c r="AF429" s="224"/>
      <c r="AG429" s="224"/>
      <c r="AH429" s="224"/>
      <c r="AI429" s="224"/>
      <c r="AJ429" s="224"/>
      <c r="AK429" s="224"/>
    </row>
    <row r="430" spans="1:37" ht="12.75">
      <c r="A430" s="224"/>
      <c r="B430" s="224"/>
      <c r="C430" s="224"/>
      <c r="D430" s="224"/>
      <c r="E430" s="224"/>
      <c r="F430" s="224"/>
      <c r="G430" s="224"/>
      <c r="H430" s="224"/>
      <c r="I430" s="224"/>
      <c r="J430" s="224"/>
      <c r="K430" s="224"/>
      <c r="L430" s="224"/>
      <c r="M430" s="224"/>
      <c r="N430" s="224"/>
      <c r="O430" s="224"/>
      <c r="P430" s="224"/>
      <c r="Q430" s="224"/>
      <c r="R430" s="224"/>
      <c r="S430" s="224"/>
      <c r="T430" s="224"/>
      <c r="U430" s="224"/>
      <c r="V430" s="224"/>
      <c r="W430" s="224"/>
      <c r="X430" s="224"/>
      <c r="Y430" s="224"/>
      <c r="Z430" s="224"/>
      <c r="AA430" s="224"/>
      <c r="AB430" s="224"/>
      <c r="AC430" s="224"/>
      <c r="AD430" s="224"/>
      <c r="AE430" s="224"/>
      <c r="AF430" s="224"/>
      <c r="AG430" s="224"/>
      <c r="AH430" s="224"/>
      <c r="AI430" s="224"/>
      <c r="AJ430" s="224"/>
      <c r="AK430" s="224"/>
    </row>
    <row r="431" spans="1:37" ht="12.75">
      <c r="A431" s="224"/>
      <c r="B431" s="224"/>
      <c r="C431" s="224"/>
      <c r="D431" s="224"/>
      <c r="E431" s="224"/>
      <c r="F431" s="224"/>
      <c r="G431" s="224"/>
      <c r="H431" s="224"/>
      <c r="I431" s="224"/>
      <c r="J431" s="224"/>
      <c r="K431" s="224"/>
      <c r="L431" s="224"/>
      <c r="M431" s="224"/>
      <c r="N431" s="224"/>
      <c r="O431" s="224"/>
      <c r="P431" s="224"/>
      <c r="Q431" s="224"/>
      <c r="R431" s="224"/>
      <c r="S431" s="224"/>
      <c r="T431" s="224"/>
      <c r="U431" s="224"/>
      <c r="V431" s="224"/>
      <c r="W431" s="224"/>
      <c r="X431" s="224"/>
      <c r="Y431" s="224"/>
      <c r="Z431" s="224"/>
      <c r="AA431" s="224"/>
      <c r="AB431" s="224"/>
      <c r="AC431" s="224"/>
      <c r="AD431" s="224"/>
      <c r="AE431" s="224"/>
      <c r="AF431" s="224"/>
      <c r="AG431" s="224"/>
      <c r="AH431" s="224"/>
      <c r="AI431" s="224"/>
      <c r="AJ431" s="224"/>
      <c r="AK431" s="224"/>
    </row>
    <row r="432" spans="1:37" ht="12.75">
      <c r="A432" s="224"/>
      <c r="B432" s="224"/>
      <c r="C432" s="224"/>
      <c r="D432" s="224"/>
      <c r="E432" s="224"/>
      <c r="F432" s="224"/>
      <c r="G432" s="224"/>
      <c r="H432" s="224"/>
      <c r="I432" s="224"/>
      <c r="J432" s="224"/>
      <c r="K432" s="224"/>
      <c r="L432" s="224"/>
      <c r="M432" s="224"/>
      <c r="N432" s="224"/>
      <c r="O432" s="224"/>
      <c r="P432" s="224"/>
      <c r="Q432" s="224"/>
      <c r="R432" s="224"/>
      <c r="S432" s="224"/>
      <c r="T432" s="224"/>
      <c r="U432" s="224"/>
      <c r="V432" s="224"/>
      <c r="W432" s="224"/>
      <c r="X432" s="224"/>
      <c r="Y432" s="224"/>
      <c r="Z432" s="224"/>
      <c r="AA432" s="224"/>
      <c r="AB432" s="224"/>
      <c r="AC432" s="224"/>
      <c r="AD432" s="224"/>
      <c r="AE432" s="224"/>
      <c r="AF432" s="224"/>
      <c r="AG432" s="224"/>
      <c r="AH432" s="224"/>
      <c r="AI432" s="224"/>
      <c r="AJ432" s="224"/>
      <c r="AK432" s="224"/>
    </row>
    <row r="433" spans="1:37" ht="12.75">
      <c r="A433" s="224"/>
      <c r="B433" s="224"/>
      <c r="C433" s="224"/>
      <c r="D433" s="224"/>
      <c r="E433" s="224"/>
      <c r="F433" s="224"/>
      <c r="G433" s="224"/>
      <c r="H433" s="224"/>
      <c r="I433" s="224"/>
      <c r="J433" s="224"/>
      <c r="K433" s="224"/>
      <c r="L433" s="224"/>
      <c r="M433" s="224"/>
      <c r="N433" s="224"/>
      <c r="O433" s="224"/>
      <c r="P433" s="224"/>
      <c r="Q433" s="224"/>
      <c r="R433" s="224"/>
      <c r="S433" s="224"/>
      <c r="T433" s="224"/>
      <c r="U433" s="224"/>
      <c r="V433" s="224"/>
      <c r="W433" s="224"/>
      <c r="X433" s="224"/>
      <c r="Y433" s="224"/>
      <c r="Z433" s="224"/>
      <c r="AA433" s="224"/>
      <c r="AB433" s="224"/>
      <c r="AC433" s="224"/>
      <c r="AD433" s="224"/>
      <c r="AE433" s="224"/>
      <c r="AF433" s="224"/>
      <c r="AG433" s="224"/>
      <c r="AH433" s="224"/>
      <c r="AI433" s="224"/>
      <c r="AJ433" s="224"/>
      <c r="AK433" s="224"/>
    </row>
    <row r="434" spans="1:37" ht="12.75">
      <c r="A434" s="224"/>
      <c r="B434" s="224"/>
      <c r="C434" s="224"/>
      <c r="D434" s="224"/>
      <c r="E434" s="224"/>
      <c r="F434" s="224"/>
      <c r="G434" s="224"/>
      <c r="H434" s="224"/>
      <c r="I434" s="224"/>
      <c r="J434" s="224"/>
      <c r="K434" s="224"/>
      <c r="L434" s="224"/>
      <c r="M434" s="224"/>
      <c r="N434" s="224"/>
      <c r="O434" s="224"/>
      <c r="P434" s="224"/>
      <c r="Q434" s="224"/>
      <c r="R434" s="224"/>
      <c r="S434" s="224"/>
      <c r="T434" s="224"/>
      <c r="U434" s="224"/>
      <c r="V434" s="224"/>
      <c r="W434" s="224"/>
      <c r="X434" s="224"/>
      <c r="Y434" s="224"/>
      <c r="Z434" s="224"/>
      <c r="AA434" s="224"/>
      <c r="AB434" s="224"/>
      <c r="AC434" s="224"/>
      <c r="AD434" s="224"/>
      <c r="AE434" s="224"/>
      <c r="AF434" s="224"/>
      <c r="AG434" s="224"/>
      <c r="AH434" s="224"/>
      <c r="AI434" s="224"/>
      <c r="AJ434" s="224"/>
      <c r="AK434" s="224"/>
    </row>
    <row r="435" spans="1:37" ht="12.75">
      <c r="A435" s="224"/>
      <c r="B435" s="224"/>
      <c r="C435" s="224"/>
      <c r="D435" s="224"/>
      <c r="E435" s="224"/>
      <c r="F435" s="224"/>
      <c r="G435" s="224"/>
      <c r="H435" s="224"/>
      <c r="I435" s="224"/>
      <c r="J435" s="224"/>
      <c r="K435" s="224"/>
      <c r="L435" s="224"/>
      <c r="M435" s="224"/>
      <c r="N435" s="224"/>
      <c r="O435" s="224"/>
      <c r="P435" s="224"/>
      <c r="Q435" s="224"/>
      <c r="R435" s="224"/>
      <c r="S435" s="224"/>
      <c r="T435" s="224"/>
      <c r="U435" s="224"/>
      <c r="V435" s="224"/>
      <c r="W435" s="224"/>
      <c r="X435" s="224"/>
      <c r="Y435" s="224"/>
      <c r="Z435" s="224"/>
      <c r="AA435" s="224"/>
      <c r="AB435" s="224"/>
      <c r="AC435" s="224"/>
      <c r="AD435" s="224"/>
      <c r="AE435" s="224"/>
      <c r="AF435" s="224"/>
      <c r="AG435" s="224"/>
      <c r="AH435" s="224"/>
      <c r="AI435" s="224"/>
      <c r="AJ435" s="224"/>
      <c r="AK435" s="224"/>
    </row>
    <row r="436" spans="1:37" ht="12.75">
      <c r="A436" s="224"/>
      <c r="B436" s="224"/>
      <c r="C436" s="224"/>
      <c r="D436" s="224"/>
      <c r="E436" s="224"/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  <c r="R436" s="224"/>
      <c r="S436" s="224"/>
      <c r="T436" s="224"/>
      <c r="U436" s="224"/>
      <c r="V436" s="224"/>
      <c r="W436" s="224"/>
      <c r="X436" s="224"/>
      <c r="Y436" s="224"/>
      <c r="Z436" s="224"/>
      <c r="AA436" s="224"/>
      <c r="AB436" s="224"/>
      <c r="AC436" s="224"/>
      <c r="AD436" s="224"/>
      <c r="AE436" s="224"/>
      <c r="AF436" s="224"/>
      <c r="AG436" s="224"/>
      <c r="AH436" s="224"/>
      <c r="AI436" s="224"/>
      <c r="AJ436" s="224"/>
      <c r="AK436" s="224"/>
    </row>
    <row r="437" spans="1:37" ht="12.75">
      <c r="A437" s="224"/>
      <c r="B437" s="224"/>
      <c r="C437" s="224"/>
      <c r="D437" s="224"/>
      <c r="E437" s="224"/>
      <c r="F437" s="224"/>
      <c r="G437" s="22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  <c r="R437" s="224"/>
      <c r="S437" s="224"/>
      <c r="T437" s="224"/>
      <c r="U437" s="224"/>
      <c r="V437" s="224"/>
      <c r="W437" s="224"/>
      <c r="X437" s="224"/>
      <c r="Y437" s="224"/>
      <c r="Z437" s="224"/>
      <c r="AA437" s="224"/>
      <c r="AB437" s="224"/>
      <c r="AC437" s="224"/>
      <c r="AD437" s="224"/>
      <c r="AE437" s="224"/>
      <c r="AF437" s="224"/>
      <c r="AG437" s="224"/>
      <c r="AH437" s="224"/>
      <c r="AI437" s="224"/>
      <c r="AJ437" s="224"/>
      <c r="AK437" s="224"/>
    </row>
    <row r="438" spans="1:37" ht="12.75">
      <c r="A438" s="224"/>
      <c r="B438" s="224"/>
      <c r="C438" s="224"/>
      <c r="D438" s="224"/>
      <c r="E438" s="224"/>
      <c r="F438" s="224"/>
      <c r="G438" s="224"/>
      <c r="H438" s="224"/>
      <c r="I438" s="224"/>
      <c r="J438" s="224"/>
      <c r="K438" s="224"/>
      <c r="L438" s="224"/>
      <c r="M438" s="224"/>
      <c r="N438" s="224"/>
      <c r="O438" s="224"/>
      <c r="P438" s="224"/>
      <c r="Q438" s="224"/>
      <c r="R438" s="224"/>
      <c r="S438" s="224"/>
      <c r="T438" s="224"/>
      <c r="U438" s="224"/>
      <c r="V438" s="224"/>
      <c r="W438" s="224"/>
      <c r="X438" s="224"/>
      <c r="Y438" s="224"/>
      <c r="Z438" s="224"/>
      <c r="AA438" s="224"/>
      <c r="AB438" s="224"/>
      <c r="AC438" s="224"/>
      <c r="AD438" s="224"/>
      <c r="AE438" s="224"/>
      <c r="AF438" s="224"/>
      <c r="AG438" s="224"/>
      <c r="AH438" s="224"/>
      <c r="AI438" s="224"/>
      <c r="AJ438" s="224"/>
      <c r="AK438" s="224"/>
    </row>
    <row r="439" spans="1:37" ht="12.75">
      <c r="A439" s="224"/>
      <c r="B439" s="224"/>
      <c r="C439" s="224"/>
      <c r="D439" s="224"/>
      <c r="E439" s="224"/>
      <c r="F439" s="224"/>
      <c r="G439" s="224"/>
      <c r="H439" s="224"/>
      <c r="I439" s="224"/>
      <c r="J439" s="224"/>
      <c r="K439" s="224"/>
      <c r="L439" s="224"/>
      <c r="M439" s="224"/>
      <c r="N439" s="224"/>
      <c r="O439" s="224"/>
      <c r="P439" s="224"/>
      <c r="Q439" s="224"/>
      <c r="R439" s="224"/>
      <c r="S439" s="224"/>
      <c r="T439" s="224"/>
      <c r="U439" s="224"/>
      <c r="V439" s="224"/>
      <c r="W439" s="224"/>
      <c r="X439" s="224"/>
      <c r="Y439" s="224"/>
      <c r="Z439" s="224"/>
      <c r="AA439" s="224"/>
      <c r="AB439" s="224"/>
      <c r="AC439" s="224"/>
      <c r="AD439" s="224"/>
      <c r="AE439" s="224"/>
      <c r="AF439" s="224"/>
      <c r="AG439" s="224"/>
      <c r="AH439" s="224"/>
      <c r="AI439" s="224"/>
      <c r="AJ439" s="224"/>
      <c r="AK439" s="224"/>
    </row>
    <row r="440" spans="1:37" ht="12.75">
      <c r="A440" s="224"/>
      <c r="B440" s="224"/>
      <c r="C440" s="224"/>
      <c r="D440" s="224"/>
      <c r="E440" s="224"/>
      <c r="F440" s="224"/>
      <c r="G440" s="224"/>
      <c r="H440" s="224"/>
      <c r="I440" s="224"/>
      <c r="J440" s="224"/>
      <c r="K440" s="224"/>
      <c r="L440" s="224"/>
      <c r="M440" s="224"/>
      <c r="N440" s="224"/>
      <c r="O440" s="224"/>
      <c r="P440" s="224"/>
      <c r="Q440" s="224"/>
      <c r="R440" s="224"/>
      <c r="S440" s="224"/>
      <c r="T440" s="224"/>
      <c r="U440" s="224"/>
      <c r="V440" s="224"/>
      <c r="W440" s="224"/>
      <c r="X440" s="224"/>
      <c r="Y440" s="224"/>
      <c r="Z440" s="224"/>
      <c r="AA440" s="224"/>
      <c r="AB440" s="224"/>
      <c r="AC440" s="224"/>
      <c r="AD440" s="224"/>
      <c r="AE440" s="224"/>
      <c r="AF440" s="224"/>
      <c r="AG440" s="224"/>
      <c r="AH440" s="224"/>
      <c r="AI440" s="224"/>
      <c r="AJ440" s="224"/>
      <c r="AK440" s="224"/>
    </row>
    <row r="441" spans="1:37" ht="12.75">
      <c r="A441" s="224"/>
      <c r="B441" s="224"/>
      <c r="C441" s="224"/>
      <c r="D441" s="224"/>
      <c r="E441" s="224"/>
      <c r="F441" s="224"/>
      <c r="G441" s="224"/>
      <c r="H441" s="224"/>
      <c r="I441" s="224"/>
      <c r="J441" s="224"/>
      <c r="K441" s="224"/>
      <c r="L441" s="224"/>
      <c r="M441" s="224"/>
      <c r="N441" s="224"/>
      <c r="O441" s="224"/>
      <c r="P441" s="224"/>
      <c r="Q441" s="224"/>
      <c r="R441" s="224"/>
      <c r="S441" s="224"/>
      <c r="T441" s="224"/>
      <c r="U441" s="224"/>
      <c r="V441" s="224"/>
      <c r="W441" s="224"/>
      <c r="X441" s="224"/>
      <c r="Y441" s="224"/>
      <c r="Z441" s="224"/>
      <c r="AA441" s="224"/>
      <c r="AB441" s="224"/>
      <c r="AC441" s="224"/>
      <c r="AD441" s="224"/>
      <c r="AE441" s="224"/>
      <c r="AF441" s="224"/>
      <c r="AG441" s="224"/>
      <c r="AH441" s="224"/>
      <c r="AI441" s="224"/>
      <c r="AJ441" s="224"/>
      <c r="AK441" s="224"/>
    </row>
    <row r="442" spans="1:37" ht="12.75">
      <c r="A442" s="224"/>
      <c r="B442" s="224"/>
      <c r="C442" s="224"/>
      <c r="D442" s="224"/>
      <c r="E442" s="224"/>
      <c r="F442" s="224"/>
      <c r="G442" s="224"/>
      <c r="H442" s="224"/>
      <c r="I442" s="224"/>
      <c r="J442" s="224"/>
      <c r="K442" s="224"/>
      <c r="L442" s="224"/>
      <c r="M442" s="224"/>
      <c r="N442" s="224"/>
      <c r="O442" s="224"/>
      <c r="P442" s="224"/>
      <c r="Q442" s="224"/>
      <c r="R442" s="224"/>
      <c r="S442" s="224"/>
      <c r="T442" s="224"/>
      <c r="U442" s="224"/>
      <c r="V442" s="224"/>
      <c r="W442" s="224"/>
      <c r="X442" s="224"/>
      <c r="Y442" s="224"/>
      <c r="Z442" s="224"/>
      <c r="AA442" s="224"/>
      <c r="AB442" s="224"/>
      <c r="AC442" s="224"/>
      <c r="AD442" s="224"/>
      <c r="AE442" s="224"/>
      <c r="AF442" s="224"/>
      <c r="AG442" s="224"/>
      <c r="AH442" s="224"/>
      <c r="AI442" s="224"/>
      <c r="AJ442" s="224"/>
      <c r="AK442" s="224"/>
    </row>
    <row r="443" spans="1:37" ht="12.75">
      <c r="A443" s="224"/>
      <c r="B443" s="224"/>
      <c r="C443" s="224"/>
      <c r="D443" s="224"/>
      <c r="E443" s="224"/>
      <c r="F443" s="224"/>
      <c r="G443" s="224"/>
      <c r="H443" s="224"/>
      <c r="I443" s="224"/>
      <c r="J443" s="224"/>
      <c r="K443" s="224"/>
      <c r="L443" s="224"/>
      <c r="M443" s="224"/>
      <c r="N443" s="224"/>
      <c r="O443" s="224"/>
      <c r="P443" s="224"/>
      <c r="Q443" s="224"/>
      <c r="R443" s="224"/>
      <c r="S443" s="224"/>
      <c r="T443" s="224"/>
      <c r="U443" s="224"/>
      <c r="V443" s="224"/>
      <c r="W443" s="224"/>
      <c r="X443" s="224"/>
      <c r="Y443" s="224"/>
      <c r="Z443" s="224"/>
      <c r="AA443" s="224"/>
      <c r="AB443" s="224"/>
      <c r="AC443" s="224"/>
      <c r="AD443" s="224"/>
      <c r="AE443" s="224"/>
      <c r="AF443" s="224"/>
      <c r="AG443" s="224"/>
      <c r="AH443" s="224"/>
      <c r="AI443" s="224"/>
      <c r="AJ443" s="224"/>
      <c r="AK443" s="224"/>
    </row>
    <row r="444" spans="1:37" ht="12.75">
      <c r="A444" s="224"/>
      <c r="B444" s="224"/>
      <c r="C444" s="224"/>
      <c r="D444" s="224"/>
      <c r="E444" s="224"/>
      <c r="F444" s="224"/>
      <c r="G444" s="224"/>
      <c r="H444" s="224"/>
      <c r="I444" s="224"/>
      <c r="J444" s="224"/>
      <c r="K444" s="224"/>
      <c r="L444" s="224"/>
      <c r="M444" s="224"/>
      <c r="N444" s="224"/>
      <c r="O444" s="224"/>
      <c r="P444" s="224"/>
      <c r="Q444" s="224"/>
      <c r="R444" s="224"/>
      <c r="S444" s="224"/>
      <c r="T444" s="224"/>
      <c r="U444" s="224"/>
      <c r="V444" s="224"/>
      <c r="W444" s="224"/>
      <c r="X444" s="224"/>
      <c r="Y444" s="224"/>
      <c r="Z444" s="224"/>
      <c r="AA444" s="224"/>
      <c r="AB444" s="224"/>
      <c r="AC444" s="224"/>
      <c r="AD444" s="224"/>
      <c r="AE444" s="224"/>
      <c r="AF444" s="224"/>
      <c r="AG444" s="224"/>
      <c r="AH444" s="224"/>
      <c r="AI444" s="224"/>
      <c r="AJ444" s="224"/>
      <c r="AK444" s="224"/>
    </row>
    <row r="445" spans="1:37" ht="12.75">
      <c r="A445" s="224"/>
      <c r="B445" s="224"/>
      <c r="C445" s="224"/>
      <c r="D445" s="224"/>
      <c r="E445" s="224"/>
      <c r="F445" s="224"/>
      <c r="G445" s="224"/>
      <c r="H445" s="224"/>
      <c r="I445" s="224"/>
      <c r="J445" s="224"/>
      <c r="K445" s="224"/>
      <c r="L445" s="224"/>
      <c r="M445" s="224"/>
      <c r="N445" s="224"/>
      <c r="O445" s="224"/>
      <c r="P445" s="224"/>
      <c r="Q445" s="224"/>
      <c r="R445" s="224"/>
      <c r="S445" s="224"/>
      <c r="T445" s="224"/>
      <c r="U445" s="224"/>
      <c r="V445" s="224"/>
      <c r="W445" s="224"/>
      <c r="X445" s="224"/>
      <c r="Y445" s="224"/>
      <c r="Z445" s="224"/>
      <c r="AA445" s="224"/>
      <c r="AB445" s="224"/>
      <c r="AC445" s="224"/>
      <c r="AD445" s="224"/>
      <c r="AE445" s="224"/>
      <c r="AF445" s="224"/>
      <c r="AG445" s="224"/>
      <c r="AH445" s="224"/>
      <c r="AI445" s="224"/>
      <c r="AJ445" s="224"/>
      <c r="AK445" s="224"/>
    </row>
    <row r="446" spans="1:37" ht="12.75">
      <c r="A446" s="224"/>
      <c r="B446" s="224"/>
      <c r="C446" s="224"/>
      <c r="D446" s="224"/>
      <c r="E446" s="224"/>
      <c r="F446" s="224"/>
      <c r="G446" s="224"/>
      <c r="H446" s="224"/>
      <c r="I446" s="224"/>
      <c r="J446" s="224"/>
      <c r="K446" s="224"/>
      <c r="L446" s="224"/>
      <c r="M446" s="224"/>
      <c r="N446" s="224"/>
      <c r="O446" s="224"/>
      <c r="P446" s="224"/>
      <c r="Q446" s="224"/>
      <c r="R446" s="224"/>
      <c r="S446" s="224"/>
      <c r="T446" s="224"/>
      <c r="U446" s="224"/>
      <c r="V446" s="224"/>
      <c r="W446" s="224"/>
      <c r="X446" s="224"/>
      <c r="Y446" s="224"/>
      <c r="Z446" s="224"/>
      <c r="AA446" s="224"/>
      <c r="AB446" s="224"/>
      <c r="AC446" s="224"/>
      <c r="AD446" s="224"/>
      <c r="AE446" s="224"/>
      <c r="AF446" s="224"/>
      <c r="AG446" s="224"/>
      <c r="AH446" s="224"/>
      <c r="AI446" s="224"/>
      <c r="AJ446" s="224"/>
      <c r="AK446" s="224"/>
    </row>
    <row r="447" spans="1:37" ht="12.75">
      <c r="A447" s="224"/>
      <c r="B447" s="224"/>
      <c r="C447" s="224"/>
      <c r="D447" s="224"/>
      <c r="E447" s="224"/>
      <c r="F447" s="224"/>
      <c r="G447" s="224"/>
      <c r="H447" s="224"/>
      <c r="I447" s="224"/>
      <c r="J447" s="224"/>
      <c r="K447" s="224"/>
      <c r="L447" s="224"/>
      <c r="M447" s="224"/>
      <c r="N447" s="224"/>
      <c r="O447" s="224"/>
      <c r="P447" s="224"/>
      <c r="Q447" s="224"/>
      <c r="R447" s="224"/>
      <c r="S447" s="224"/>
      <c r="T447" s="224"/>
      <c r="U447" s="224"/>
      <c r="V447" s="224"/>
      <c r="W447" s="224"/>
      <c r="X447" s="224"/>
      <c r="Y447" s="224"/>
      <c r="Z447" s="224"/>
      <c r="AA447" s="224"/>
      <c r="AB447" s="224"/>
      <c r="AC447" s="224"/>
      <c r="AD447" s="224"/>
      <c r="AE447" s="224"/>
      <c r="AF447" s="224"/>
      <c r="AG447" s="224"/>
      <c r="AH447" s="224"/>
      <c r="AI447" s="224"/>
      <c r="AJ447" s="224"/>
      <c r="AK447" s="224"/>
    </row>
    <row r="448" spans="1:37" ht="12.75">
      <c r="A448" s="224"/>
      <c r="B448" s="224"/>
      <c r="C448" s="224"/>
      <c r="D448" s="224"/>
      <c r="E448" s="224"/>
      <c r="F448" s="224"/>
      <c r="G448" s="224"/>
      <c r="H448" s="224"/>
      <c r="I448" s="224"/>
      <c r="J448" s="224"/>
      <c r="K448" s="224"/>
      <c r="L448" s="224"/>
      <c r="M448" s="224"/>
      <c r="N448" s="224"/>
      <c r="O448" s="224"/>
      <c r="P448" s="224"/>
      <c r="Q448" s="224"/>
      <c r="R448" s="224"/>
      <c r="S448" s="224"/>
      <c r="T448" s="224"/>
      <c r="U448" s="224"/>
      <c r="V448" s="224"/>
      <c r="W448" s="224"/>
      <c r="X448" s="224"/>
      <c r="Y448" s="224"/>
      <c r="Z448" s="224"/>
      <c r="AA448" s="224"/>
      <c r="AB448" s="224"/>
      <c r="AC448" s="224"/>
      <c r="AD448" s="224"/>
      <c r="AE448" s="224"/>
      <c r="AF448" s="224"/>
      <c r="AG448" s="224"/>
      <c r="AH448" s="224"/>
      <c r="AI448" s="224"/>
      <c r="AJ448" s="224"/>
      <c r="AK448" s="224"/>
    </row>
    <row r="449" spans="1:37" ht="12.75">
      <c r="A449" s="224"/>
      <c r="B449" s="224"/>
      <c r="C449" s="224"/>
      <c r="D449" s="224"/>
      <c r="E449" s="224"/>
      <c r="F449" s="224"/>
      <c r="G449" s="224"/>
      <c r="H449" s="224"/>
      <c r="I449" s="224"/>
      <c r="J449" s="224"/>
      <c r="K449" s="224"/>
      <c r="L449" s="224"/>
      <c r="M449" s="224"/>
      <c r="N449" s="224"/>
      <c r="O449" s="224"/>
      <c r="P449" s="224"/>
      <c r="Q449" s="224"/>
      <c r="R449" s="224"/>
      <c r="S449" s="224"/>
      <c r="T449" s="224"/>
      <c r="U449" s="224"/>
      <c r="V449" s="224"/>
      <c r="W449" s="224"/>
      <c r="X449" s="224"/>
      <c r="Y449" s="224"/>
      <c r="Z449" s="224"/>
      <c r="AA449" s="224"/>
      <c r="AB449" s="224"/>
      <c r="AC449" s="224"/>
      <c r="AD449" s="224"/>
      <c r="AE449" s="224"/>
      <c r="AF449" s="224"/>
      <c r="AG449" s="224"/>
      <c r="AH449" s="224"/>
      <c r="AI449" s="224"/>
      <c r="AJ449" s="224"/>
      <c r="AK449" s="224"/>
    </row>
    <row r="450" spans="1:37" ht="12.75">
      <c r="A450" s="224"/>
      <c r="B450" s="224"/>
      <c r="C450" s="224"/>
      <c r="D450" s="224"/>
      <c r="E450" s="224"/>
      <c r="F450" s="224"/>
      <c r="G450" s="224"/>
      <c r="H450" s="224"/>
      <c r="I450" s="224"/>
      <c r="J450" s="224"/>
      <c r="K450" s="224"/>
      <c r="L450" s="224"/>
      <c r="M450" s="224"/>
      <c r="N450" s="224"/>
      <c r="O450" s="224"/>
      <c r="P450" s="224"/>
      <c r="Q450" s="224"/>
      <c r="R450" s="224"/>
      <c r="S450" s="224"/>
      <c r="T450" s="224"/>
      <c r="U450" s="224"/>
      <c r="V450" s="224"/>
      <c r="W450" s="224"/>
      <c r="X450" s="224"/>
      <c r="Y450" s="224"/>
      <c r="Z450" s="224"/>
      <c r="AA450" s="224"/>
      <c r="AB450" s="224"/>
      <c r="AC450" s="224"/>
      <c r="AD450" s="224"/>
      <c r="AE450" s="224"/>
      <c r="AF450" s="224"/>
      <c r="AG450" s="224"/>
      <c r="AH450" s="224"/>
      <c r="AI450" s="224"/>
      <c r="AJ450" s="224"/>
      <c r="AK450" s="224"/>
    </row>
    <row r="451" spans="1:37" ht="12.75">
      <c r="A451" s="224"/>
      <c r="B451" s="224"/>
      <c r="C451" s="224"/>
      <c r="D451" s="224"/>
      <c r="E451" s="224"/>
      <c r="F451" s="224"/>
      <c r="G451" s="224"/>
      <c r="H451" s="224"/>
      <c r="I451" s="224"/>
      <c r="J451" s="224"/>
      <c r="K451" s="224"/>
      <c r="L451" s="224"/>
      <c r="M451" s="224"/>
      <c r="N451" s="224"/>
      <c r="O451" s="224"/>
      <c r="P451" s="224"/>
      <c r="Q451" s="224"/>
      <c r="R451" s="224"/>
      <c r="S451" s="224"/>
      <c r="T451" s="224"/>
      <c r="U451" s="224"/>
      <c r="V451" s="224"/>
      <c r="W451" s="224"/>
      <c r="X451" s="224"/>
      <c r="Y451" s="224"/>
      <c r="Z451" s="224"/>
      <c r="AA451" s="224"/>
      <c r="AB451" s="224"/>
      <c r="AC451" s="224"/>
      <c r="AD451" s="224"/>
      <c r="AE451" s="224"/>
      <c r="AF451" s="224"/>
      <c r="AG451" s="224"/>
      <c r="AH451" s="224"/>
      <c r="AI451" s="224"/>
      <c r="AJ451" s="224"/>
      <c r="AK451" s="224"/>
    </row>
    <row r="452" spans="1:37" ht="12.75">
      <c r="A452" s="224"/>
      <c r="B452" s="224"/>
      <c r="C452" s="224"/>
      <c r="D452" s="224"/>
      <c r="E452" s="224"/>
      <c r="F452" s="224"/>
      <c r="G452" s="224"/>
      <c r="H452" s="224"/>
      <c r="I452" s="224"/>
      <c r="J452" s="224"/>
      <c r="K452" s="224"/>
      <c r="L452" s="224"/>
      <c r="M452" s="224"/>
      <c r="N452" s="224"/>
      <c r="O452" s="224"/>
      <c r="P452" s="224"/>
      <c r="Q452" s="224"/>
      <c r="R452" s="224"/>
      <c r="S452" s="224"/>
      <c r="T452" s="224"/>
      <c r="U452" s="224"/>
      <c r="V452" s="224"/>
      <c r="W452" s="224"/>
      <c r="X452" s="224"/>
      <c r="Y452" s="224"/>
      <c r="Z452" s="224"/>
      <c r="AA452" s="224"/>
      <c r="AB452" s="224"/>
      <c r="AC452" s="224"/>
      <c r="AD452" s="224"/>
      <c r="AE452" s="224"/>
      <c r="AF452" s="224"/>
      <c r="AG452" s="224"/>
      <c r="AH452" s="224"/>
      <c r="AI452" s="224"/>
      <c r="AJ452" s="224"/>
      <c r="AK452" s="224"/>
    </row>
    <row r="453" spans="1:37" ht="12.75">
      <c r="A453" s="224"/>
      <c r="B453" s="224"/>
      <c r="C453" s="224"/>
      <c r="D453" s="224"/>
      <c r="E453" s="224"/>
      <c r="F453" s="224"/>
      <c r="G453" s="224"/>
      <c r="H453" s="224"/>
      <c r="I453" s="224"/>
      <c r="J453" s="224"/>
      <c r="K453" s="224"/>
      <c r="L453" s="224"/>
      <c r="M453" s="224"/>
      <c r="N453" s="224"/>
      <c r="O453" s="224"/>
      <c r="P453" s="224"/>
      <c r="Q453" s="224"/>
      <c r="R453" s="224"/>
      <c r="S453" s="224"/>
      <c r="T453" s="224"/>
      <c r="U453" s="224"/>
      <c r="V453" s="224"/>
      <c r="W453" s="224"/>
      <c r="X453" s="224"/>
      <c r="Y453" s="224"/>
      <c r="Z453" s="224"/>
      <c r="AA453" s="224"/>
      <c r="AB453" s="224"/>
      <c r="AC453" s="224"/>
      <c r="AD453" s="224"/>
      <c r="AE453" s="224"/>
      <c r="AF453" s="224"/>
      <c r="AG453" s="224"/>
      <c r="AH453" s="224"/>
      <c r="AI453" s="224"/>
      <c r="AJ453" s="224"/>
      <c r="AK453" s="224"/>
    </row>
    <row r="454" spans="1:37" ht="12.75">
      <c r="A454" s="224"/>
      <c r="B454" s="224"/>
      <c r="C454" s="224"/>
      <c r="D454" s="224"/>
      <c r="E454" s="224"/>
      <c r="F454" s="224"/>
      <c r="G454" s="224"/>
      <c r="H454" s="224"/>
      <c r="I454" s="224"/>
      <c r="J454" s="224"/>
      <c r="K454" s="224"/>
      <c r="L454" s="224"/>
      <c r="M454" s="224"/>
      <c r="N454" s="224"/>
      <c r="O454" s="224"/>
      <c r="P454" s="224"/>
      <c r="Q454" s="224"/>
      <c r="R454" s="224"/>
      <c r="S454" s="224"/>
      <c r="T454" s="224"/>
      <c r="U454" s="224"/>
      <c r="V454" s="224"/>
      <c r="W454" s="224"/>
      <c r="X454" s="224"/>
      <c r="Y454" s="224"/>
      <c r="Z454" s="224"/>
      <c r="AA454" s="224"/>
      <c r="AB454" s="224"/>
      <c r="AC454" s="224"/>
      <c r="AD454" s="224"/>
      <c r="AE454" s="224"/>
      <c r="AF454" s="224"/>
      <c r="AG454" s="224"/>
      <c r="AH454" s="224"/>
      <c r="AI454" s="224"/>
      <c r="AJ454" s="224"/>
      <c r="AK454" s="224"/>
    </row>
    <row r="455" spans="1:37" ht="12.75">
      <c r="A455" s="224"/>
      <c r="B455" s="224"/>
      <c r="C455" s="224"/>
      <c r="D455" s="224"/>
      <c r="E455" s="224"/>
      <c r="F455" s="224"/>
      <c r="G455" s="224"/>
      <c r="H455" s="224"/>
      <c r="I455" s="224"/>
      <c r="J455" s="224"/>
      <c r="K455" s="224"/>
      <c r="L455" s="224"/>
      <c r="M455" s="224"/>
      <c r="N455" s="224"/>
      <c r="O455" s="224"/>
      <c r="P455" s="224"/>
      <c r="Q455" s="224"/>
      <c r="R455" s="224"/>
      <c r="S455" s="224"/>
      <c r="T455" s="224"/>
      <c r="U455" s="224"/>
      <c r="V455" s="224"/>
      <c r="W455" s="224"/>
      <c r="X455" s="224"/>
      <c r="Y455" s="224"/>
      <c r="Z455" s="224"/>
      <c r="AA455" s="224"/>
      <c r="AB455" s="224"/>
      <c r="AC455" s="224"/>
      <c r="AD455" s="224"/>
      <c r="AE455" s="224"/>
      <c r="AF455" s="224"/>
      <c r="AG455" s="224"/>
      <c r="AH455" s="224"/>
      <c r="AI455" s="224"/>
      <c r="AJ455" s="224"/>
      <c r="AK455" s="224"/>
    </row>
    <row r="456" spans="1:37" ht="12.75">
      <c r="A456" s="224"/>
      <c r="B456" s="224"/>
      <c r="C456" s="224"/>
      <c r="D456" s="224"/>
      <c r="E456" s="224"/>
      <c r="F456" s="224"/>
      <c r="G456" s="224"/>
      <c r="H456" s="224"/>
      <c r="I456" s="224"/>
      <c r="J456" s="224"/>
      <c r="K456" s="224"/>
      <c r="L456" s="224"/>
      <c r="M456" s="224"/>
      <c r="N456" s="224"/>
      <c r="O456" s="224"/>
      <c r="P456" s="224"/>
      <c r="Q456" s="224"/>
      <c r="R456" s="224"/>
      <c r="S456" s="224"/>
      <c r="T456" s="224"/>
      <c r="U456" s="224"/>
      <c r="V456" s="224"/>
      <c r="W456" s="224"/>
      <c r="X456" s="224"/>
      <c r="Y456" s="224"/>
      <c r="Z456" s="224"/>
      <c r="AA456" s="224"/>
      <c r="AB456" s="224"/>
      <c r="AC456" s="224"/>
      <c r="AD456" s="224"/>
      <c r="AE456" s="224"/>
      <c r="AF456" s="224"/>
      <c r="AG456" s="224"/>
      <c r="AH456" s="224"/>
      <c r="AI456" s="224"/>
      <c r="AJ456" s="224"/>
      <c r="AK456" s="224"/>
    </row>
    <row r="457" spans="1:37" ht="12.75">
      <c r="A457" s="224"/>
      <c r="B457" s="224"/>
      <c r="C457" s="224"/>
      <c r="D457" s="224"/>
      <c r="E457" s="224"/>
      <c r="F457" s="224"/>
      <c r="G457" s="224"/>
      <c r="H457" s="224"/>
      <c r="I457" s="224"/>
      <c r="J457" s="224"/>
      <c r="K457" s="224"/>
      <c r="L457" s="224"/>
      <c r="M457" s="224"/>
      <c r="N457" s="224"/>
      <c r="O457" s="224"/>
      <c r="P457" s="224"/>
      <c r="Q457" s="224"/>
      <c r="R457" s="224"/>
      <c r="S457" s="224"/>
      <c r="T457" s="224"/>
      <c r="U457" s="224"/>
      <c r="V457" s="224"/>
      <c r="W457" s="224"/>
      <c r="X457" s="224"/>
      <c r="Y457" s="224"/>
      <c r="Z457" s="224"/>
      <c r="AA457" s="224"/>
      <c r="AB457" s="224"/>
      <c r="AC457" s="224"/>
      <c r="AD457" s="224"/>
      <c r="AE457" s="224"/>
      <c r="AF457" s="224"/>
      <c r="AG457" s="224"/>
      <c r="AH457" s="224"/>
      <c r="AI457" s="224"/>
      <c r="AJ457" s="224"/>
      <c r="AK457" s="224"/>
    </row>
    <row r="458" spans="1:37" ht="12.75">
      <c r="A458" s="224"/>
      <c r="B458" s="224"/>
      <c r="C458" s="224"/>
      <c r="D458" s="224"/>
      <c r="E458" s="224"/>
      <c r="F458" s="224"/>
      <c r="G458" s="224"/>
      <c r="H458" s="224"/>
      <c r="I458" s="224"/>
      <c r="J458" s="224"/>
      <c r="K458" s="224"/>
      <c r="L458" s="224"/>
      <c r="M458" s="224"/>
      <c r="N458" s="224"/>
      <c r="O458" s="224"/>
      <c r="P458" s="224"/>
      <c r="Q458" s="224"/>
      <c r="R458" s="224"/>
      <c r="S458" s="224"/>
      <c r="T458" s="224"/>
      <c r="U458" s="224"/>
      <c r="V458" s="224"/>
      <c r="W458" s="224"/>
      <c r="X458" s="224"/>
      <c r="Y458" s="224"/>
      <c r="Z458" s="224"/>
      <c r="AA458" s="224"/>
      <c r="AB458" s="224"/>
      <c r="AC458" s="224"/>
      <c r="AD458" s="224"/>
      <c r="AE458" s="224"/>
      <c r="AF458" s="224"/>
      <c r="AG458" s="224"/>
      <c r="AH458" s="224"/>
      <c r="AI458" s="224"/>
      <c r="AJ458" s="224"/>
      <c r="AK458" s="224"/>
    </row>
    <row r="459" spans="1:37" ht="12.75">
      <c r="A459" s="224"/>
      <c r="B459" s="224"/>
      <c r="C459" s="224"/>
      <c r="D459" s="224"/>
      <c r="E459" s="224"/>
      <c r="F459" s="224"/>
      <c r="G459" s="224"/>
      <c r="H459" s="224"/>
      <c r="I459" s="224"/>
      <c r="J459" s="224"/>
      <c r="K459" s="224"/>
      <c r="L459" s="224"/>
      <c r="M459" s="224"/>
      <c r="N459" s="224"/>
      <c r="O459" s="224"/>
      <c r="P459" s="224"/>
      <c r="Q459" s="224"/>
      <c r="R459" s="224"/>
      <c r="S459" s="224"/>
      <c r="T459" s="224"/>
      <c r="U459" s="224"/>
      <c r="V459" s="224"/>
      <c r="W459" s="224"/>
      <c r="X459" s="224"/>
      <c r="Y459" s="224"/>
      <c r="Z459" s="224"/>
      <c r="AA459" s="224"/>
      <c r="AB459" s="224"/>
      <c r="AC459" s="224"/>
      <c r="AD459" s="224"/>
      <c r="AE459" s="224"/>
      <c r="AF459" s="224"/>
      <c r="AG459" s="224"/>
      <c r="AH459" s="224"/>
      <c r="AI459" s="224"/>
      <c r="AJ459" s="224"/>
      <c r="AK459" s="224"/>
    </row>
    <row r="460" spans="1:37" ht="12.75">
      <c r="A460" s="224"/>
      <c r="B460" s="224"/>
      <c r="C460" s="224"/>
      <c r="D460" s="224"/>
      <c r="E460" s="224"/>
      <c r="F460" s="224"/>
      <c r="G460" s="224"/>
      <c r="H460" s="224"/>
      <c r="I460" s="224"/>
      <c r="J460" s="224"/>
      <c r="K460" s="224"/>
      <c r="L460" s="224"/>
      <c r="M460" s="224"/>
      <c r="N460" s="224"/>
      <c r="O460" s="224"/>
      <c r="P460" s="224"/>
      <c r="Q460" s="224"/>
      <c r="R460" s="224"/>
      <c r="S460" s="224"/>
      <c r="T460" s="224"/>
      <c r="U460" s="224"/>
      <c r="V460" s="224"/>
      <c r="W460" s="224"/>
      <c r="X460" s="224"/>
      <c r="Y460" s="224"/>
      <c r="Z460" s="224"/>
      <c r="AA460" s="224"/>
      <c r="AB460" s="224"/>
      <c r="AC460" s="224"/>
      <c r="AD460" s="224"/>
      <c r="AE460" s="224"/>
      <c r="AF460" s="224"/>
      <c r="AG460" s="224"/>
      <c r="AH460" s="224"/>
      <c r="AI460" s="224"/>
      <c r="AJ460" s="224"/>
      <c r="AK460" s="224"/>
    </row>
    <row r="461" spans="1:37" ht="12.75">
      <c r="A461" s="224"/>
      <c r="B461" s="224"/>
      <c r="C461" s="224"/>
      <c r="D461" s="224"/>
      <c r="E461" s="224"/>
      <c r="F461" s="224"/>
      <c r="G461" s="224"/>
      <c r="H461" s="224"/>
      <c r="I461" s="224"/>
      <c r="J461" s="224"/>
      <c r="K461" s="224"/>
      <c r="L461" s="224"/>
      <c r="M461" s="224"/>
      <c r="N461" s="224"/>
      <c r="O461" s="224"/>
      <c r="P461" s="224"/>
      <c r="Q461" s="224"/>
      <c r="R461" s="224"/>
      <c r="S461" s="224"/>
      <c r="T461" s="224"/>
      <c r="U461" s="224"/>
      <c r="V461" s="224"/>
      <c r="W461" s="224"/>
      <c r="X461" s="224"/>
      <c r="Y461" s="224"/>
      <c r="Z461" s="224"/>
      <c r="AA461" s="224"/>
      <c r="AB461" s="224"/>
      <c r="AC461" s="224"/>
      <c r="AD461" s="224"/>
      <c r="AE461" s="224"/>
      <c r="AF461" s="224"/>
      <c r="AG461" s="224"/>
      <c r="AH461" s="224"/>
      <c r="AI461" s="224"/>
      <c r="AJ461" s="224"/>
      <c r="AK461" s="224"/>
    </row>
    <row r="462" spans="1:37" ht="12.75">
      <c r="A462" s="224"/>
      <c r="B462" s="224"/>
      <c r="C462" s="224"/>
      <c r="D462" s="224"/>
      <c r="E462" s="224"/>
      <c r="F462" s="224"/>
      <c r="G462" s="224"/>
      <c r="H462" s="224"/>
      <c r="I462" s="224"/>
      <c r="J462" s="224"/>
      <c r="K462" s="224"/>
      <c r="L462" s="224"/>
      <c r="M462" s="224"/>
      <c r="N462" s="224"/>
      <c r="O462" s="224"/>
      <c r="P462" s="224"/>
      <c r="Q462" s="224"/>
      <c r="R462" s="224"/>
      <c r="S462" s="224"/>
      <c r="T462" s="224"/>
      <c r="U462" s="224"/>
      <c r="V462" s="224"/>
      <c r="W462" s="224"/>
      <c r="X462" s="224"/>
      <c r="Y462" s="224"/>
      <c r="Z462" s="224"/>
      <c r="AA462" s="224"/>
      <c r="AB462" s="224"/>
      <c r="AC462" s="224"/>
      <c r="AD462" s="224"/>
      <c r="AE462" s="224"/>
      <c r="AF462" s="224"/>
      <c r="AG462" s="224"/>
      <c r="AH462" s="224"/>
      <c r="AI462" s="224"/>
      <c r="AJ462" s="224"/>
      <c r="AK462" s="224"/>
    </row>
    <row r="463" spans="1:37" ht="12.75">
      <c r="A463" s="224"/>
      <c r="B463" s="224"/>
      <c r="C463" s="224"/>
      <c r="D463" s="224"/>
      <c r="E463" s="224"/>
      <c r="F463" s="224"/>
      <c r="G463" s="224"/>
      <c r="H463" s="224"/>
      <c r="I463" s="224"/>
      <c r="J463" s="224"/>
      <c r="K463" s="224"/>
      <c r="L463" s="224"/>
      <c r="M463" s="224"/>
      <c r="N463" s="224"/>
      <c r="O463" s="224"/>
      <c r="P463" s="224"/>
      <c r="Q463" s="224"/>
      <c r="R463" s="224"/>
      <c r="S463" s="224"/>
      <c r="T463" s="224"/>
      <c r="U463" s="224"/>
      <c r="V463" s="224"/>
      <c r="W463" s="224"/>
      <c r="X463" s="224"/>
      <c r="Y463" s="224"/>
      <c r="Z463" s="224"/>
      <c r="AA463" s="224"/>
      <c r="AB463" s="224"/>
      <c r="AC463" s="224"/>
      <c r="AD463" s="224"/>
      <c r="AE463" s="224"/>
      <c r="AF463" s="224"/>
      <c r="AG463" s="224"/>
      <c r="AH463" s="224"/>
      <c r="AI463" s="224"/>
      <c r="AJ463" s="224"/>
      <c r="AK463" s="224"/>
    </row>
    <row r="464" spans="1:37" ht="12.75">
      <c r="A464" s="224"/>
      <c r="B464" s="224"/>
      <c r="C464" s="224"/>
      <c r="D464" s="224"/>
      <c r="E464" s="224"/>
      <c r="F464" s="224"/>
      <c r="G464" s="224"/>
      <c r="H464" s="224"/>
      <c r="I464" s="224"/>
      <c r="J464" s="224"/>
      <c r="K464" s="224"/>
      <c r="L464" s="224"/>
      <c r="M464" s="224"/>
      <c r="N464" s="224"/>
      <c r="O464" s="224"/>
      <c r="P464" s="224"/>
      <c r="Q464" s="224"/>
      <c r="R464" s="224"/>
      <c r="S464" s="224"/>
      <c r="T464" s="224"/>
      <c r="U464" s="224"/>
      <c r="V464" s="224"/>
      <c r="W464" s="224"/>
      <c r="X464" s="224"/>
      <c r="Y464" s="224"/>
      <c r="Z464" s="224"/>
      <c r="AA464" s="224"/>
      <c r="AB464" s="224"/>
      <c r="AC464" s="224"/>
      <c r="AD464" s="224"/>
      <c r="AE464" s="224"/>
      <c r="AF464" s="224"/>
      <c r="AG464" s="224"/>
      <c r="AH464" s="224"/>
      <c r="AI464" s="224"/>
      <c r="AJ464" s="224"/>
      <c r="AK464" s="224"/>
    </row>
    <row r="465" spans="1:37" ht="12.75">
      <c r="A465" s="224"/>
      <c r="B465" s="224"/>
      <c r="C465" s="224"/>
      <c r="D465" s="224"/>
      <c r="E465" s="224"/>
      <c r="F465" s="224"/>
      <c r="G465" s="224"/>
      <c r="H465" s="224"/>
      <c r="I465" s="224"/>
      <c r="J465" s="224"/>
      <c r="K465" s="224"/>
      <c r="L465" s="224"/>
      <c r="M465" s="224"/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  <c r="AA465" s="224"/>
      <c r="AB465" s="224"/>
      <c r="AC465" s="224"/>
      <c r="AD465" s="224"/>
      <c r="AE465" s="224"/>
      <c r="AF465" s="224"/>
      <c r="AG465" s="224"/>
      <c r="AH465" s="224"/>
      <c r="AI465" s="224"/>
      <c r="AJ465" s="224"/>
      <c r="AK465" s="224"/>
    </row>
    <row r="466" spans="1:37" ht="12.75">
      <c r="A466" s="224"/>
      <c r="B466" s="224"/>
      <c r="C466" s="224"/>
      <c r="D466" s="224"/>
      <c r="E466" s="224"/>
      <c r="F466" s="224"/>
      <c r="G466" s="224"/>
      <c r="H466" s="224"/>
      <c r="I466" s="224"/>
      <c r="J466" s="224"/>
      <c r="K466" s="224"/>
      <c r="L466" s="224"/>
      <c r="M466" s="224"/>
      <c r="N466" s="224"/>
      <c r="O466" s="224"/>
      <c r="P466" s="224"/>
      <c r="Q466" s="224"/>
      <c r="R466" s="224"/>
      <c r="S466" s="224"/>
      <c r="T466" s="224"/>
      <c r="U466" s="224"/>
      <c r="V466" s="224"/>
      <c r="W466" s="224"/>
      <c r="X466" s="224"/>
      <c r="Y466" s="224"/>
      <c r="Z466" s="224"/>
      <c r="AA466" s="224"/>
      <c r="AB466" s="224"/>
      <c r="AC466" s="224"/>
      <c r="AD466" s="224"/>
      <c r="AE466" s="224"/>
      <c r="AF466" s="224"/>
      <c r="AG466" s="224"/>
      <c r="AH466" s="224"/>
      <c r="AI466" s="224"/>
      <c r="AJ466" s="224"/>
      <c r="AK466" s="224"/>
    </row>
    <row r="467" spans="1:37" ht="12.75">
      <c r="A467" s="224"/>
      <c r="B467" s="224"/>
      <c r="C467" s="224"/>
      <c r="D467" s="224"/>
      <c r="E467" s="224"/>
      <c r="F467" s="224"/>
      <c r="G467" s="224"/>
      <c r="H467" s="224"/>
      <c r="I467" s="224"/>
      <c r="J467" s="224"/>
      <c r="K467" s="224"/>
      <c r="L467" s="224"/>
      <c r="M467" s="224"/>
      <c r="N467" s="224"/>
      <c r="O467" s="224"/>
      <c r="P467" s="224"/>
      <c r="Q467" s="224"/>
      <c r="R467" s="224"/>
      <c r="S467" s="224"/>
      <c r="T467" s="224"/>
      <c r="U467" s="224"/>
      <c r="V467" s="224"/>
      <c r="W467" s="224"/>
      <c r="X467" s="224"/>
      <c r="Y467" s="224"/>
      <c r="Z467" s="224"/>
      <c r="AA467" s="224"/>
      <c r="AB467" s="224"/>
      <c r="AC467" s="224"/>
      <c r="AD467" s="224"/>
      <c r="AE467" s="224"/>
      <c r="AF467" s="224"/>
      <c r="AG467" s="224"/>
      <c r="AH467" s="224"/>
      <c r="AI467" s="224"/>
      <c r="AJ467" s="224"/>
      <c r="AK467" s="224"/>
    </row>
    <row r="468" spans="1:37" ht="12.75">
      <c r="A468" s="224"/>
      <c r="B468" s="224"/>
      <c r="C468" s="224"/>
      <c r="D468" s="224"/>
      <c r="E468" s="224"/>
      <c r="F468" s="224"/>
      <c r="G468" s="224"/>
      <c r="H468" s="224"/>
      <c r="I468" s="224"/>
      <c r="J468" s="224"/>
      <c r="K468" s="224"/>
      <c r="L468" s="224"/>
      <c r="M468" s="224"/>
      <c r="N468" s="224"/>
      <c r="O468" s="224"/>
      <c r="P468" s="224"/>
      <c r="Q468" s="224"/>
      <c r="R468" s="224"/>
      <c r="S468" s="224"/>
      <c r="T468" s="224"/>
      <c r="U468" s="224"/>
      <c r="V468" s="224"/>
      <c r="W468" s="224"/>
      <c r="X468" s="224"/>
      <c r="Y468" s="224"/>
      <c r="Z468" s="224"/>
      <c r="AA468" s="224"/>
      <c r="AB468" s="224"/>
      <c r="AC468" s="224"/>
      <c r="AD468" s="224"/>
      <c r="AE468" s="224"/>
      <c r="AF468" s="224"/>
      <c r="AG468" s="224"/>
      <c r="AH468" s="224"/>
      <c r="AI468" s="224"/>
      <c r="AJ468" s="224"/>
      <c r="AK468" s="224"/>
    </row>
    <row r="469" spans="1:37" ht="12.75">
      <c r="A469" s="224"/>
      <c r="B469" s="224"/>
      <c r="C469" s="224"/>
      <c r="D469" s="224"/>
      <c r="E469" s="224"/>
      <c r="F469" s="224"/>
      <c r="G469" s="224"/>
      <c r="H469" s="224"/>
      <c r="I469" s="224"/>
      <c r="J469" s="224"/>
      <c r="K469" s="224"/>
      <c r="L469" s="224"/>
      <c r="M469" s="224"/>
      <c r="N469" s="224"/>
      <c r="O469" s="224"/>
      <c r="P469" s="224"/>
      <c r="Q469" s="224"/>
      <c r="R469" s="224"/>
      <c r="S469" s="224"/>
      <c r="T469" s="224"/>
      <c r="U469" s="224"/>
      <c r="V469" s="224"/>
      <c r="W469" s="224"/>
      <c r="X469" s="224"/>
      <c r="Y469" s="224"/>
      <c r="Z469" s="224"/>
      <c r="AA469" s="224"/>
      <c r="AB469" s="224"/>
      <c r="AC469" s="224"/>
      <c r="AD469" s="224"/>
      <c r="AE469" s="224"/>
      <c r="AF469" s="224"/>
      <c r="AG469" s="224"/>
      <c r="AH469" s="224"/>
      <c r="AI469" s="224"/>
      <c r="AJ469" s="224"/>
      <c r="AK469" s="224"/>
    </row>
    <row r="470" spans="1:37" ht="12.75">
      <c r="A470" s="224"/>
      <c r="B470" s="224"/>
      <c r="C470" s="224"/>
      <c r="D470" s="224"/>
      <c r="E470" s="224"/>
      <c r="F470" s="224"/>
      <c r="G470" s="224"/>
      <c r="H470" s="224"/>
      <c r="I470" s="224"/>
      <c r="J470" s="224"/>
      <c r="K470" s="224"/>
      <c r="L470" s="224"/>
      <c r="M470" s="224"/>
      <c r="N470" s="224"/>
      <c r="O470" s="224"/>
      <c r="P470" s="224"/>
      <c r="Q470" s="224"/>
      <c r="R470" s="224"/>
      <c r="S470" s="224"/>
      <c r="T470" s="224"/>
      <c r="U470" s="224"/>
      <c r="V470" s="224"/>
      <c r="W470" s="224"/>
      <c r="X470" s="224"/>
      <c r="Y470" s="224"/>
      <c r="Z470" s="224"/>
      <c r="AA470" s="224"/>
      <c r="AB470" s="224"/>
      <c r="AC470" s="224"/>
      <c r="AD470" s="224"/>
      <c r="AE470" s="224"/>
      <c r="AF470" s="224"/>
      <c r="AG470" s="224"/>
      <c r="AH470" s="224"/>
      <c r="AI470" s="224"/>
      <c r="AJ470" s="224"/>
      <c r="AK470" s="224"/>
    </row>
    <row r="471" spans="1:37" ht="12.75">
      <c r="A471" s="224"/>
      <c r="B471" s="224"/>
      <c r="C471" s="224"/>
      <c r="D471" s="224"/>
      <c r="E471" s="224"/>
      <c r="F471" s="224"/>
      <c r="G471" s="224"/>
      <c r="H471" s="224"/>
      <c r="I471" s="224"/>
      <c r="J471" s="224"/>
      <c r="K471" s="224"/>
      <c r="L471" s="224"/>
      <c r="M471" s="224"/>
      <c r="N471" s="224"/>
      <c r="O471" s="224"/>
      <c r="P471" s="224"/>
      <c r="Q471" s="224"/>
      <c r="R471" s="224"/>
      <c r="S471" s="224"/>
      <c r="T471" s="224"/>
      <c r="U471" s="224"/>
      <c r="V471" s="224"/>
      <c r="W471" s="224"/>
      <c r="X471" s="224"/>
      <c r="Y471" s="224"/>
      <c r="Z471" s="224"/>
      <c r="AA471" s="224"/>
      <c r="AB471" s="224"/>
      <c r="AC471" s="224"/>
      <c r="AD471" s="224"/>
      <c r="AE471" s="224"/>
      <c r="AF471" s="224"/>
      <c r="AG471" s="224"/>
      <c r="AH471" s="224"/>
      <c r="AI471" s="224"/>
      <c r="AJ471" s="224"/>
      <c r="AK471" s="224"/>
    </row>
    <row r="472" spans="1:37" ht="12.75">
      <c r="A472" s="224"/>
      <c r="B472" s="224"/>
      <c r="C472" s="224"/>
      <c r="D472" s="224"/>
      <c r="E472" s="224"/>
      <c r="F472" s="224"/>
      <c r="G472" s="224"/>
      <c r="H472" s="224"/>
      <c r="I472" s="224"/>
      <c r="J472" s="224"/>
      <c r="K472" s="224"/>
      <c r="L472" s="224"/>
      <c r="M472" s="224"/>
      <c r="N472" s="224"/>
      <c r="O472" s="224"/>
      <c r="P472" s="224"/>
      <c r="Q472" s="224"/>
      <c r="R472" s="224"/>
      <c r="S472" s="224"/>
      <c r="T472" s="224"/>
      <c r="U472" s="224"/>
      <c r="V472" s="224"/>
      <c r="W472" s="224"/>
      <c r="X472" s="224"/>
      <c r="Y472" s="224"/>
      <c r="Z472" s="224"/>
      <c r="AA472" s="224"/>
      <c r="AB472" s="224"/>
      <c r="AC472" s="224"/>
      <c r="AD472" s="224"/>
      <c r="AE472" s="224"/>
      <c r="AF472" s="224"/>
      <c r="AG472" s="224"/>
      <c r="AH472" s="224"/>
      <c r="AI472" s="224"/>
      <c r="AJ472" s="224"/>
      <c r="AK472" s="224"/>
    </row>
    <row r="473" spans="1:37" ht="12.75">
      <c r="A473" s="224"/>
      <c r="B473" s="224"/>
      <c r="C473" s="224"/>
      <c r="D473" s="224"/>
      <c r="E473" s="224"/>
      <c r="F473" s="224"/>
      <c r="G473" s="224"/>
      <c r="H473" s="224"/>
      <c r="I473" s="224"/>
      <c r="J473" s="224"/>
      <c r="K473" s="224"/>
      <c r="L473" s="224"/>
      <c r="M473" s="224"/>
      <c r="N473" s="224"/>
      <c r="O473" s="224"/>
      <c r="P473" s="224"/>
      <c r="Q473" s="224"/>
      <c r="R473" s="224"/>
      <c r="S473" s="224"/>
      <c r="T473" s="224"/>
      <c r="U473" s="224"/>
      <c r="V473" s="224"/>
      <c r="W473" s="224"/>
      <c r="X473" s="224"/>
      <c r="Y473" s="224"/>
      <c r="Z473" s="224"/>
      <c r="AA473" s="224"/>
      <c r="AB473" s="224"/>
      <c r="AC473" s="224"/>
      <c r="AD473" s="224"/>
      <c r="AE473" s="224"/>
      <c r="AF473" s="224"/>
      <c r="AG473" s="224"/>
      <c r="AH473" s="224"/>
      <c r="AI473" s="224"/>
      <c r="AJ473" s="224"/>
      <c r="AK473" s="224"/>
    </row>
    <row r="474" spans="1:37" ht="12.75">
      <c r="A474" s="224"/>
      <c r="B474" s="224"/>
      <c r="C474" s="224"/>
      <c r="D474" s="224"/>
      <c r="E474" s="224"/>
      <c r="F474" s="224"/>
      <c r="G474" s="224"/>
      <c r="H474" s="224"/>
      <c r="I474" s="224"/>
      <c r="J474" s="224"/>
      <c r="K474" s="224"/>
      <c r="L474" s="224"/>
      <c r="M474" s="224"/>
      <c r="N474" s="224"/>
      <c r="O474" s="224"/>
      <c r="P474" s="224"/>
      <c r="Q474" s="224"/>
      <c r="R474" s="224"/>
      <c r="S474" s="224"/>
      <c r="T474" s="224"/>
      <c r="U474" s="224"/>
      <c r="V474" s="224"/>
      <c r="W474" s="224"/>
      <c r="X474" s="224"/>
      <c r="Y474" s="224"/>
      <c r="Z474" s="224"/>
      <c r="AA474" s="224"/>
      <c r="AB474" s="224"/>
      <c r="AC474" s="224"/>
      <c r="AD474" s="224"/>
      <c r="AE474" s="224"/>
      <c r="AF474" s="224"/>
      <c r="AG474" s="224"/>
      <c r="AH474" s="224"/>
      <c r="AI474" s="224"/>
      <c r="AJ474" s="224"/>
      <c r="AK474" s="224"/>
    </row>
    <row r="475" spans="1:37" ht="12.75">
      <c r="A475" s="224"/>
      <c r="B475" s="224"/>
      <c r="C475" s="224"/>
      <c r="D475" s="224"/>
      <c r="E475" s="224"/>
      <c r="F475" s="224"/>
      <c r="G475" s="224"/>
      <c r="H475" s="224"/>
      <c r="I475" s="224"/>
      <c r="J475" s="224"/>
      <c r="K475" s="224"/>
      <c r="L475" s="224"/>
      <c r="M475" s="224"/>
      <c r="N475" s="224"/>
      <c r="O475" s="224"/>
      <c r="P475" s="224"/>
      <c r="Q475" s="224"/>
      <c r="R475" s="224"/>
      <c r="S475" s="224"/>
      <c r="T475" s="224"/>
      <c r="U475" s="224"/>
      <c r="V475" s="224"/>
      <c r="W475" s="224"/>
      <c r="X475" s="224"/>
      <c r="Y475" s="224"/>
      <c r="Z475" s="224"/>
      <c r="AA475" s="224"/>
      <c r="AB475" s="224"/>
      <c r="AC475" s="224"/>
      <c r="AD475" s="224"/>
      <c r="AE475" s="224"/>
      <c r="AF475" s="224"/>
      <c r="AG475" s="224"/>
      <c r="AH475" s="224"/>
      <c r="AI475" s="224"/>
      <c r="AJ475" s="224"/>
      <c r="AK475" s="224"/>
    </row>
    <row r="476" spans="1:37" ht="12.75">
      <c r="A476" s="224"/>
      <c r="B476" s="224"/>
      <c r="C476" s="224"/>
      <c r="D476" s="224"/>
      <c r="E476" s="224"/>
      <c r="F476" s="224"/>
      <c r="G476" s="224"/>
      <c r="H476" s="224"/>
      <c r="I476" s="224"/>
      <c r="J476" s="224"/>
      <c r="K476" s="224"/>
      <c r="L476" s="224"/>
      <c r="M476" s="224"/>
      <c r="N476" s="224"/>
      <c r="O476" s="224"/>
      <c r="P476" s="224"/>
      <c r="Q476" s="224"/>
      <c r="R476" s="224"/>
      <c r="S476" s="224"/>
      <c r="T476" s="224"/>
      <c r="U476" s="224"/>
      <c r="V476" s="224"/>
      <c r="W476" s="224"/>
      <c r="X476" s="224"/>
      <c r="Y476" s="224"/>
      <c r="Z476" s="224"/>
      <c r="AA476" s="224"/>
      <c r="AB476" s="224"/>
      <c r="AC476" s="224"/>
      <c r="AD476" s="224"/>
      <c r="AE476" s="224"/>
      <c r="AF476" s="224"/>
      <c r="AG476" s="224"/>
      <c r="AH476" s="224"/>
      <c r="AI476" s="224"/>
      <c r="AJ476" s="224"/>
      <c r="AK476" s="224"/>
    </row>
    <row r="477" spans="1:37" ht="12.75">
      <c r="A477" s="224"/>
      <c r="B477" s="224"/>
      <c r="C477" s="224"/>
      <c r="D477" s="224"/>
      <c r="E477" s="224"/>
      <c r="F477" s="224"/>
      <c r="G477" s="224"/>
      <c r="H477" s="224"/>
      <c r="I477" s="224"/>
      <c r="J477" s="224"/>
      <c r="K477" s="224"/>
      <c r="L477" s="224"/>
      <c r="M477" s="224"/>
      <c r="N477" s="224"/>
      <c r="O477" s="224"/>
      <c r="P477" s="224"/>
      <c r="Q477" s="224"/>
      <c r="R477" s="224"/>
      <c r="S477" s="224"/>
      <c r="T477" s="224"/>
      <c r="U477" s="224"/>
      <c r="V477" s="224"/>
      <c r="W477" s="224"/>
      <c r="X477" s="224"/>
      <c r="Y477" s="224"/>
      <c r="Z477" s="224"/>
      <c r="AA477" s="224"/>
      <c r="AB477" s="224"/>
      <c r="AC477" s="224"/>
      <c r="AD477" s="224"/>
      <c r="AE477" s="224"/>
      <c r="AF477" s="224"/>
      <c r="AG477" s="224"/>
      <c r="AH477" s="224"/>
      <c r="AI477" s="224"/>
      <c r="AJ477" s="224"/>
      <c r="AK477" s="224"/>
    </row>
    <row r="478" spans="1:37" ht="12.75">
      <c r="A478" s="224"/>
      <c r="B478" s="224"/>
      <c r="C478" s="224"/>
      <c r="D478" s="224"/>
      <c r="E478" s="224"/>
      <c r="F478" s="224"/>
      <c r="G478" s="224"/>
      <c r="H478" s="224"/>
      <c r="I478" s="224"/>
      <c r="J478" s="224"/>
      <c r="K478" s="224"/>
      <c r="L478" s="224"/>
      <c r="M478" s="224"/>
      <c r="N478" s="224"/>
      <c r="O478" s="224"/>
      <c r="P478" s="224"/>
      <c r="Q478" s="224"/>
      <c r="R478" s="224"/>
      <c r="S478" s="224"/>
      <c r="T478" s="224"/>
      <c r="U478" s="224"/>
      <c r="V478" s="224"/>
      <c r="W478" s="224"/>
      <c r="X478" s="224"/>
      <c r="Y478" s="224"/>
      <c r="Z478" s="224"/>
      <c r="AA478" s="224"/>
      <c r="AB478" s="224"/>
      <c r="AC478" s="224"/>
      <c r="AD478" s="224"/>
      <c r="AE478" s="224"/>
      <c r="AF478" s="224"/>
      <c r="AG478" s="224"/>
      <c r="AH478" s="224"/>
      <c r="AI478" s="224"/>
      <c r="AJ478" s="224"/>
      <c r="AK478" s="224"/>
    </row>
    <row r="479" spans="1:37" ht="12.75">
      <c r="A479" s="224"/>
      <c r="B479" s="224"/>
      <c r="C479" s="224"/>
      <c r="D479" s="224"/>
      <c r="E479" s="224"/>
      <c r="F479" s="224"/>
      <c r="G479" s="224"/>
      <c r="H479" s="224"/>
      <c r="I479" s="224"/>
      <c r="J479" s="224"/>
      <c r="K479" s="224"/>
      <c r="L479" s="224"/>
      <c r="M479" s="224"/>
      <c r="N479" s="224"/>
      <c r="O479" s="224"/>
      <c r="P479" s="224"/>
      <c r="Q479" s="224"/>
      <c r="R479" s="224"/>
      <c r="S479" s="224"/>
      <c r="T479" s="224"/>
      <c r="U479" s="224"/>
      <c r="V479" s="224"/>
      <c r="W479" s="224"/>
      <c r="X479" s="224"/>
      <c r="Y479" s="224"/>
      <c r="Z479" s="224"/>
      <c r="AA479" s="224"/>
      <c r="AB479" s="224"/>
      <c r="AC479" s="224"/>
      <c r="AD479" s="224"/>
      <c r="AE479" s="224"/>
      <c r="AF479" s="224"/>
      <c r="AG479" s="224"/>
      <c r="AH479" s="224"/>
      <c r="AI479" s="224"/>
      <c r="AJ479" s="224"/>
      <c r="AK479" s="224"/>
    </row>
    <row r="480" spans="1:37" ht="12.75">
      <c r="A480" s="224"/>
      <c r="B480" s="224"/>
      <c r="C480" s="224"/>
      <c r="D480" s="224"/>
      <c r="E480" s="224"/>
      <c r="F480" s="224"/>
      <c r="G480" s="224"/>
      <c r="H480" s="224"/>
      <c r="I480" s="224"/>
      <c r="J480" s="224"/>
      <c r="K480" s="224"/>
      <c r="L480" s="224"/>
      <c r="M480" s="224"/>
      <c r="N480" s="224"/>
      <c r="O480" s="224"/>
      <c r="P480" s="224"/>
      <c r="Q480" s="224"/>
      <c r="R480" s="224"/>
      <c r="S480" s="224"/>
      <c r="T480" s="224"/>
      <c r="U480" s="224"/>
      <c r="V480" s="224"/>
      <c r="W480" s="224"/>
      <c r="X480" s="224"/>
      <c r="Y480" s="224"/>
      <c r="Z480" s="224"/>
      <c r="AA480" s="224"/>
      <c r="AB480" s="224"/>
      <c r="AC480" s="224"/>
      <c r="AD480" s="224"/>
      <c r="AE480" s="224"/>
      <c r="AF480" s="224"/>
      <c r="AG480" s="224"/>
      <c r="AH480" s="224"/>
      <c r="AI480" s="224"/>
      <c r="AJ480" s="224"/>
      <c r="AK480" s="224"/>
    </row>
    <row r="481" spans="1:37" ht="12.75">
      <c r="A481" s="224"/>
      <c r="B481" s="224"/>
      <c r="C481" s="224"/>
      <c r="D481" s="224"/>
      <c r="E481" s="224"/>
      <c r="F481" s="224"/>
      <c r="G481" s="224"/>
      <c r="H481" s="224"/>
      <c r="I481" s="224"/>
      <c r="J481" s="224"/>
      <c r="K481" s="224"/>
      <c r="L481" s="224"/>
      <c r="M481" s="224"/>
      <c r="N481" s="224"/>
      <c r="O481" s="224"/>
      <c r="P481" s="224"/>
      <c r="Q481" s="224"/>
      <c r="R481" s="224"/>
      <c r="S481" s="224"/>
      <c r="T481" s="224"/>
      <c r="U481" s="224"/>
      <c r="V481" s="224"/>
      <c r="W481" s="224"/>
      <c r="X481" s="224"/>
      <c r="Y481" s="224"/>
      <c r="Z481" s="224"/>
      <c r="AA481" s="224"/>
      <c r="AB481" s="224"/>
      <c r="AC481" s="224"/>
      <c r="AD481" s="224"/>
      <c r="AE481" s="224"/>
      <c r="AF481" s="224"/>
      <c r="AG481" s="224"/>
      <c r="AH481" s="224"/>
      <c r="AI481" s="224"/>
      <c r="AJ481" s="224"/>
      <c r="AK481" s="224"/>
    </row>
    <row r="482" spans="1:37" ht="12.75">
      <c r="A482" s="224"/>
      <c r="B482" s="224"/>
      <c r="C482" s="224"/>
      <c r="D482" s="224"/>
      <c r="E482" s="224"/>
      <c r="F482" s="224"/>
      <c r="G482" s="224"/>
      <c r="H482" s="224"/>
      <c r="I482" s="224"/>
      <c r="J482" s="224"/>
      <c r="K482" s="224"/>
      <c r="L482" s="224"/>
      <c r="M482" s="224"/>
      <c r="N482" s="224"/>
      <c r="O482" s="224"/>
      <c r="P482" s="224"/>
      <c r="Q482" s="224"/>
      <c r="R482" s="224"/>
      <c r="S482" s="224"/>
      <c r="T482" s="224"/>
      <c r="U482" s="224"/>
      <c r="V482" s="224"/>
      <c r="W482" s="224"/>
      <c r="X482" s="224"/>
      <c r="Y482" s="224"/>
      <c r="Z482" s="224"/>
      <c r="AA482" s="224"/>
      <c r="AB482" s="224"/>
      <c r="AC482" s="224"/>
      <c r="AD482" s="224"/>
      <c r="AE482" s="224"/>
      <c r="AF482" s="224"/>
      <c r="AG482" s="224"/>
      <c r="AH482" s="224"/>
      <c r="AI482" s="224"/>
      <c r="AJ482" s="224"/>
      <c r="AK482" s="224"/>
    </row>
    <row r="483" spans="1:37" ht="12.75">
      <c r="A483" s="224"/>
      <c r="B483" s="224"/>
      <c r="C483" s="224"/>
      <c r="D483" s="224"/>
      <c r="E483" s="224"/>
      <c r="F483" s="224"/>
      <c r="G483" s="224"/>
      <c r="H483" s="224"/>
      <c r="I483" s="224"/>
      <c r="J483" s="224"/>
      <c r="K483" s="224"/>
      <c r="L483" s="224"/>
      <c r="M483" s="224"/>
      <c r="N483" s="224"/>
      <c r="O483" s="224"/>
      <c r="P483" s="224"/>
      <c r="Q483" s="224"/>
      <c r="R483" s="224"/>
      <c r="S483" s="224"/>
      <c r="T483" s="224"/>
      <c r="U483" s="224"/>
      <c r="V483" s="224"/>
      <c r="W483" s="224"/>
      <c r="X483" s="224"/>
      <c r="Y483" s="224"/>
      <c r="Z483" s="224"/>
      <c r="AA483" s="224"/>
      <c r="AB483" s="224"/>
      <c r="AC483" s="224"/>
      <c r="AD483" s="224"/>
      <c r="AE483" s="224"/>
      <c r="AF483" s="224"/>
      <c r="AG483" s="224"/>
      <c r="AH483" s="224"/>
      <c r="AI483" s="224"/>
      <c r="AJ483" s="224"/>
      <c r="AK483" s="224"/>
    </row>
    <row r="484" spans="1:37" ht="12.75">
      <c r="A484" s="224"/>
      <c r="B484" s="224"/>
      <c r="C484" s="224"/>
      <c r="D484" s="224"/>
      <c r="E484" s="224"/>
      <c r="F484" s="224"/>
      <c r="G484" s="224"/>
      <c r="H484" s="224"/>
      <c r="I484" s="224"/>
      <c r="J484" s="224"/>
      <c r="K484" s="224"/>
      <c r="L484" s="224"/>
      <c r="M484" s="224"/>
      <c r="N484" s="224"/>
      <c r="O484" s="224"/>
      <c r="P484" s="224"/>
      <c r="Q484" s="224"/>
      <c r="R484" s="224"/>
      <c r="S484" s="224"/>
      <c r="T484" s="224"/>
      <c r="U484" s="224"/>
      <c r="V484" s="224"/>
      <c r="W484" s="224"/>
      <c r="X484" s="224"/>
      <c r="Y484" s="224"/>
      <c r="Z484" s="224"/>
      <c r="AA484" s="224"/>
      <c r="AB484" s="224"/>
      <c r="AC484" s="224"/>
      <c r="AD484" s="224"/>
      <c r="AE484" s="224"/>
      <c r="AF484" s="224"/>
      <c r="AG484" s="224"/>
      <c r="AH484" s="224"/>
      <c r="AI484" s="224"/>
      <c r="AJ484" s="224"/>
      <c r="AK484" s="224"/>
    </row>
    <row r="485" spans="1:37" ht="12.75">
      <c r="A485" s="224"/>
      <c r="B485" s="224"/>
      <c r="C485" s="224"/>
      <c r="D485" s="224"/>
      <c r="E485" s="224"/>
      <c r="F485" s="224"/>
      <c r="G485" s="224"/>
      <c r="H485" s="224"/>
      <c r="I485" s="224"/>
      <c r="J485" s="224"/>
      <c r="K485" s="224"/>
      <c r="L485" s="224"/>
      <c r="M485" s="224"/>
      <c r="N485" s="224"/>
      <c r="O485" s="224"/>
      <c r="P485" s="224"/>
      <c r="Q485" s="224"/>
      <c r="R485" s="224"/>
      <c r="S485" s="224"/>
      <c r="T485" s="224"/>
      <c r="U485" s="224"/>
      <c r="V485" s="224"/>
      <c r="W485" s="224"/>
      <c r="X485" s="224"/>
      <c r="Y485" s="224"/>
      <c r="Z485" s="224"/>
      <c r="AA485" s="224"/>
      <c r="AB485" s="224"/>
      <c r="AC485" s="224"/>
      <c r="AD485" s="224"/>
      <c r="AE485" s="224"/>
      <c r="AF485" s="224"/>
      <c r="AG485" s="224"/>
      <c r="AH485" s="224"/>
      <c r="AI485" s="224"/>
      <c r="AJ485" s="224"/>
      <c r="AK485" s="224"/>
    </row>
    <row r="486" spans="1:37" ht="12.75">
      <c r="A486" s="224"/>
      <c r="B486" s="224"/>
      <c r="C486" s="224"/>
      <c r="D486" s="224"/>
      <c r="E486" s="224"/>
      <c r="F486" s="224"/>
      <c r="G486" s="224"/>
      <c r="H486" s="224"/>
      <c r="I486" s="224"/>
      <c r="J486" s="224"/>
      <c r="K486" s="224"/>
      <c r="L486" s="224"/>
      <c r="M486" s="224"/>
      <c r="N486" s="224"/>
      <c r="O486" s="224"/>
      <c r="P486" s="224"/>
      <c r="Q486" s="224"/>
      <c r="R486" s="224"/>
      <c r="S486" s="224"/>
      <c r="T486" s="224"/>
      <c r="U486" s="224"/>
      <c r="V486" s="224"/>
      <c r="W486" s="224"/>
      <c r="X486" s="224"/>
      <c r="Y486" s="224"/>
      <c r="Z486" s="224"/>
      <c r="AA486" s="224"/>
      <c r="AB486" s="224"/>
      <c r="AC486" s="224"/>
      <c r="AD486" s="224"/>
      <c r="AE486" s="224"/>
      <c r="AF486" s="224"/>
      <c r="AG486" s="224"/>
      <c r="AH486" s="224"/>
      <c r="AI486" s="224"/>
      <c r="AJ486" s="224"/>
      <c r="AK486" s="224"/>
    </row>
    <row r="487" spans="1:37" ht="12.75">
      <c r="A487" s="224"/>
      <c r="B487" s="224"/>
      <c r="C487" s="224"/>
      <c r="D487" s="224"/>
      <c r="E487" s="224"/>
      <c r="F487" s="224"/>
      <c r="G487" s="224"/>
      <c r="H487" s="224"/>
      <c r="I487" s="224"/>
      <c r="J487" s="224"/>
      <c r="K487" s="224"/>
      <c r="L487" s="224"/>
      <c r="M487" s="224"/>
      <c r="N487" s="224"/>
      <c r="O487" s="224"/>
      <c r="P487" s="224"/>
      <c r="Q487" s="224"/>
      <c r="R487" s="224"/>
      <c r="S487" s="224"/>
      <c r="T487" s="224"/>
      <c r="U487" s="224"/>
      <c r="V487" s="224"/>
      <c r="W487" s="224"/>
      <c r="X487" s="224"/>
      <c r="Y487" s="224"/>
      <c r="Z487" s="224"/>
      <c r="AA487" s="224"/>
      <c r="AB487" s="224"/>
      <c r="AC487" s="224"/>
      <c r="AD487" s="224"/>
      <c r="AE487" s="224"/>
      <c r="AF487" s="224"/>
      <c r="AG487" s="224"/>
      <c r="AH487" s="224"/>
      <c r="AI487" s="224"/>
      <c r="AJ487" s="224"/>
      <c r="AK487" s="224"/>
    </row>
    <row r="488" spans="1:37" ht="12.75">
      <c r="A488" s="224"/>
      <c r="B488" s="224"/>
      <c r="C488" s="224"/>
      <c r="D488" s="224"/>
      <c r="E488" s="224"/>
      <c r="F488" s="224"/>
      <c r="G488" s="224"/>
      <c r="H488" s="224"/>
      <c r="I488" s="224"/>
      <c r="J488" s="224"/>
      <c r="K488" s="224"/>
      <c r="L488" s="224"/>
      <c r="M488" s="224"/>
      <c r="N488" s="224"/>
      <c r="O488" s="224"/>
      <c r="P488" s="224"/>
      <c r="Q488" s="224"/>
      <c r="R488" s="224"/>
      <c r="S488" s="224"/>
      <c r="T488" s="224"/>
      <c r="U488" s="224"/>
      <c r="V488" s="224"/>
      <c r="W488" s="224"/>
      <c r="X488" s="224"/>
      <c r="Y488" s="224"/>
      <c r="Z488" s="224"/>
      <c r="AA488" s="224"/>
      <c r="AB488" s="224"/>
      <c r="AC488" s="224"/>
      <c r="AD488" s="224"/>
      <c r="AE488" s="224"/>
      <c r="AF488" s="224"/>
      <c r="AG488" s="224"/>
      <c r="AH488" s="224"/>
      <c r="AI488" s="224"/>
      <c r="AJ488" s="224"/>
      <c r="AK488" s="224"/>
    </row>
    <row r="489" spans="1:37" ht="12.75">
      <c r="A489" s="224"/>
      <c r="B489" s="224"/>
      <c r="C489" s="224"/>
      <c r="D489" s="224"/>
      <c r="E489" s="224"/>
      <c r="F489" s="224"/>
      <c r="G489" s="224"/>
      <c r="H489" s="224"/>
      <c r="I489" s="224"/>
      <c r="J489" s="224"/>
      <c r="K489" s="224"/>
      <c r="L489" s="224"/>
      <c r="M489" s="224"/>
      <c r="N489" s="224"/>
      <c r="O489" s="224"/>
      <c r="P489" s="224"/>
      <c r="Q489" s="224"/>
      <c r="R489" s="224"/>
      <c r="S489" s="224"/>
      <c r="T489" s="224"/>
      <c r="U489" s="224"/>
      <c r="V489" s="224"/>
      <c r="W489" s="224"/>
      <c r="X489" s="224"/>
      <c r="Y489" s="224"/>
      <c r="Z489" s="224"/>
      <c r="AA489" s="224"/>
      <c r="AB489" s="224"/>
      <c r="AC489" s="224"/>
      <c r="AD489" s="224"/>
      <c r="AE489" s="224"/>
      <c r="AF489" s="224"/>
      <c r="AG489" s="224"/>
      <c r="AH489" s="224"/>
      <c r="AI489" s="224"/>
      <c r="AJ489" s="224"/>
      <c r="AK489" s="224"/>
    </row>
    <row r="490" spans="1:37" ht="12.75">
      <c r="A490" s="224"/>
      <c r="B490" s="224"/>
      <c r="C490" s="224"/>
      <c r="D490" s="224"/>
      <c r="E490" s="224"/>
      <c r="F490" s="224"/>
      <c r="G490" s="224"/>
      <c r="H490" s="224"/>
      <c r="I490" s="224"/>
      <c r="J490" s="224"/>
      <c r="K490" s="224"/>
      <c r="L490" s="224"/>
      <c r="M490" s="224"/>
      <c r="N490" s="224"/>
      <c r="O490" s="224"/>
      <c r="P490" s="224"/>
      <c r="Q490" s="224"/>
      <c r="R490" s="224"/>
      <c r="S490" s="224"/>
      <c r="T490" s="224"/>
      <c r="U490" s="224"/>
      <c r="V490" s="224"/>
      <c r="W490" s="224"/>
      <c r="X490" s="224"/>
      <c r="Y490" s="224"/>
      <c r="Z490" s="224"/>
      <c r="AA490" s="224"/>
      <c r="AB490" s="224"/>
      <c r="AC490" s="224"/>
      <c r="AD490" s="224"/>
      <c r="AE490" s="224"/>
      <c r="AF490" s="224"/>
      <c r="AG490" s="224"/>
      <c r="AH490" s="224"/>
      <c r="AI490" s="224"/>
      <c r="AJ490" s="224"/>
      <c r="AK490" s="224"/>
    </row>
    <row r="491" spans="1:37" ht="12.75">
      <c r="A491" s="224"/>
      <c r="B491" s="224"/>
      <c r="C491" s="224"/>
      <c r="D491" s="224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  <c r="R491" s="224"/>
      <c r="S491" s="224"/>
      <c r="T491" s="224"/>
      <c r="U491" s="224"/>
      <c r="V491" s="224"/>
      <c r="W491" s="224"/>
      <c r="X491" s="224"/>
      <c r="Y491" s="224"/>
      <c r="Z491" s="224"/>
      <c r="AA491" s="224"/>
      <c r="AB491" s="224"/>
      <c r="AC491" s="224"/>
      <c r="AD491" s="224"/>
      <c r="AE491" s="224"/>
      <c r="AF491" s="224"/>
      <c r="AG491" s="224"/>
      <c r="AH491" s="224"/>
      <c r="AI491" s="224"/>
      <c r="AJ491" s="224"/>
      <c r="AK491" s="224"/>
    </row>
    <row r="492" spans="1:37" ht="12.75">
      <c r="A492" s="224"/>
      <c r="B492" s="224"/>
      <c r="C492" s="224"/>
      <c r="D492" s="224"/>
      <c r="E492" s="224"/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  <c r="R492" s="224"/>
      <c r="S492" s="224"/>
      <c r="T492" s="224"/>
      <c r="U492" s="224"/>
      <c r="V492" s="224"/>
      <c r="W492" s="224"/>
      <c r="X492" s="224"/>
      <c r="Y492" s="224"/>
      <c r="Z492" s="224"/>
      <c r="AA492" s="224"/>
      <c r="AB492" s="224"/>
      <c r="AC492" s="224"/>
      <c r="AD492" s="224"/>
      <c r="AE492" s="224"/>
      <c r="AF492" s="224"/>
      <c r="AG492" s="224"/>
      <c r="AH492" s="224"/>
      <c r="AI492" s="224"/>
      <c r="AJ492" s="224"/>
      <c r="AK492" s="224"/>
    </row>
    <row r="493" spans="1:37" ht="12.75">
      <c r="A493" s="224"/>
      <c r="B493" s="224"/>
      <c r="C493" s="224"/>
      <c r="D493" s="224"/>
      <c r="E493" s="224"/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  <c r="R493" s="224"/>
      <c r="S493" s="224"/>
      <c r="T493" s="224"/>
      <c r="U493" s="224"/>
      <c r="V493" s="224"/>
      <c r="W493" s="224"/>
      <c r="X493" s="224"/>
      <c r="Y493" s="224"/>
      <c r="Z493" s="224"/>
      <c r="AA493" s="224"/>
      <c r="AB493" s="224"/>
      <c r="AC493" s="224"/>
      <c r="AD493" s="224"/>
      <c r="AE493" s="224"/>
      <c r="AF493" s="224"/>
      <c r="AG493" s="224"/>
      <c r="AH493" s="224"/>
      <c r="AI493" s="224"/>
      <c r="AJ493" s="224"/>
      <c r="AK493" s="224"/>
    </row>
    <row r="494" spans="1:37" ht="12.75">
      <c r="A494" s="224"/>
      <c r="B494" s="224"/>
      <c r="C494" s="224"/>
      <c r="D494" s="224"/>
      <c r="E494" s="224"/>
      <c r="F494" s="224"/>
      <c r="G494" s="224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  <c r="U494" s="224"/>
      <c r="V494" s="224"/>
      <c r="W494" s="224"/>
      <c r="X494" s="224"/>
      <c r="Y494" s="224"/>
      <c r="Z494" s="224"/>
      <c r="AA494" s="224"/>
      <c r="AB494" s="224"/>
      <c r="AC494" s="224"/>
      <c r="AD494" s="224"/>
      <c r="AE494" s="224"/>
      <c r="AF494" s="224"/>
      <c r="AG494" s="224"/>
      <c r="AH494" s="224"/>
      <c r="AI494" s="224"/>
      <c r="AJ494" s="224"/>
      <c r="AK494" s="224"/>
    </row>
    <row r="495" spans="1:37" ht="12.75">
      <c r="A495" s="224"/>
      <c r="B495" s="224"/>
      <c r="C495" s="224"/>
      <c r="D495" s="224"/>
      <c r="E495" s="224"/>
      <c r="F495" s="224"/>
      <c r="G495" s="224"/>
      <c r="H495" s="224"/>
      <c r="I495" s="224"/>
      <c r="J495" s="224"/>
      <c r="K495" s="224"/>
      <c r="L495" s="224"/>
      <c r="M495" s="224"/>
      <c r="N495" s="224"/>
      <c r="O495" s="224"/>
      <c r="P495" s="224"/>
      <c r="Q495" s="224"/>
      <c r="R495" s="224"/>
      <c r="S495" s="224"/>
      <c r="T495" s="224"/>
      <c r="U495" s="224"/>
      <c r="V495" s="224"/>
      <c r="W495" s="224"/>
      <c r="X495" s="224"/>
      <c r="Y495" s="224"/>
      <c r="Z495" s="224"/>
      <c r="AA495" s="224"/>
      <c r="AB495" s="224"/>
      <c r="AC495" s="224"/>
      <c r="AD495" s="224"/>
      <c r="AE495" s="224"/>
      <c r="AF495" s="224"/>
      <c r="AG495" s="224"/>
      <c r="AH495" s="224"/>
      <c r="AI495" s="224"/>
      <c r="AJ495" s="224"/>
      <c r="AK495" s="224"/>
    </row>
    <row r="496" spans="1:37" ht="12.75">
      <c r="A496" s="224"/>
      <c r="B496" s="224"/>
      <c r="C496" s="224"/>
      <c r="D496" s="224"/>
      <c r="E496" s="224"/>
      <c r="F496" s="224"/>
      <c r="G496" s="224"/>
      <c r="H496" s="224"/>
      <c r="I496" s="224"/>
      <c r="J496" s="224"/>
      <c r="K496" s="224"/>
      <c r="L496" s="224"/>
      <c r="M496" s="224"/>
      <c r="N496" s="224"/>
      <c r="O496" s="224"/>
      <c r="P496" s="224"/>
      <c r="Q496" s="224"/>
      <c r="R496" s="224"/>
      <c r="S496" s="224"/>
      <c r="T496" s="224"/>
      <c r="U496" s="224"/>
      <c r="V496" s="224"/>
      <c r="W496" s="224"/>
      <c r="X496" s="224"/>
      <c r="Y496" s="224"/>
      <c r="Z496" s="224"/>
      <c r="AA496" s="224"/>
      <c r="AB496" s="224"/>
      <c r="AC496" s="224"/>
      <c r="AD496" s="224"/>
      <c r="AE496" s="224"/>
      <c r="AF496" s="224"/>
      <c r="AG496" s="224"/>
      <c r="AH496" s="224"/>
      <c r="AI496" s="224"/>
      <c r="AJ496" s="224"/>
      <c r="AK496" s="224"/>
    </row>
    <row r="497" spans="1:37" ht="12.75">
      <c r="A497" s="224"/>
      <c r="B497" s="224"/>
      <c r="C497" s="224"/>
      <c r="D497" s="224"/>
      <c r="E497" s="224"/>
      <c r="F497" s="224"/>
      <c r="G497" s="224"/>
      <c r="H497" s="224"/>
      <c r="I497" s="224"/>
      <c r="J497" s="224"/>
      <c r="K497" s="224"/>
      <c r="L497" s="224"/>
      <c r="M497" s="224"/>
      <c r="N497" s="224"/>
      <c r="O497" s="224"/>
      <c r="P497" s="224"/>
      <c r="Q497" s="224"/>
      <c r="R497" s="224"/>
      <c r="S497" s="224"/>
      <c r="T497" s="224"/>
      <c r="U497" s="224"/>
      <c r="V497" s="224"/>
      <c r="W497" s="224"/>
      <c r="X497" s="224"/>
      <c r="Y497" s="224"/>
      <c r="Z497" s="224"/>
      <c r="AA497" s="224"/>
      <c r="AB497" s="224"/>
      <c r="AC497" s="224"/>
      <c r="AD497" s="224"/>
      <c r="AE497" s="224"/>
      <c r="AF497" s="224"/>
      <c r="AG497" s="224"/>
      <c r="AH497" s="224"/>
      <c r="AI497" s="224"/>
      <c r="AJ497" s="224"/>
      <c r="AK497" s="224"/>
    </row>
    <row r="498" spans="1:37" ht="12.75">
      <c r="A498" s="224"/>
      <c r="B498" s="224"/>
      <c r="C498" s="224"/>
      <c r="D498" s="224"/>
      <c r="E498" s="224"/>
      <c r="F498" s="224"/>
      <c r="G498" s="224"/>
      <c r="H498" s="224"/>
      <c r="I498" s="224"/>
      <c r="J498" s="224"/>
      <c r="K498" s="224"/>
      <c r="L498" s="224"/>
      <c r="M498" s="224"/>
      <c r="N498" s="224"/>
      <c r="O498" s="224"/>
      <c r="P498" s="224"/>
      <c r="Q498" s="224"/>
      <c r="R498" s="224"/>
      <c r="S498" s="224"/>
      <c r="T498" s="224"/>
      <c r="U498" s="224"/>
      <c r="V498" s="224"/>
      <c r="W498" s="224"/>
      <c r="X498" s="224"/>
      <c r="Y498" s="224"/>
      <c r="Z498" s="224"/>
      <c r="AA498" s="224"/>
      <c r="AB498" s="224"/>
      <c r="AC498" s="224"/>
      <c r="AD498" s="224"/>
      <c r="AE498" s="224"/>
      <c r="AF498" s="224"/>
      <c r="AG498" s="224"/>
      <c r="AH498" s="224"/>
      <c r="AI498" s="224"/>
      <c r="AJ498" s="224"/>
      <c r="AK498" s="224"/>
    </row>
    <row r="499" spans="1:37" ht="12.75">
      <c r="A499" s="224"/>
      <c r="B499" s="224"/>
      <c r="C499" s="224"/>
      <c r="D499" s="224"/>
      <c r="E499" s="224"/>
      <c r="F499" s="224"/>
      <c r="G499" s="224"/>
      <c r="H499" s="224"/>
      <c r="I499" s="224"/>
      <c r="J499" s="224"/>
      <c r="K499" s="224"/>
      <c r="L499" s="224"/>
      <c r="M499" s="224"/>
      <c r="N499" s="224"/>
      <c r="O499" s="224"/>
      <c r="P499" s="224"/>
      <c r="Q499" s="224"/>
      <c r="R499" s="224"/>
      <c r="S499" s="224"/>
      <c r="T499" s="224"/>
      <c r="U499" s="224"/>
      <c r="V499" s="224"/>
      <c r="W499" s="224"/>
      <c r="X499" s="224"/>
      <c r="Y499" s="224"/>
      <c r="Z499" s="224"/>
      <c r="AA499" s="224"/>
      <c r="AB499" s="224"/>
      <c r="AC499" s="224"/>
      <c r="AD499" s="224"/>
      <c r="AE499" s="224"/>
      <c r="AF499" s="224"/>
      <c r="AG499" s="224"/>
      <c r="AH499" s="224"/>
      <c r="AI499" s="224"/>
      <c r="AJ499" s="224"/>
      <c r="AK499" s="224"/>
    </row>
    <row r="500" spans="1:37" ht="12.75">
      <c r="A500" s="224"/>
      <c r="B500" s="224"/>
      <c r="C500" s="224"/>
      <c r="D500" s="224"/>
      <c r="E500" s="224"/>
      <c r="F500" s="224"/>
      <c r="G500" s="224"/>
      <c r="H500" s="224"/>
      <c r="I500" s="224"/>
      <c r="J500" s="224"/>
      <c r="K500" s="224"/>
      <c r="L500" s="224"/>
      <c r="M500" s="224"/>
      <c r="N500" s="224"/>
      <c r="O500" s="224"/>
      <c r="P500" s="224"/>
      <c r="Q500" s="224"/>
      <c r="R500" s="224"/>
      <c r="S500" s="224"/>
      <c r="T500" s="224"/>
      <c r="U500" s="224"/>
      <c r="V500" s="224"/>
      <c r="W500" s="224"/>
      <c r="X500" s="224"/>
      <c r="Y500" s="224"/>
      <c r="Z500" s="224"/>
      <c r="AA500" s="224"/>
      <c r="AB500" s="224"/>
      <c r="AC500" s="224"/>
      <c r="AD500" s="224"/>
      <c r="AE500" s="224"/>
      <c r="AF500" s="224"/>
      <c r="AG500" s="224"/>
      <c r="AH500" s="224"/>
      <c r="AI500" s="224"/>
      <c r="AJ500" s="224"/>
      <c r="AK500" s="224"/>
    </row>
    <row r="501" spans="1:37" ht="12.75">
      <c r="A501" s="224"/>
      <c r="B501" s="224"/>
      <c r="C501" s="224"/>
      <c r="D501" s="224"/>
      <c r="E501" s="224"/>
      <c r="F501" s="224"/>
      <c r="G501" s="224"/>
      <c r="H501" s="224"/>
      <c r="I501" s="224"/>
      <c r="J501" s="224"/>
      <c r="K501" s="224"/>
      <c r="L501" s="224"/>
      <c r="M501" s="224"/>
      <c r="N501" s="224"/>
      <c r="O501" s="224"/>
      <c r="P501" s="224"/>
      <c r="Q501" s="224"/>
      <c r="R501" s="224"/>
      <c r="S501" s="224"/>
      <c r="T501" s="224"/>
      <c r="U501" s="224"/>
      <c r="V501" s="224"/>
      <c r="W501" s="224"/>
      <c r="X501" s="224"/>
      <c r="Y501" s="224"/>
      <c r="Z501" s="224"/>
      <c r="AA501" s="224"/>
      <c r="AB501" s="224"/>
      <c r="AC501" s="224"/>
      <c r="AD501" s="224"/>
      <c r="AE501" s="224"/>
      <c r="AF501" s="224"/>
      <c r="AG501" s="224"/>
      <c r="AH501" s="224"/>
      <c r="AI501" s="224"/>
      <c r="AJ501" s="224"/>
      <c r="AK501" s="224"/>
    </row>
    <row r="502" spans="1:37" ht="12.75">
      <c r="A502" s="224"/>
      <c r="B502" s="224"/>
      <c r="C502" s="224"/>
      <c r="D502" s="224"/>
      <c r="E502" s="224"/>
      <c r="F502" s="224"/>
      <c r="G502" s="224"/>
      <c r="H502" s="224"/>
      <c r="I502" s="224"/>
      <c r="J502" s="224"/>
      <c r="K502" s="224"/>
      <c r="L502" s="224"/>
      <c r="M502" s="224"/>
      <c r="N502" s="224"/>
      <c r="O502" s="224"/>
      <c r="P502" s="224"/>
      <c r="Q502" s="224"/>
      <c r="R502" s="224"/>
      <c r="S502" s="224"/>
      <c r="T502" s="224"/>
      <c r="U502" s="224"/>
      <c r="V502" s="224"/>
      <c r="W502" s="224"/>
      <c r="X502" s="224"/>
      <c r="Y502" s="224"/>
      <c r="Z502" s="224"/>
      <c r="AA502" s="224"/>
      <c r="AB502" s="224"/>
      <c r="AC502" s="224"/>
      <c r="AD502" s="224"/>
      <c r="AE502" s="224"/>
      <c r="AF502" s="224"/>
      <c r="AG502" s="224"/>
      <c r="AH502" s="224"/>
      <c r="AI502" s="224"/>
      <c r="AJ502" s="224"/>
      <c r="AK502" s="224"/>
    </row>
    <row r="503" spans="1:37" ht="12.75">
      <c r="A503" s="224"/>
      <c r="B503" s="224"/>
      <c r="C503" s="224"/>
      <c r="D503" s="224"/>
      <c r="E503" s="224"/>
      <c r="F503" s="224"/>
      <c r="G503" s="224"/>
      <c r="H503" s="224"/>
      <c r="I503" s="224"/>
      <c r="J503" s="224"/>
      <c r="K503" s="224"/>
      <c r="L503" s="224"/>
      <c r="M503" s="224"/>
      <c r="N503" s="224"/>
      <c r="O503" s="224"/>
      <c r="P503" s="224"/>
      <c r="Q503" s="224"/>
      <c r="R503" s="224"/>
      <c r="S503" s="224"/>
      <c r="T503" s="224"/>
      <c r="U503" s="224"/>
      <c r="V503" s="224"/>
      <c r="W503" s="224"/>
      <c r="X503" s="224"/>
      <c r="Y503" s="224"/>
      <c r="Z503" s="224"/>
      <c r="AA503" s="224"/>
      <c r="AB503" s="224"/>
      <c r="AC503" s="224"/>
      <c r="AD503" s="224"/>
      <c r="AE503" s="224"/>
      <c r="AF503" s="224"/>
      <c r="AG503" s="224"/>
      <c r="AH503" s="224"/>
      <c r="AI503" s="224"/>
      <c r="AJ503" s="224"/>
      <c r="AK503" s="224"/>
    </row>
    <row r="504" spans="1:37" ht="12.75">
      <c r="A504" s="224"/>
      <c r="B504" s="224"/>
      <c r="C504" s="224"/>
      <c r="D504" s="224"/>
      <c r="E504" s="224"/>
      <c r="F504" s="224"/>
      <c r="G504" s="224"/>
      <c r="H504" s="224"/>
      <c r="I504" s="224"/>
      <c r="J504" s="224"/>
      <c r="K504" s="224"/>
      <c r="L504" s="224"/>
      <c r="M504" s="224"/>
      <c r="N504" s="224"/>
      <c r="O504" s="224"/>
      <c r="P504" s="224"/>
      <c r="Q504" s="224"/>
      <c r="R504" s="224"/>
      <c r="S504" s="224"/>
      <c r="T504" s="224"/>
      <c r="U504" s="224"/>
      <c r="V504" s="224"/>
      <c r="W504" s="224"/>
      <c r="X504" s="224"/>
      <c r="Y504" s="224"/>
      <c r="Z504" s="224"/>
      <c r="AA504" s="224"/>
      <c r="AB504" s="224"/>
      <c r="AC504" s="224"/>
      <c r="AD504" s="224"/>
      <c r="AE504" s="224"/>
      <c r="AF504" s="224"/>
      <c r="AG504" s="224"/>
      <c r="AH504" s="224"/>
      <c r="AI504" s="224"/>
      <c r="AJ504" s="224"/>
      <c r="AK504" s="224"/>
    </row>
    <row r="505" spans="1:37" ht="12.75">
      <c r="A505" s="224"/>
      <c r="B505" s="224"/>
      <c r="C505" s="224"/>
      <c r="D505" s="224"/>
      <c r="E505" s="224"/>
      <c r="F505" s="224"/>
      <c r="G505" s="224"/>
      <c r="H505" s="224"/>
      <c r="I505" s="224"/>
      <c r="J505" s="224"/>
      <c r="K505" s="224"/>
      <c r="L505" s="224"/>
      <c r="M505" s="224"/>
      <c r="N505" s="224"/>
      <c r="O505" s="224"/>
      <c r="P505" s="224"/>
      <c r="Q505" s="224"/>
      <c r="R505" s="224"/>
      <c r="S505" s="224"/>
      <c r="T505" s="224"/>
      <c r="U505" s="224"/>
      <c r="V505" s="224"/>
      <c r="W505" s="224"/>
      <c r="X505" s="224"/>
      <c r="Y505" s="224"/>
      <c r="Z505" s="224"/>
      <c r="AA505" s="224"/>
      <c r="AB505" s="224"/>
      <c r="AC505" s="224"/>
      <c r="AD505" s="224"/>
      <c r="AE505" s="224"/>
      <c r="AF505" s="224"/>
      <c r="AG505" s="224"/>
      <c r="AH505" s="224"/>
      <c r="AI505" s="224"/>
      <c r="AJ505" s="224"/>
      <c r="AK505" s="224"/>
    </row>
    <row r="506" spans="1:37" ht="12.75">
      <c r="A506" s="224"/>
      <c r="B506" s="224"/>
      <c r="C506" s="224"/>
      <c r="D506" s="224"/>
      <c r="E506" s="224"/>
      <c r="F506" s="224"/>
      <c r="G506" s="224"/>
      <c r="H506" s="224"/>
      <c r="I506" s="224"/>
      <c r="J506" s="224"/>
      <c r="K506" s="224"/>
      <c r="L506" s="224"/>
      <c r="M506" s="224"/>
      <c r="N506" s="224"/>
      <c r="O506" s="224"/>
      <c r="P506" s="224"/>
      <c r="Q506" s="224"/>
      <c r="R506" s="224"/>
      <c r="S506" s="224"/>
      <c r="T506" s="224"/>
      <c r="U506" s="224"/>
      <c r="V506" s="224"/>
      <c r="W506" s="224"/>
      <c r="X506" s="224"/>
      <c r="Y506" s="224"/>
      <c r="Z506" s="224"/>
      <c r="AA506" s="224"/>
      <c r="AB506" s="224"/>
      <c r="AC506" s="224"/>
      <c r="AD506" s="224"/>
      <c r="AE506" s="224"/>
      <c r="AF506" s="224"/>
      <c r="AG506" s="224"/>
      <c r="AH506" s="224"/>
      <c r="AI506" s="224"/>
      <c r="AJ506" s="224"/>
      <c r="AK506" s="224"/>
    </row>
    <row r="507" spans="1:37" ht="12.75">
      <c r="A507" s="224"/>
      <c r="B507" s="224"/>
      <c r="C507" s="224"/>
      <c r="D507" s="224"/>
      <c r="E507" s="224"/>
      <c r="F507" s="224"/>
      <c r="G507" s="224"/>
      <c r="H507" s="224"/>
      <c r="I507" s="224"/>
      <c r="J507" s="224"/>
      <c r="K507" s="224"/>
      <c r="L507" s="224"/>
      <c r="M507" s="224"/>
      <c r="N507" s="224"/>
      <c r="O507" s="224"/>
      <c r="P507" s="224"/>
      <c r="Q507" s="224"/>
      <c r="R507" s="224"/>
      <c r="S507" s="224"/>
      <c r="T507" s="224"/>
      <c r="U507" s="224"/>
      <c r="V507" s="224"/>
      <c r="W507" s="224"/>
      <c r="X507" s="224"/>
      <c r="Y507" s="224"/>
      <c r="Z507" s="224"/>
      <c r="AA507" s="224"/>
      <c r="AB507" s="224"/>
      <c r="AC507" s="224"/>
      <c r="AD507" s="224"/>
      <c r="AE507" s="224"/>
      <c r="AF507" s="224"/>
      <c r="AG507" s="224"/>
      <c r="AH507" s="224"/>
      <c r="AI507" s="224"/>
      <c r="AJ507" s="224"/>
      <c r="AK507" s="224"/>
    </row>
    <row r="508" spans="1:37" ht="12.75">
      <c r="A508" s="224"/>
      <c r="B508" s="224"/>
      <c r="C508" s="224"/>
      <c r="D508" s="224"/>
      <c r="E508" s="224"/>
      <c r="F508" s="224"/>
      <c r="G508" s="224"/>
      <c r="H508" s="224"/>
      <c r="I508" s="224"/>
      <c r="J508" s="224"/>
      <c r="K508" s="224"/>
      <c r="L508" s="224"/>
      <c r="M508" s="224"/>
      <c r="N508" s="224"/>
      <c r="O508" s="224"/>
      <c r="P508" s="224"/>
      <c r="Q508" s="224"/>
      <c r="R508" s="224"/>
      <c r="S508" s="224"/>
      <c r="T508" s="224"/>
      <c r="U508" s="224"/>
      <c r="V508" s="224"/>
      <c r="W508" s="224"/>
      <c r="X508" s="224"/>
      <c r="Y508" s="224"/>
      <c r="Z508" s="224"/>
      <c r="AA508" s="224"/>
      <c r="AB508" s="224"/>
      <c r="AC508" s="224"/>
      <c r="AD508" s="224"/>
      <c r="AE508" s="224"/>
      <c r="AF508" s="224"/>
      <c r="AG508" s="224"/>
      <c r="AH508" s="224"/>
      <c r="AI508" s="224"/>
      <c r="AJ508" s="224"/>
      <c r="AK508" s="224"/>
    </row>
    <row r="509" spans="1:37" ht="12.75">
      <c r="A509" s="224"/>
      <c r="B509" s="224"/>
      <c r="C509" s="224"/>
      <c r="D509" s="224"/>
      <c r="E509" s="224"/>
      <c r="F509" s="224"/>
      <c r="G509" s="224"/>
      <c r="H509" s="224"/>
      <c r="I509" s="224"/>
      <c r="J509" s="224"/>
      <c r="K509" s="224"/>
      <c r="L509" s="224"/>
      <c r="M509" s="224"/>
      <c r="N509" s="224"/>
      <c r="O509" s="224"/>
      <c r="P509" s="224"/>
      <c r="Q509" s="224"/>
      <c r="R509" s="224"/>
      <c r="S509" s="224"/>
      <c r="T509" s="224"/>
      <c r="U509" s="224"/>
      <c r="V509" s="224"/>
      <c r="W509" s="224"/>
      <c r="X509" s="224"/>
      <c r="Y509" s="224"/>
      <c r="Z509" s="224"/>
      <c r="AA509" s="224"/>
      <c r="AB509" s="224"/>
      <c r="AC509" s="224"/>
      <c r="AD509" s="224"/>
      <c r="AE509" s="224"/>
      <c r="AF509" s="224"/>
      <c r="AG509" s="224"/>
      <c r="AH509" s="224"/>
      <c r="AI509" s="224"/>
      <c r="AJ509" s="224"/>
      <c r="AK509" s="224"/>
    </row>
    <row r="510" spans="1:37" ht="12.75">
      <c r="A510" s="224"/>
      <c r="B510" s="224"/>
      <c r="C510" s="224"/>
      <c r="D510" s="224"/>
      <c r="E510" s="224"/>
      <c r="F510" s="224"/>
      <c r="G510" s="224"/>
      <c r="H510" s="224"/>
      <c r="I510" s="224"/>
      <c r="J510" s="224"/>
      <c r="K510" s="224"/>
      <c r="L510" s="224"/>
      <c r="M510" s="224"/>
      <c r="N510" s="224"/>
      <c r="O510" s="224"/>
      <c r="P510" s="224"/>
      <c r="Q510" s="224"/>
      <c r="R510" s="224"/>
      <c r="S510" s="224"/>
      <c r="T510" s="224"/>
      <c r="U510" s="224"/>
      <c r="V510" s="224"/>
      <c r="W510" s="224"/>
      <c r="X510" s="224"/>
      <c r="Y510" s="224"/>
      <c r="Z510" s="224"/>
      <c r="AA510" s="224"/>
      <c r="AB510" s="224"/>
      <c r="AC510" s="224"/>
      <c r="AD510" s="224"/>
      <c r="AE510" s="224"/>
      <c r="AF510" s="224"/>
      <c r="AG510" s="224"/>
      <c r="AH510" s="224"/>
      <c r="AI510" s="224"/>
      <c r="AJ510" s="224"/>
      <c r="AK510" s="224"/>
    </row>
    <row r="511" spans="1:37" ht="12.75">
      <c r="A511" s="224"/>
      <c r="B511" s="224"/>
      <c r="C511" s="224"/>
      <c r="D511" s="224"/>
      <c r="E511" s="224"/>
      <c r="F511" s="224"/>
      <c r="G511" s="224"/>
      <c r="H511" s="224"/>
      <c r="I511" s="224"/>
      <c r="J511" s="224"/>
      <c r="K511" s="224"/>
      <c r="L511" s="224"/>
      <c r="M511" s="224"/>
      <c r="N511" s="224"/>
      <c r="O511" s="224"/>
      <c r="P511" s="224"/>
      <c r="Q511" s="224"/>
      <c r="R511" s="224"/>
      <c r="S511" s="224"/>
      <c r="T511" s="224"/>
      <c r="U511" s="224"/>
      <c r="V511" s="224"/>
      <c r="W511" s="224"/>
      <c r="X511" s="224"/>
      <c r="Y511" s="224"/>
      <c r="Z511" s="224"/>
      <c r="AA511" s="224"/>
      <c r="AB511" s="224"/>
      <c r="AC511" s="224"/>
      <c r="AD511" s="224"/>
      <c r="AE511" s="224"/>
      <c r="AF511" s="224"/>
      <c r="AG511" s="224"/>
      <c r="AH511" s="224"/>
      <c r="AI511" s="224"/>
      <c r="AJ511" s="224"/>
      <c r="AK511" s="224"/>
    </row>
    <row r="512" spans="1:37" ht="12.75">
      <c r="A512" s="224"/>
      <c r="B512" s="224"/>
      <c r="C512" s="224"/>
      <c r="D512" s="224"/>
      <c r="E512" s="224"/>
      <c r="F512" s="224"/>
      <c r="G512" s="224"/>
      <c r="H512" s="224"/>
      <c r="I512" s="224"/>
      <c r="J512" s="224"/>
      <c r="K512" s="224"/>
      <c r="L512" s="224"/>
      <c r="M512" s="224"/>
      <c r="N512" s="224"/>
      <c r="O512" s="224"/>
      <c r="P512" s="224"/>
      <c r="Q512" s="224"/>
      <c r="R512" s="224"/>
      <c r="S512" s="224"/>
      <c r="T512" s="224"/>
      <c r="U512" s="224"/>
      <c r="V512" s="224"/>
      <c r="W512" s="224"/>
      <c r="X512" s="224"/>
      <c r="Y512" s="224"/>
      <c r="Z512" s="224"/>
      <c r="AA512" s="224"/>
      <c r="AB512" s="224"/>
      <c r="AC512" s="224"/>
      <c r="AD512" s="224"/>
      <c r="AE512" s="224"/>
      <c r="AF512" s="224"/>
      <c r="AG512" s="224"/>
      <c r="AH512" s="224"/>
      <c r="AI512" s="224"/>
      <c r="AJ512" s="224"/>
      <c r="AK512" s="224"/>
    </row>
    <row r="513" spans="1:37" ht="12.75">
      <c r="A513" s="224"/>
      <c r="B513" s="224"/>
      <c r="C513" s="224"/>
      <c r="D513" s="224"/>
      <c r="E513" s="224"/>
      <c r="F513" s="224"/>
      <c r="G513" s="224"/>
      <c r="H513" s="224"/>
      <c r="I513" s="224"/>
      <c r="J513" s="224"/>
      <c r="K513" s="224"/>
      <c r="L513" s="224"/>
      <c r="M513" s="224"/>
      <c r="N513" s="224"/>
      <c r="O513" s="224"/>
      <c r="P513" s="224"/>
      <c r="Q513" s="224"/>
      <c r="R513" s="224"/>
      <c r="S513" s="224"/>
      <c r="T513" s="224"/>
      <c r="U513" s="224"/>
      <c r="V513" s="224"/>
      <c r="W513" s="224"/>
      <c r="X513" s="224"/>
      <c r="Y513" s="224"/>
      <c r="Z513" s="224"/>
      <c r="AA513" s="224"/>
      <c r="AB513" s="224"/>
      <c r="AC513" s="224"/>
      <c r="AD513" s="224"/>
      <c r="AE513" s="224"/>
      <c r="AF513" s="224"/>
      <c r="AG513" s="224"/>
      <c r="AH513" s="224"/>
      <c r="AI513" s="224"/>
      <c r="AJ513" s="224"/>
      <c r="AK513" s="224"/>
    </row>
    <row r="514" spans="1:37" ht="12.75">
      <c r="A514" s="224"/>
      <c r="B514" s="224"/>
      <c r="C514" s="224"/>
      <c r="D514" s="224"/>
      <c r="E514" s="224"/>
      <c r="F514" s="224"/>
      <c r="G514" s="224"/>
      <c r="H514" s="224"/>
      <c r="I514" s="224"/>
      <c r="J514" s="224"/>
      <c r="K514" s="224"/>
      <c r="L514" s="224"/>
      <c r="M514" s="224"/>
      <c r="N514" s="224"/>
      <c r="O514" s="224"/>
      <c r="P514" s="224"/>
      <c r="Q514" s="224"/>
      <c r="R514" s="224"/>
      <c r="S514" s="224"/>
      <c r="T514" s="224"/>
      <c r="U514" s="224"/>
      <c r="V514" s="224"/>
      <c r="W514" s="224"/>
      <c r="X514" s="224"/>
      <c r="Y514" s="224"/>
      <c r="Z514" s="224"/>
      <c r="AA514" s="224"/>
      <c r="AB514" s="224"/>
      <c r="AC514" s="224"/>
      <c r="AD514" s="224"/>
      <c r="AE514" s="224"/>
      <c r="AF514" s="224"/>
      <c r="AG514" s="224"/>
      <c r="AH514" s="224"/>
      <c r="AI514" s="224"/>
      <c r="AJ514" s="224"/>
      <c r="AK514" s="224"/>
    </row>
    <row r="515" spans="1:37" ht="12.75">
      <c r="A515" s="224"/>
      <c r="B515" s="224"/>
      <c r="C515" s="224"/>
      <c r="D515" s="224"/>
      <c r="E515" s="224"/>
      <c r="F515" s="224"/>
      <c r="G515" s="224"/>
      <c r="H515" s="224"/>
      <c r="I515" s="224"/>
      <c r="J515" s="224"/>
      <c r="K515" s="224"/>
      <c r="L515" s="224"/>
      <c r="M515" s="224"/>
      <c r="N515" s="224"/>
      <c r="O515" s="224"/>
      <c r="P515" s="224"/>
      <c r="Q515" s="224"/>
      <c r="R515" s="224"/>
      <c r="S515" s="224"/>
      <c r="T515" s="224"/>
      <c r="U515" s="224"/>
      <c r="V515" s="224"/>
      <c r="W515" s="224"/>
      <c r="X515" s="224"/>
      <c r="Y515" s="224"/>
      <c r="Z515" s="224"/>
      <c r="AA515" s="224"/>
      <c r="AB515" s="224"/>
      <c r="AC515" s="224"/>
      <c r="AD515" s="224"/>
      <c r="AE515" s="224"/>
      <c r="AF515" s="224"/>
      <c r="AG515" s="224"/>
      <c r="AH515" s="224"/>
      <c r="AI515" s="224"/>
      <c r="AJ515" s="224"/>
      <c r="AK515" s="224"/>
    </row>
    <row r="516" spans="1:37" ht="12.75">
      <c r="A516" s="224"/>
      <c r="B516" s="224"/>
      <c r="C516" s="224"/>
      <c r="D516" s="224"/>
      <c r="E516" s="224"/>
      <c r="F516" s="224"/>
      <c r="G516" s="224"/>
      <c r="H516" s="224"/>
      <c r="I516" s="224"/>
      <c r="J516" s="224"/>
      <c r="K516" s="224"/>
      <c r="L516" s="224"/>
      <c r="M516" s="224"/>
      <c r="N516" s="224"/>
      <c r="O516" s="224"/>
      <c r="P516" s="224"/>
      <c r="Q516" s="224"/>
      <c r="R516" s="224"/>
      <c r="S516" s="224"/>
      <c r="T516" s="224"/>
      <c r="U516" s="224"/>
      <c r="V516" s="224"/>
      <c r="W516" s="224"/>
      <c r="X516" s="224"/>
      <c r="Y516" s="224"/>
      <c r="Z516" s="224"/>
      <c r="AA516" s="224"/>
      <c r="AB516" s="224"/>
      <c r="AC516" s="224"/>
      <c r="AD516" s="224"/>
      <c r="AE516" s="224"/>
      <c r="AF516" s="224"/>
      <c r="AG516" s="224"/>
      <c r="AH516" s="224"/>
      <c r="AI516" s="224"/>
      <c r="AJ516" s="224"/>
      <c r="AK516" s="224"/>
    </row>
    <row r="517" spans="1:37" ht="12.75">
      <c r="A517" s="224"/>
      <c r="B517" s="224"/>
      <c r="C517" s="224"/>
      <c r="D517" s="224"/>
      <c r="E517" s="224"/>
      <c r="F517" s="224"/>
      <c r="G517" s="224"/>
      <c r="H517" s="224"/>
      <c r="I517" s="224"/>
      <c r="J517" s="224"/>
      <c r="K517" s="224"/>
      <c r="L517" s="224"/>
      <c r="M517" s="224"/>
      <c r="N517" s="224"/>
      <c r="O517" s="224"/>
      <c r="P517" s="224"/>
      <c r="Q517" s="224"/>
      <c r="R517" s="224"/>
      <c r="S517" s="224"/>
      <c r="T517" s="224"/>
      <c r="U517" s="224"/>
      <c r="V517" s="224"/>
      <c r="W517" s="224"/>
      <c r="X517" s="224"/>
      <c r="Y517" s="224"/>
      <c r="Z517" s="224"/>
      <c r="AA517" s="224"/>
      <c r="AB517" s="224"/>
      <c r="AC517" s="224"/>
      <c r="AD517" s="224"/>
      <c r="AE517" s="224"/>
      <c r="AF517" s="224"/>
      <c r="AG517" s="224"/>
      <c r="AH517" s="224"/>
      <c r="AI517" s="224"/>
      <c r="AJ517" s="224"/>
      <c r="AK517" s="224"/>
    </row>
    <row r="518" spans="1:37" ht="12.75">
      <c r="A518" s="224"/>
      <c r="B518" s="224"/>
      <c r="C518" s="224"/>
      <c r="D518" s="224"/>
      <c r="E518" s="224"/>
      <c r="F518" s="224"/>
      <c r="G518" s="224"/>
      <c r="H518" s="224"/>
      <c r="I518" s="224"/>
      <c r="J518" s="224"/>
      <c r="K518" s="224"/>
      <c r="L518" s="224"/>
      <c r="M518" s="224"/>
      <c r="N518" s="224"/>
      <c r="O518" s="224"/>
      <c r="P518" s="224"/>
      <c r="Q518" s="224"/>
      <c r="R518" s="224"/>
      <c r="S518" s="224"/>
      <c r="T518" s="224"/>
      <c r="U518" s="224"/>
      <c r="V518" s="224"/>
      <c r="W518" s="224"/>
      <c r="X518" s="224"/>
      <c r="Y518" s="224"/>
      <c r="Z518" s="224"/>
      <c r="AA518" s="224"/>
      <c r="AB518" s="224"/>
      <c r="AC518" s="224"/>
      <c r="AD518" s="224"/>
      <c r="AE518" s="224"/>
      <c r="AF518" s="224"/>
      <c r="AG518" s="224"/>
      <c r="AH518" s="224"/>
      <c r="AI518" s="224"/>
      <c r="AJ518" s="224"/>
      <c r="AK518" s="224"/>
    </row>
    <row r="519" spans="1:37" ht="12.75">
      <c r="A519" s="224"/>
      <c r="B519" s="224"/>
      <c r="C519" s="224"/>
      <c r="D519" s="224"/>
      <c r="E519" s="224"/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  <c r="AA519" s="224"/>
      <c r="AB519" s="224"/>
      <c r="AC519" s="224"/>
      <c r="AD519" s="224"/>
      <c r="AE519" s="224"/>
      <c r="AF519" s="224"/>
      <c r="AG519" s="224"/>
      <c r="AH519" s="224"/>
      <c r="AI519" s="224"/>
      <c r="AJ519" s="224"/>
      <c r="AK519" s="224"/>
    </row>
    <row r="520" spans="1:37" ht="12.75">
      <c r="A520" s="224"/>
      <c r="B520" s="224"/>
      <c r="C520" s="224"/>
      <c r="D520" s="224"/>
      <c r="E520" s="224"/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  <c r="AA520" s="224"/>
      <c r="AB520" s="224"/>
      <c r="AC520" s="224"/>
      <c r="AD520" s="224"/>
      <c r="AE520" s="224"/>
      <c r="AF520" s="224"/>
      <c r="AG520" s="224"/>
      <c r="AH520" s="224"/>
      <c r="AI520" s="224"/>
      <c r="AJ520" s="224"/>
      <c r="AK520" s="224"/>
    </row>
    <row r="521" spans="1:37" ht="12.75">
      <c r="A521" s="224"/>
      <c r="B521" s="224"/>
      <c r="C521" s="224"/>
      <c r="D521" s="224"/>
      <c r="E521" s="224"/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  <c r="AA521" s="224"/>
      <c r="AB521" s="224"/>
      <c r="AC521" s="224"/>
      <c r="AD521" s="224"/>
      <c r="AE521" s="224"/>
      <c r="AF521" s="224"/>
      <c r="AG521" s="224"/>
      <c r="AH521" s="224"/>
      <c r="AI521" s="224"/>
      <c r="AJ521" s="224"/>
      <c r="AK521" s="224"/>
    </row>
    <row r="522" spans="1:37" ht="12.75">
      <c r="A522" s="224"/>
      <c r="B522" s="224"/>
      <c r="C522" s="224"/>
      <c r="D522" s="224"/>
      <c r="E522" s="224"/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  <c r="AA522" s="224"/>
      <c r="AB522" s="224"/>
      <c r="AC522" s="224"/>
      <c r="AD522" s="224"/>
      <c r="AE522" s="224"/>
      <c r="AF522" s="224"/>
      <c r="AG522" s="224"/>
      <c r="AH522" s="224"/>
      <c r="AI522" s="224"/>
      <c r="AJ522" s="224"/>
      <c r="AK522" s="224"/>
    </row>
    <row r="523" spans="1:37" ht="12.75">
      <c r="A523" s="224"/>
      <c r="B523" s="224"/>
      <c r="C523" s="224"/>
      <c r="D523" s="224"/>
      <c r="E523" s="224"/>
      <c r="F523" s="224"/>
      <c r="G523" s="224"/>
      <c r="H523" s="224"/>
      <c r="I523" s="224"/>
      <c r="J523" s="224"/>
      <c r="K523" s="224"/>
      <c r="L523" s="224"/>
      <c r="M523" s="224"/>
      <c r="N523" s="224"/>
      <c r="O523" s="224"/>
      <c r="P523" s="224"/>
      <c r="Q523" s="224"/>
      <c r="R523" s="224"/>
      <c r="S523" s="224"/>
      <c r="T523" s="224"/>
      <c r="U523" s="224"/>
      <c r="V523" s="224"/>
      <c r="W523" s="224"/>
      <c r="X523" s="224"/>
      <c r="Y523" s="224"/>
      <c r="Z523" s="224"/>
      <c r="AA523" s="224"/>
      <c r="AB523" s="224"/>
      <c r="AC523" s="224"/>
      <c r="AD523" s="224"/>
      <c r="AE523" s="224"/>
      <c r="AF523" s="224"/>
      <c r="AG523" s="224"/>
      <c r="AH523" s="224"/>
      <c r="AI523" s="224"/>
      <c r="AJ523" s="224"/>
      <c r="AK523" s="224"/>
    </row>
    <row r="524" spans="1:37" ht="12.75">
      <c r="A524" s="224"/>
      <c r="B524" s="224"/>
      <c r="C524" s="224"/>
      <c r="D524" s="224"/>
      <c r="E524" s="224"/>
      <c r="F524" s="224"/>
      <c r="G524" s="224"/>
      <c r="H524" s="224"/>
      <c r="I524" s="224"/>
      <c r="J524" s="224"/>
      <c r="K524" s="224"/>
      <c r="L524" s="224"/>
      <c r="M524" s="224"/>
      <c r="N524" s="224"/>
      <c r="O524" s="224"/>
      <c r="P524" s="224"/>
      <c r="Q524" s="224"/>
      <c r="R524" s="224"/>
      <c r="S524" s="224"/>
      <c r="T524" s="224"/>
      <c r="U524" s="224"/>
      <c r="V524" s="224"/>
      <c r="W524" s="224"/>
      <c r="X524" s="224"/>
      <c r="Y524" s="224"/>
      <c r="Z524" s="224"/>
      <c r="AA524" s="224"/>
      <c r="AB524" s="224"/>
      <c r="AC524" s="224"/>
      <c r="AD524" s="224"/>
      <c r="AE524" s="224"/>
      <c r="AF524" s="224"/>
      <c r="AG524" s="224"/>
      <c r="AH524" s="224"/>
      <c r="AI524" s="224"/>
      <c r="AJ524" s="224"/>
      <c r="AK524" s="224"/>
    </row>
    <row r="525" spans="1:37" ht="12.75">
      <c r="A525" s="224"/>
      <c r="B525" s="224"/>
      <c r="C525" s="224"/>
      <c r="D525" s="224"/>
      <c r="E525" s="224"/>
      <c r="F525" s="224"/>
      <c r="G525" s="224"/>
      <c r="H525" s="224"/>
      <c r="I525" s="224"/>
      <c r="J525" s="224"/>
      <c r="K525" s="224"/>
      <c r="L525" s="224"/>
      <c r="M525" s="224"/>
      <c r="N525" s="224"/>
      <c r="O525" s="224"/>
      <c r="P525" s="224"/>
      <c r="Q525" s="224"/>
      <c r="R525" s="224"/>
      <c r="S525" s="224"/>
      <c r="T525" s="224"/>
      <c r="U525" s="224"/>
      <c r="V525" s="224"/>
      <c r="W525" s="224"/>
      <c r="X525" s="224"/>
      <c r="Y525" s="224"/>
      <c r="Z525" s="224"/>
      <c r="AA525" s="224"/>
      <c r="AB525" s="224"/>
      <c r="AC525" s="224"/>
      <c r="AD525" s="224"/>
      <c r="AE525" s="224"/>
      <c r="AF525" s="224"/>
      <c r="AG525" s="224"/>
      <c r="AH525" s="224"/>
      <c r="AI525" s="224"/>
      <c r="AJ525" s="224"/>
      <c r="AK525" s="224"/>
    </row>
    <row r="526" spans="1:37" ht="12.75">
      <c r="A526" s="224"/>
      <c r="B526" s="224"/>
      <c r="C526" s="224"/>
      <c r="D526" s="224"/>
      <c r="E526" s="224"/>
      <c r="F526" s="224"/>
      <c r="G526" s="224"/>
      <c r="H526" s="224"/>
      <c r="I526" s="224"/>
      <c r="J526" s="224"/>
      <c r="K526" s="224"/>
      <c r="L526" s="224"/>
      <c r="M526" s="224"/>
      <c r="N526" s="224"/>
      <c r="O526" s="224"/>
      <c r="P526" s="224"/>
      <c r="Q526" s="224"/>
      <c r="R526" s="224"/>
      <c r="S526" s="224"/>
      <c r="T526" s="224"/>
      <c r="U526" s="224"/>
      <c r="V526" s="224"/>
      <c r="W526" s="224"/>
      <c r="X526" s="224"/>
      <c r="Y526" s="224"/>
      <c r="Z526" s="224"/>
      <c r="AA526" s="224"/>
      <c r="AB526" s="224"/>
      <c r="AC526" s="224"/>
      <c r="AD526" s="224"/>
      <c r="AE526" s="224"/>
      <c r="AF526" s="224"/>
      <c r="AG526" s="224"/>
      <c r="AH526" s="224"/>
      <c r="AI526" s="224"/>
      <c r="AJ526" s="224"/>
      <c r="AK526" s="224"/>
    </row>
    <row r="527" spans="1:37" ht="12.75">
      <c r="A527" s="224"/>
      <c r="B527" s="224"/>
      <c r="C527" s="224"/>
      <c r="D527" s="224"/>
      <c r="E527" s="224"/>
      <c r="F527" s="224"/>
      <c r="G527" s="224"/>
      <c r="H527" s="224"/>
      <c r="I527" s="224"/>
      <c r="J527" s="224"/>
      <c r="K527" s="224"/>
      <c r="L527" s="224"/>
      <c r="M527" s="224"/>
      <c r="N527" s="224"/>
      <c r="O527" s="224"/>
      <c r="P527" s="224"/>
      <c r="Q527" s="224"/>
      <c r="R527" s="224"/>
      <c r="S527" s="224"/>
      <c r="T527" s="224"/>
      <c r="U527" s="224"/>
      <c r="V527" s="224"/>
      <c r="W527" s="224"/>
      <c r="X527" s="224"/>
      <c r="Y527" s="224"/>
      <c r="Z527" s="224"/>
      <c r="AA527" s="224"/>
      <c r="AB527" s="224"/>
      <c r="AC527" s="224"/>
      <c r="AD527" s="224"/>
      <c r="AE527" s="224"/>
      <c r="AF527" s="224"/>
      <c r="AG527" s="224"/>
      <c r="AH527" s="224"/>
      <c r="AI527" s="224"/>
      <c r="AJ527" s="224"/>
      <c r="AK527" s="224"/>
    </row>
    <row r="528" spans="1:37" ht="12.75">
      <c r="A528" s="224"/>
      <c r="B528" s="224"/>
      <c r="C528" s="224"/>
      <c r="D528" s="224"/>
      <c r="E528" s="224"/>
      <c r="F528" s="224"/>
      <c r="G528" s="224"/>
      <c r="H528" s="224"/>
      <c r="I528" s="224"/>
      <c r="J528" s="224"/>
      <c r="K528" s="224"/>
      <c r="L528" s="224"/>
      <c r="M528" s="224"/>
      <c r="N528" s="224"/>
      <c r="O528" s="224"/>
      <c r="P528" s="224"/>
      <c r="Q528" s="224"/>
      <c r="R528" s="224"/>
      <c r="S528" s="224"/>
      <c r="T528" s="224"/>
      <c r="U528" s="224"/>
      <c r="V528" s="224"/>
      <c r="W528" s="224"/>
      <c r="X528" s="224"/>
      <c r="Y528" s="224"/>
      <c r="Z528" s="224"/>
      <c r="AA528" s="224"/>
      <c r="AB528" s="224"/>
      <c r="AC528" s="224"/>
      <c r="AD528" s="224"/>
      <c r="AE528" s="224"/>
      <c r="AF528" s="224"/>
      <c r="AG528" s="224"/>
      <c r="AH528" s="224"/>
      <c r="AI528" s="224"/>
      <c r="AJ528" s="224"/>
      <c r="AK528" s="224"/>
    </row>
    <row r="529" spans="1:37" ht="12.75">
      <c r="A529" s="224"/>
      <c r="B529" s="224"/>
      <c r="C529" s="224"/>
      <c r="D529" s="224"/>
      <c r="E529" s="224"/>
      <c r="F529" s="224"/>
      <c r="G529" s="224"/>
      <c r="H529" s="224"/>
      <c r="I529" s="224"/>
      <c r="J529" s="224"/>
      <c r="K529" s="224"/>
      <c r="L529" s="224"/>
      <c r="M529" s="224"/>
      <c r="N529" s="224"/>
      <c r="O529" s="224"/>
      <c r="P529" s="224"/>
      <c r="Q529" s="224"/>
      <c r="R529" s="224"/>
      <c r="S529" s="224"/>
      <c r="T529" s="224"/>
      <c r="U529" s="224"/>
      <c r="V529" s="224"/>
      <c r="W529" s="224"/>
      <c r="X529" s="224"/>
      <c r="Y529" s="224"/>
      <c r="Z529" s="224"/>
      <c r="AA529" s="224"/>
      <c r="AB529" s="224"/>
      <c r="AC529" s="224"/>
      <c r="AD529" s="224"/>
      <c r="AE529" s="224"/>
      <c r="AF529" s="224"/>
      <c r="AG529" s="224"/>
      <c r="AH529" s="224"/>
      <c r="AI529" s="224"/>
      <c r="AJ529" s="224"/>
      <c r="AK529" s="224"/>
    </row>
    <row r="530" spans="1:37" ht="12.75">
      <c r="A530" s="224"/>
      <c r="B530" s="224"/>
      <c r="C530" s="224"/>
      <c r="D530" s="224"/>
      <c r="E530" s="224"/>
      <c r="F530" s="224"/>
      <c r="G530" s="224"/>
      <c r="H530" s="224"/>
      <c r="I530" s="224"/>
      <c r="J530" s="224"/>
      <c r="K530" s="224"/>
      <c r="L530" s="224"/>
      <c r="M530" s="224"/>
      <c r="N530" s="224"/>
      <c r="O530" s="224"/>
      <c r="P530" s="224"/>
      <c r="Q530" s="224"/>
      <c r="R530" s="224"/>
      <c r="S530" s="224"/>
      <c r="T530" s="224"/>
      <c r="U530" s="224"/>
      <c r="V530" s="224"/>
      <c r="W530" s="224"/>
      <c r="X530" s="224"/>
      <c r="Y530" s="224"/>
      <c r="Z530" s="224"/>
      <c r="AA530" s="224"/>
      <c r="AB530" s="224"/>
      <c r="AC530" s="224"/>
      <c r="AD530" s="224"/>
      <c r="AE530" s="224"/>
      <c r="AF530" s="224"/>
      <c r="AG530" s="224"/>
      <c r="AH530" s="224"/>
      <c r="AI530" s="224"/>
      <c r="AJ530" s="224"/>
      <c r="AK530" s="224"/>
    </row>
    <row r="531" spans="1:37" ht="12.75">
      <c r="A531" s="224"/>
      <c r="B531" s="224"/>
      <c r="C531" s="224"/>
      <c r="D531" s="224"/>
      <c r="E531" s="224"/>
      <c r="F531" s="224"/>
      <c r="G531" s="224"/>
      <c r="H531" s="224"/>
      <c r="I531" s="224"/>
      <c r="J531" s="224"/>
      <c r="K531" s="224"/>
      <c r="L531" s="224"/>
      <c r="M531" s="224"/>
      <c r="N531" s="224"/>
      <c r="O531" s="224"/>
      <c r="P531" s="224"/>
      <c r="Q531" s="224"/>
      <c r="R531" s="224"/>
      <c r="S531" s="224"/>
      <c r="T531" s="224"/>
      <c r="U531" s="224"/>
      <c r="V531" s="224"/>
      <c r="W531" s="224"/>
      <c r="X531" s="224"/>
      <c r="Y531" s="224"/>
      <c r="Z531" s="224"/>
      <c r="AA531" s="224"/>
      <c r="AB531" s="224"/>
      <c r="AC531" s="224"/>
      <c r="AD531" s="224"/>
      <c r="AE531" s="224"/>
      <c r="AF531" s="224"/>
      <c r="AG531" s="224"/>
      <c r="AH531" s="224"/>
      <c r="AI531" s="224"/>
      <c r="AJ531" s="224"/>
      <c r="AK531" s="224"/>
    </row>
    <row r="532" spans="1:37" ht="12.75">
      <c r="A532" s="224"/>
      <c r="B532" s="224"/>
      <c r="C532" s="224"/>
      <c r="D532" s="224"/>
      <c r="E532" s="224"/>
      <c r="F532" s="224"/>
      <c r="G532" s="224"/>
      <c r="H532" s="224"/>
      <c r="I532" s="224"/>
      <c r="J532" s="224"/>
      <c r="K532" s="224"/>
      <c r="L532" s="224"/>
      <c r="M532" s="224"/>
      <c r="N532" s="224"/>
      <c r="O532" s="224"/>
      <c r="P532" s="224"/>
      <c r="Q532" s="224"/>
      <c r="R532" s="224"/>
      <c r="S532" s="224"/>
      <c r="T532" s="224"/>
      <c r="U532" s="224"/>
      <c r="V532" s="224"/>
      <c r="W532" s="224"/>
      <c r="X532" s="224"/>
      <c r="Y532" s="224"/>
      <c r="Z532" s="224"/>
      <c r="AA532" s="224"/>
      <c r="AB532" s="224"/>
      <c r="AC532" s="224"/>
      <c r="AD532" s="224"/>
      <c r="AE532" s="224"/>
      <c r="AF532" s="224"/>
      <c r="AG532" s="224"/>
      <c r="AH532" s="224"/>
      <c r="AI532" s="224"/>
      <c r="AJ532" s="224"/>
      <c r="AK532" s="224"/>
    </row>
    <row r="533" spans="1:37" ht="12.75">
      <c r="A533" s="224"/>
      <c r="B533" s="224"/>
      <c r="C533" s="224"/>
      <c r="D533" s="224"/>
      <c r="E533" s="224"/>
      <c r="F533" s="224"/>
      <c r="G533" s="224"/>
      <c r="H533" s="224"/>
      <c r="I533" s="224"/>
      <c r="J533" s="224"/>
      <c r="K533" s="224"/>
      <c r="L533" s="224"/>
      <c r="M533" s="224"/>
      <c r="N533" s="224"/>
      <c r="O533" s="224"/>
      <c r="P533" s="224"/>
      <c r="Q533" s="224"/>
      <c r="R533" s="224"/>
      <c r="S533" s="224"/>
      <c r="T533" s="224"/>
      <c r="U533" s="224"/>
      <c r="V533" s="224"/>
      <c r="W533" s="224"/>
      <c r="X533" s="224"/>
      <c r="Y533" s="224"/>
      <c r="Z533" s="224"/>
      <c r="AA533" s="224"/>
      <c r="AB533" s="224"/>
      <c r="AC533" s="224"/>
      <c r="AD533" s="224"/>
      <c r="AE533" s="224"/>
      <c r="AF533" s="224"/>
      <c r="AG533" s="224"/>
      <c r="AH533" s="224"/>
      <c r="AI533" s="224"/>
      <c r="AJ533" s="224"/>
      <c r="AK533" s="224"/>
    </row>
    <row r="534" spans="1:37" ht="12.75">
      <c r="A534" s="224"/>
      <c r="B534" s="224"/>
      <c r="C534" s="224"/>
      <c r="D534" s="224"/>
      <c r="E534" s="224"/>
      <c r="F534" s="224"/>
      <c r="G534" s="224"/>
      <c r="H534" s="224"/>
      <c r="I534" s="224"/>
      <c r="J534" s="224"/>
      <c r="K534" s="224"/>
      <c r="L534" s="224"/>
      <c r="M534" s="224"/>
      <c r="N534" s="224"/>
      <c r="O534" s="224"/>
      <c r="P534" s="224"/>
      <c r="Q534" s="224"/>
      <c r="R534" s="224"/>
      <c r="S534" s="224"/>
      <c r="T534" s="224"/>
      <c r="U534" s="224"/>
      <c r="V534" s="224"/>
      <c r="W534" s="224"/>
      <c r="X534" s="224"/>
      <c r="Y534" s="224"/>
      <c r="Z534" s="224"/>
      <c r="AA534" s="224"/>
      <c r="AB534" s="224"/>
      <c r="AC534" s="224"/>
      <c r="AD534" s="224"/>
      <c r="AE534" s="224"/>
      <c r="AF534" s="224"/>
      <c r="AG534" s="224"/>
      <c r="AH534" s="224"/>
      <c r="AI534" s="224"/>
      <c r="AJ534" s="224"/>
      <c r="AK534" s="224"/>
    </row>
    <row r="535" spans="1:37" ht="12.75">
      <c r="A535" s="224"/>
      <c r="B535" s="224"/>
      <c r="C535" s="224"/>
      <c r="D535" s="224"/>
      <c r="E535" s="224"/>
      <c r="F535" s="224"/>
      <c r="G535" s="224"/>
      <c r="H535" s="224"/>
      <c r="I535" s="224"/>
      <c r="J535" s="224"/>
      <c r="K535" s="224"/>
      <c r="L535" s="224"/>
      <c r="M535" s="224"/>
      <c r="N535" s="224"/>
      <c r="O535" s="224"/>
      <c r="P535" s="224"/>
      <c r="Q535" s="224"/>
      <c r="R535" s="224"/>
      <c r="S535" s="224"/>
      <c r="T535" s="224"/>
      <c r="U535" s="224"/>
      <c r="V535" s="224"/>
      <c r="W535" s="224"/>
      <c r="X535" s="224"/>
      <c r="Y535" s="224"/>
      <c r="Z535" s="224"/>
      <c r="AA535" s="224"/>
      <c r="AB535" s="224"/>
      <c r="AC535" s="224"/>
      <c r="AD535" s="224"/>
      <c r="AE535" s="224"/>
      <c r="AF535" s="224"/>
      <c r="AG535" s="224"/>
      <c r="AH535" s="224"/>
      <c r="AI535" s="224"/>
      <c r="AJ535" s="224"/>
      <c r="AK535" s="224"/>
    </row>
    <row r="536" spans="1:37" ht="12.75">
      <c r="A536" s="224"/>
      <c r="B536" s="224"/>
      <c r="C536" s="224"/>
      <c r="D536" s="224"/>
      <c r="E536" s="224"/>
      <c r="F536" s="224"/>
      <c r="G536" s="224"/>
      <c r="H536" s="224"/>
      <c r="I536" s="224"/>
      <c r="J536" s="224"/>
      <c r="K536" s="224"/>
      <c r="L536" s="224"/>
      <c r="M536" s="224"/>
      <c r="N536" s="224"/>
      <c r="O536" s="224"/>
      <c r="P536" s="224"/>
      <c r="Q536" s="224"/>
      <c r="R536" s="224"/>
      <c r="S536" s="224"/>
      <c r="T536" s="224"/>
      <c r="U536" s="224"/>
      <c r="V536" s="224"/>
      <c r="W536" s="224"/>
      <c r="X536" s="224"/>
      <c r="Y536" s="224"/>
      <c r="Z536" s="224"/>
      <c r="AA536" s="224"/>
      <c r="AB536" s="224"/>
      <c r="AC536" s="224"/>
      <c r="AD536" s="224"/>
      <c r="AE536" s="224"/>
      <c r="AF536" s="224"/>
      <c r="AG536" s="224"/>
      <c r="AH536" s="224"/>
      <c r="AI536" s="224"/>
      <c r="AJ536" s="224"/>
      <c r="AK536" s="224"/>
    </row>
    <row r="537" spans="1:37" ht="12.75">
      <c r="A537" s="224"/>
      <c r="B537" s="224"/>
      <c r="C537" s="224"/>
      <c r="D537" s="224"/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  <c r="AA537" s="224"/>
      <c r="AB537" s="224"/>
      <c r="AC537" s="224"/>
      <c r="AD537" s="224"/>
      <c r="AE537" s="224"/>
      <c r="AF537" s="224"/>
      <c r="AG537" s="224"/>
      <c r="AH537" s="224"/>
      <c r="AI537" s="224"/>
      <c r="AJ537" s="224"/>
      <c r="AK537" s="224"/>
    </row>
    <row r="538" spans="1:37" ht="12.75">
      <c r="A538" s="224"/>
      <c r="B538" s="224"/>
      <c r="C538" s="224"/>
      <c r="D538" s="224"/>
      <c r="E538" s="224"/>
      <c r="F538" s="224"/>
      <c r="G538" s="224"/>
      <c r="H538" s="224"/>
      <c r="I538" s="224"/>
      <c r="J538" s="224"/>
      <c r="K538" s="224"/>
      <c r="L538" s="224"/>
      <c r="M538" s="224"/>
      <c r="N538" s="224"/>
      <c r="O538" s="224"/>
      <c r="P538" s="224"/>
      <c r="Q538" s="224"/>
      <c r="R538" s="224"/>
      <c r="S538" s="224"/>
      <c r="T538" s="224"/>
      <c r="U538" s="224"/>
      <c r="V538" s="224"/>
      <c r="W538" s="224"/>
      <c r="X538" s="224"/>
      <c r="Y538" s="224"/>
      <c r="Z538" s="224"/>
      <c r="AA538" s="224"/>
      <c r="AB538" s="224"/>
      <c r="AC538" s="224"/>
      <c r="AD538" s="224"/>
      <c r="AE538" s="224"/>
      <c r="AF538" s="224"/>
      <c r="AG538" s="224"/>
      <c r="AH538" s="224"/>
      <c r="AI538" s="224"/>
      <c r="AJ538" s="224"/>
      <c r="AK538" s="224"/>
    </row>
    <row r="539" spans="1:37" ht="12.75">
      <c r="A539" s="224"/>
      <c r="B539" s="224"/>
      <c r="C539" s="224"/>
      <c r="D539" s="224"/>
      <c r="E539" s="224"/>
      <c r="F539" s="224"/>
      <c r="G539" s="224"/>
      <c r="H539" s="224"/>
      <c r="I539" s="224"/>
      <c r="J539" s="224"/>
      <c r="K539" s="224"/>
      <c r="L539" s="224"/>
      <c r="M539" s="224"/>
      <c r="N539" s="224"/>
      <c r="O539" s="224"/>
      <c r="P539" s="224"/>
      <c r="Q539" s="224"/>
      <c r="R539" s="224"/>
      <c r="S539" s="224"/>
      <c r="T539" s="224"/>
      <c r="U539" s="224"/>
      <c r="V539" s="224"/>
      <c r="W539" s="224"/>
      <c r="X539" s="224"/>
      <c r="Y539" s="224"/>
      <c r="Z539" s="224"/>
      <c r="AA539" s="224"/>
      <c r="AB539" s="224"/>
      <c r="AC539" s="224"/>
      <c r="AD539" s="224"/>
      <c r="AE539" s="224"/>
      <c r="AF539" s="224"/>
      <c r="AG539" s="224"/>
      <c r="AH539" s="224"/>
      <c r="AI539" s="224"/>
      <c r="AJ539" s="224"/>
      <c r="AK539" s="224"/>
    </row>
    <row r="540" spans="1:37" ht="12.75">
      <c r="A540" s="224"/>
      <c r="B540" s="224"/>
      <c r="C540" s="224"/>
      <c r="D540" s="224"/>
      <c r="E540" s="224"/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  <c r="R540" s="224"/>
      <c r="S540" s="224"/>
      <c r="T540" s="224"/>
      <c r="U540" s="224"/>
      <c r="V540" s="224"/>
      <c r="W540" s="224"/>
      <c r="X540" s="224"/>
      <c r="Y540" s="224"/>
      <c r="Z540" s="224"/>
      <c r="AA540" s="224"/>
      <c r="AB540" s="224"/>
      <c r="AC540" s="224"/>
      <c r="AD540" s="224"/>
      <c r="AE540" s="224"/>
      <c r="AF540" s="224"/>
      <c r="AG540" s="224"/>
      <c r="AH540" s="224"/>
      <c r="AI540" s="224"/>
      <c r="AJ540" s="224"/>
      <c r="AK540" s="224"/>
    </row>
    <row r="541" spans="1:37" ht="12.75">
      <c r="A541" s="224"/>
      <c r="B541" s="224"/>
      <c r="C541" s="224"/>
      <c r="D541" s="224"/>
      <c r="E541" s="224"/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  <c r="R541" s="224"/>
      <c r="S541" s="224"/>
      <c r="T541" s="224"/>
      <c r="U541" s="224"/>
      <c r="V541" s="224"/>
      <c r="W541" s="224"/>
      <c r="X541" s="224"/>
      <c r="Y541" s="224"/>
      <c r="Z541" s="224"/>
      <c r="AA541" s="224"/>
      <c r="AB541" s="224"/>
      <c r="AC541" s="224"/>
      <c r="AD541" s="224"/>
      <c r="AE541" s="224"/>
      <c r="AF541" s="224"/>
      <c r="AG541" s="224"/>
      <c r="AH541" s="224"/>
      <c r="AI541" s="224"/>
      <c r="AJ541" s="224"/>
      <c r="AK541" s="224"/>
    </row>
    <row r="542" spans="1:37" ht="12.75">
      <c r="A542" s="224"/>
      <c r="B542" s="224"/>
      <c r="C542" s="224"/>
      <c r="D542" s="224"/>
      <c r="E542" s="224"/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  <c r="R542" s="224"/>
      <c r="S542" s="224"/>
      <c r="T542" s="224"/>
      <c r="U542" s="224"/>
      <c r="V542" s="224"/>
      <c r="W542" s="224"/>
      <c r="X542" s="224"/>
      <c r="Y542" s="224"/>
      <c r="Z542" s="224"/>
      <c r="AA542" s="224"/>
      <c r="AB542" s="224"/>
      <c r="AC542" s="224"/>
      <c r="AD542" s="224"/>
      <c r="AE542" s="224"/>
      <c r="AF542" s="224"/>
      <c r="AG542" s="224"/>
      <c r="AH542" s="224"/>
      <c r="AI542" s="224"/>
      <c r="AJ542" s="224"/>
      <c r="AK542" s="224"/>
    </row>
    <row r="543" spans="1:37" ht="12.75">
      <c r="A543" s="224"/>
      <c r="B543" s="224"/>
      <c r="C543" s="224"/>
      <c r="D543" s="224"/>
      <c r="E543" s="224"/>
      <c r="F543" s="224"/>
      <c r="G543" s="224"/>
      <c r="H543" s="224"/>
      <c r="I543" s="224"/>
      <c r="J543" s="224"/>
      <c r="K543" s="224"/>
      <c r="L543" s="224"/>
      <c r="M543" s="224"/>
      <c r="N543" s="224"/>
      <c r="O543" s="224"/>
      <c r="P543" s="224"/>
      <c r="Q543" s="224"/>
      <c r="R543" s="224"/>
      <c r="S543" s="224"/>
      <c r="T543" s="224"/>
      <c r="U543" s="224"/>
      <c r="V543" s="224"/>
      <c r="W543" s="224"/>
      <c r="X543" s="224"/>
      <c r="Y543" s="224"/>
      <c r="Z543" s="224"/>
      <c r="AA543" s="224"/>
      <c r="AB543" s="224"/>
      <c r="AC543" s="224"/>
      <c r="AD543" s="224"/>
      <c r="AE543" s="224"/>
      <c r="AF543" s="224"/>
      <c r="AG543" s="224"/>
      <c r="AH543" s="224"/>
      <c r="AI543" s="224"/>
      <c r="AJ543" s="224"/>
      <c r="AK543" s="224"/>
    </row>
    <row r="544" spans="1:37" ht="12.75">
      <c r="A544" s="224"/>
      <c r="B544" s="224"/>
      <c r="C544" s="224"/>
      <c r="D544" s="224"/>
      <c r="E544" s="224"/>
      <c r="F544" s="224"/>
      <c r="G544" s="224"/>
      <c r="H544" s="224"/>
      <c r="I544" s="224"/>
      <c r="J544" s="224"/>
      <c r="K544" s="224"/>
      <c r="L544" s="224"/>
      <c r="M544" s="224"/>
      <c r="N544" s="224"/>
      <c r="O544" s="224"/>
      <c r="P544" s="224"/>
      <c r="Q544" s="224"/>
      <c r="R544" s="224"/>
      <c r="S544" s="224"/>
      <c r="T544" s="224"/>
      <c r="U544" s="224"/>
      <c r="V544" s="224"/>
      <c r="W544" s="224"/>
      <c r="X544" s="224"/>
      <c r="Y544" s="224"/>
      <c r="Z544" s="224"/>
      <c r="AA544" s="224"/>
      <c r="AB544" s="224"/>
      <c r="AC544" s="224"/>
      <c r="AD544" s="224"/>
      <c r="AE544" s="224"/>
      <c r="AF544" s="224"/>
      <c r="AG544" s="224"/>
      <c r="AH544" s="224"/>
      <c r="AI544" s="224"/>
      <c r="AJ544" s="224"/>
      <c r="AK544" s="224"/>
    </row>
    <row r="545" spans="1:37" ht="12.75">
      <c r="A545" s="224"/>
      <c r="B545" s="224"/>
      <c r="C545" s="224"/>
      <c r="D545" s="224"/>
      <c r="E545" s="224"/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  <c r="R545" s="224"/>
      <c r="S545" s="224"/>
      <c r="T545" s="224"/>
      <c r="U545" s="224"/>
      <c r="V545" s="224"/>
      <c r="W545" s="224"/>
      <c r="X545" s="224"/>
      <c r="Y545" s="224"/>
      <c r="Z545" s="224"/>
      <c r="AA545" s="224"/>
      <c r="AB545" s="224"/>
      <c r="AC545" s="224"/>
      <c r="AD545" s="224"/>
      <c r="AE545" s="224"/>
      <c r="AF545" s="224"/>
      <c r="AG545" s="224"/>
      <c r="AH545" s="224"/>
      <c r="AI545" s="224"/>
      <c r="AJ545" s="224"/>
      <c r="AK545" s="224"/>
    </row>
    <row r="546" spans="1:37" ht="12.75">
      <c r="A546" s="224"/>
      <c r="B546" s="224"/>
      <c r="C546" s="224"/>
      <c r="D546" s="224"/>
      <c r="E546" s="224"/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  <c r="R546" s="224"/>
      <c r="S546" s="224"/>
      <c r="T546" s="224"/>
      <c r="U546" s="224"/>
      <c r="V546" s="224"/>
      <c r="W546" s="224"/>
      <c r="X546" s="224"/>
      <c r="Y546" s="224"/>
      <c r="Z546" s="224"/>
      <c r="AA546" s="224"/>
      <c r="AB546" s="224"/>
      <c r="AC546" s="224"/>
      <c r="AD546" s="224"/>
      <c r="AE546" s="224"/>
      <c r="AF546" s="224"/>
      <c r="AG546" s="224"/>
      <c r="AH546" s="224"/>
      <c r="AI546" s="224"/>
      <c r="AJ546" s="224"/>
      <c r="AK546" s="224"/>
    </row>
    <row r="547" spans="1:37" ht="12.75">
      <c r="A547" s="224"/>
      <c r="B547" s="224"/>
      <c r="C547" s="224"/>
      <c r="D547" s="224"/>
      <c r="E547" s="224"/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  <c r="R547" s="224"/>
      <c r="S547" s="224"/>
      <c r="T547" s="224"/>
      <c r="U547" s="224"/>
      <c r="V547" s="224"/>
      <c r="W547" s="224"/>
      <c r="X547" s="224"/>
      <c r="Y547" s="224"/>
      <c r="Z547" s="224"/>
      <c r="AA547" s="224"/>
      <c r="AB547" s="224"/>
      <c r="AC547" s="224"/>
      <c r="AD547" s="224"/>
      <c r="AE547" s="224"/>
      <c r="AF547" s="224"/>
      <c r="AG547" s="224"/>
      <c r="AH547" s="224"/>
      <c r="AI547" s="224"/>
      <c r="AJ547" s="224"/>
      <c r="AK547" s="224"/>
    </row>
    <row r="548" spans="1:37" ht="12.75">
      <c r="A548" s="224"/>
      <c r="B548" s="224"/>
      <c r="C548" s="224"/>
      <c r="D548" s="224"/>
      <c r="E548" s="224"/>
      <c r="F548" s="224"/>
      <c r="G548" s="224"/>
      <c r="H548" s="224"/>
      <c r="I548" s="224"/>
      <c r="J548" s="224"/>
      <c r="K548" s="224"/>
      <c r="L548" s="224"/>
      <c r="M548" s="224"/>
      <c r="N548" s="224"/>
      <c r="O548" s="224"/>
      <c r="P548" s="224"/>
      <c r="Q548" s="224"/>
      <c r="R548" s="224"/>
      <c r="S548" s="224"/>
      <c r="T548" s="224"/>
      <c r="U548" s="224"/>
      <c r="V548" s="224"/>
      <c r="W548" s="224"/>
      <c r="X548" s="224"/>
      <c r="Y548" s="224"/>
      <c r="Z548" s="224"/>
      <c r="AA548" s="224"/>
      <c r="AB548" s="224"/>
      <c r="AC548" s="224"/>
      <c r="AD548" s="224"/>
      <c r="AE548" s="224"/>
      <c r="AF548" s="224"/>
      <c r="AG548" s="224"/>
      <c r="AH548" s="224"/>
      <c r="AI548" s="224"/>
      <c r="AJ548" s="224"/>
      <c r="AK548" s="224"/>
    </row>
    <row r="549" spans="1:37" ht="12.75">
      <c r="A549" s="224"/>
      <c r="B549" s="224"/>
      <c r="C549" s="224"/>
      <c r="D549" s="224"/>
      <c r="E549" s="224"/>
      <c r="F549" s="224"/>
      <c r="G549" s="224"/>
      <c r="H549" s="224"/>
      <c r="I549" s="224"/>
      <c r="J549" s="224"/>
      <c r="K549" s="224"/>
      <c r="L549" s="224"/>
      <c r="M549" s="224"/>
      <c r="N549" s="224"/>
      <c r="O549" s="224"/>
      <c r="P549" s="224"/>
      <c r="Q549" s="224"/>
      <c r="R549" s="224"/>
      <c r="S549" s="224"/>
      <c r="T549" s="224"/>
      <c r="U549" s="224"/>
      <c r="V549" s="224"/>
      <c r="W549" s="224"/>
      <c r="X549" s="224"/>
      <c r="Y549" s="224"/>
      <c r="Z549" s="224"/>
      <c r="AA549" s="224"/>
      <c r="AB549" s="224"/>
      <c r="AC549" s="224"/>
      <c r="AD549" s="224"/>
      <c r="AE549" s="224"/>
      <c r="AF549" s="224"/>
      <c r="AG549" s="224"/>
      <c r="AH549" s="224"/>
      <c r="AI549" s="224"/>
      <c r="AJ549" s="224"/>
      <c r="AK549" s="224"/>
    </row>
    <row r="550" spans="1:37" ht="12.75">
      <c r="A550" s="224"/>
      <c r="B550" s="224"/>
      <c r="C550" s="224"/>
      <c r="D550" s="224"/>
      <c r="E550" s="224"/>
      <c r="F550" s="224"/>
      <c r="G550" s="224"/>
      <c r="H550" s="224"/>
      <c r="I550" s="224"/>
      <c r="J550" s="224"/>
      <c r="K550" s="224"/>
      <c r="L550" s="224"/>
      <c r="M550" s="224"/>
      <c r="N550" s="224"/>
      <c r="O550" s="224"/>
      <c r="P550" s="224"/>
      <c r="Q550" s="224"/>
      <c r="R550" s="224"/>
      <c r="S550" s="224"/>
      <c r="T550" s="224"/>
      <c r="U550" s="224"/>
      <c r="V550" s="224"/>
      <c r="W550" s="224"/>
      <c r="X550" s="224"/>
      <c r="Y550" s="224"/>
      <c r="Z550" s="224"/>
      <c r="AA550" s="224"/>
      <c r="AB550" s="224"/>
      <c r="AC550" s="224"/>
      <c r="AD550" s="224"/>
      <c r="AE550" s="224"/>
      <c r="AF550" s="224"/>
      <c r="AG550" s="224"/>
      <c r="AH550" s="224"/>
      <c r="AI550" s="224"/>
      <c r="AJ550" s="224"/>
      <c r="AK550" s="224"/>
    </row>
    <row r="551" spans="1:37" ht="12.75">
      <c r="A551" s="224"/>
      <c r="B551" s="224"/>
      <c r="C551" s="224"/>
      <c r="D551" s="224"/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  <c r="AA551" s="224"/>
      <c r="AB551" s="224"/>
      <c r="AC551" s="224"/>
      <c r="AD551" s="224"/>
      <c r="AE551" s="224"/>
      <c r="AF551" s="224"/>
      <c r="AG551" s="224"/>
      <c r="AH551" s="224"/>
      <c r="AI551" s="224"/>
      <c r="AJ551" s="224"/>
      <c r="AK551" s="224"/>
    </row>
    <row r="552" spans="1:37" ht="12.75">
      <c r="A552" s="224"/>
      <c r="B552" s="224"/>
      <c r="C552" s="224"/>
      <c r="D552" s="224"/>
      <c r="E552" s="224"/>
      <c r="F552" s="224"/>
      <c r="G552" s="224"/>
      <c r="H552" s="224"/>
      <c r="I552" s="224"/>
      <c r="J552" s="224"/>
      <c r="K552" s="224"/>
      <c r="L552" s="224"/>
      <c r="M552" s="224"/>
      <c r="N552" s="224"/>
      <c r="O552" s="224"/>
      <c r="P552" s="224"/>
      <c r="Q552" s="224"/>
      <c r="R552" s="224"/>
      <c r="S552" s="224"/>
      <c r="T552" s="224"/>
      <c r="U552" s="224"/>
      <c r="V552" s="224"/>
      <c r="W552" s="224"/>
      <c r="X552" s="224"/>
      <c r="Y552" s="224"/>
      <c r="Z552" s="224"/>
      <c r="AA552" s="224"/>
      <c r="AB552" s="224"/>
      <c r="AC552" s="224"/>
      <c r="AD552" s="224"/>
      <c r="AE552" s="224"/>
      <c r="AF552" s="224"/>
      <c r="AG552" s="224"/>
      <c r="AH552" s="224"/>
      <c r="AI552" s="224"/>
      <c r="AJ552" s="224"/>
      <c r="AK552" s="224"/>
    </row>
    <row r="553" spans="1:37" ht="12.75">
      <c r="A553" s="224"/>
      <c r="B553" s="224"/>
      <c r="C553" s="224"/>
      <c r="D553" s="224"/>
      <c r="E553" s="224"/>
      <c r="F553" s="224"/>
      <c r="G553" s="224"/>
      <c r="H553" s="224"/>
      <c r="I553" s="224"/>
      <c r="J553" s="224"/>
      <c r="K553" s="224"/>
      <c r="L553" s="224"/>
      <c r="M553" s="224"/>
      <c r="N553" s="224"/>
      <c r="O553" s="224"/>
      <c r="P553" s="224"/>
      <c r="Q553" s="224"/>
      <c r="R553" s="224"/>
      <c r="S553" s="224"/>
      <c r="T553" s="224"/>
      <c r="U553" s="224"/>
      <c r="V553" s="224"/>
      <c r="W553" s="224"/>
      <c r="X553" s="224"/>
      <c r="Y553" s="224"/>
      <c r="Z553" s="224"/>
      <c r="AA553" s="224"/>
      <c r="AB553" s="224"/>
      <c r="AC553" s="224"/>
      <c r="AD553" s="224"/>
      <c r="AE553" s="224"/>
      <c r="AF553" s="224"/>
      <c r="AG553" s="224"/>
      <c r="AH553" s="224"/>
      <c r="AI553" s="224"/>
      <c r="AJ553" s="224"/>
      <c r="AK553" s="224"/>
    </row>
    <row r="554" spans="1:37" ht="12.75">
      <c r="A554" s="224"/>
      <c r="B554" s="224"/>
      <c r="C554" s="224"/>
      <c r="D554" s="224"/>
      <c r="E554" s="224"/>
      <c r="F554" s="224"/>
      <c r="G554" s="224"/>
      <c r="H554" s="224"/>
      <c r="I554" s="224"/>
      <c r="J554" s="224"/>
      <c r="K554" s="224"/>
      <c r="L554" s="224"/>
      <c r="M554" s="224"/>
      <c r="N554" s="224"/>
      <c r="O554" s="224"/>
      <c r="P554" s="224"/>
      <c r="Q554" s="224"/>
      <c r="R554" s="224"/>
      <c r="S554" s="224"/>
      <c r="T554" s="224"/>
      <c r="U554" s="224"/>
      <c r="V554" s="224"/>
      <c r="W554" s="224"/>
      <c r="X554" s="224"/>
      <c r="Y554" s="224"/>
      <c r="Z554" s="224"/>
      <c r="AA554" s="224"/>
      <c r="AB554" s="224"/>
      <c r="AC554" s="224"/>
      <c r="AD554" s="224"/>
      <c r="AE554" s="224"/>
      <c r="AF554" s="224"/>
      <c r="AG554" s="224"/>
      <c r="AH554" s="224"/>
      <c r="AI554" s="224"/>
      <c r="AJ554" s="224"/>
      <c r="AK554" s="224"/>
    </row>
    <row r="555" spans="1:37" ht="12.75">
      <c r="A555" s="224"/>
      <c r="B555" s="224"/>
      <c r="C555" s="224"/>
      <c r="D555" s="224"/>
      <c r="E555" s="224"/>
      <c r="F555" s="224"/>
      <c r="G555" s="224"/>
      <c r="H555" s="224"/>
      <c r="I555" s="224"/>
      <c r="J555" s="224"/>
      <c r="K555" s="224"/>
      <c r="L555" s="224"/>
      <c r="M555" s="224"/>
      <c r="N555" s="224"/>
      <c r="O555" s="224"/>
      <c r="P555" s="224"/>
      <c r="Q555" s="224"/>
      <c r="R555" s="224"/>
      <c r="S555" s="224"/>
      <c r="T555" s="224"/>
      <c r="U555" s="224"/>
      <c r="V555" s="224"/>
      <c r="W555" s="224"/>
      <c r="X555" s="224"/>
      <c r="Y555" s="224"/>
      <c r="Z555" s="224"/>
      <c r="AA555" s="224"/>
      <c r="AB555" s="224"/>
      <c r="AC555" s="224"/>
      <c r="AD555" s="224"/>
      <c r="AE555" s="224"/>
      <c r="AF555" s="224"/>
      <c r="AG555" s="224"/>
      <c r="AH555" s="224"/>
      <c r="AI555" s="224"/>
      <c r="AJ555" s="224"/>
      <c r="AK555" s="224"/>
    </row>
    <row r="556" spans="1:37" ht="12.75">
      <c r="A556" s="224"/>
      <c r="B556" s="224"/>
      <c r="C556" s="224"/>
      <c r="D556" s="224"/>
      <c r="E556" s="224"/>
      <c r="F556" s="224"/>
      <c r="G556" s="224"/>
      <c r="H556" s="224"/>
      <c r="I556" s="224"/>
      <c r="J556" s="224"/>
      <c r="K556" s="224"/>
      <c r="L556" s="224"/>
      <c r="M556" s="224"/>
      <c r="N556" s="224"/>
      <c r="O556" s="224"/>
      <c r="P556" s="224"/>
      <c r="Q556" s="224"/>
      <c r="R556" s="224"/>
      <c r="S556" s="224"/>
      <c r="T556" s="224"/>
      <c r="U556" s="224"/>
      <c r="V556" s="224"/>
      <c r="W556" s="224"/>
      <c r="X556" s="224"/>
      <c r="Y556" s="224"/>
      <c r="Z556" s="224"/>
      <c r="AA556" s="224"/>
      <c r="AB556" s="224"/>
      <c r="AC556" s="224"/>
      <c r="AD556" s="224"/>
      <c r="AE556" s="224"/>
      <c r="AF556" s="224"/>
      <c r="AG556" s="224"/>
      <c r="AH556" s="224"/>
      <c r="AI556" s="224"/>
      <c r="AJ556" s="224"/>
      <c r="AK556" s="224"/>
    </row>
    <row r="557" spans="1:37" ht="12.75">
      <c r="A557" s="224"/>
      <c r="B557" s="224"/>
      <c r="C557" s="224"/>
      <c r="D557" s="224"/>
      <c r="E557" s="224"/>
      <c r="F557" s="224"/>
      <c r="G557" s="224"/>
      <c r="H557" s="224"/>
      <c r="I557" s="224"/>
      <c r="J557" s="224"/>
      <c r="K557" s="224"/>
      <c r="L557" s="224"/>
      <c r="M557" s="224"/>
      <c r="N557" s="224"/>
      <c r="O557" s="224"/>
      <c r="P557" s="224"/>
      <c r="Q557" s="224"/>
      <c r="R557" s="224"/>
      <c r="S557" s="224"/>
      <c r="T557" s="224"/>
      <c r="U557" s="224"/>
      <c r="V557" s="224"/>
      <c r="W557" s="224"/>
      <c r="X557" s="224"/>
      <c r="Y557" s="224"/>
      <c r="Z557" s="224"/>
      <c r="AA557" s="224"/>
      <c r="AB557" s="224"/>
      <c r="AC557" s="224"/>
      <c r="AD557" s="224"/>
      <c r="AE557" s="224"/>
      <c r="AF557" s="224"/>
      <c r="AG557" s="224"/>
      <c r="AH557" s="224"/>
      <c r="AI557" s="224"/>
      <c r="AJ557" s="224"/>
      <c r="AK557" s="224"/>
    </row>
    <row r="558" spans="1:37" ht="12.75">
      <c r="A558" s="224"/>
      <c r="B558" s="224"/>
      <c r="C558" s="224"/>
      <c r="D558" s="224"/>
      <c r="E558" s="224"/>
      <c r="F558" s="224"/>
      <c r="G558" s="224"/>
      <c r="H558" s="224"/>
      <c r="I558" s="224"/>
      <c r="J558" s="224"/>
      <c r="K558" s="224"/>
      <c r="L558" s="224"/>
      <c r="M558" s="224"/>
      <c r="N558" s="224"/>
      <c r="O558" s="224"/>
      <c r="P558" s="224"/>
      <c r="Q558" s="224"/>
      <c r="R558" s="224"/>
      <c r="S558" s="224"/>
      <c r="T558" s="224"/>
      <c r="U558" s="224"/>
      <c r="V558" s="224"/>
      <c r="W558" s="224"/>
      <c r="X558" s="224"/>
      <c r="Y558" s="224"/>
      <c r="Z558" s="224"/>
      <c r="AA558" s="224"/>
      <c r="AB558" s="224"/>
      <c r="AC558" s="224"/>
      <c r="AD558" s="224"/>
      <c r="AE558" s="224"/>
      <c r="AF558" s="224"/>
      <c r="AG558" s="224"/>
      <c r="AH558" s="224"/>
      <c r="AI558" s="224"/>
      <c r="AJ558" s="224"/>
      <c r="AK558" s="224"/>
    </row>
    <row r="559" spans="1:37" ht="12.75">
      <c r="A559" s="224"/>
      <c r="B559" s="224"/>
      <c r="C559" s="224"/>
      <c r="D559" s="224"/>
      <c r="E559" s="224"/>
      <c r="F559" s="224"/>
      <c r="G559" s="224"/>
      <c r="H559" s="224"/>
      <c r="I559" s="224"/>
      <c r="J559" s="224"/>
      <c r="K559" s="224"/>
      <c r="L559" s="224"/>
      <c r="M559" s="224"/>
      <c r="N559" s="224"/>
      <c r="O559" s="224"/>
      <c r="P559" s="224"/>
      <c r="Q559" s="224"/>
      <c r="R559" s="224"/>
      <c r="S559" s="224"/>
      <c r="T559" s="224"/>
      <c r="U559" s="224"/>
      <c r="V559" s="224"/>
      <c r="W559" s="224"/>
      <c r="X559" s="224"/>
      <c r="Y559" s="224"/>
      <c r="Z559" s="224"/>
      <c r="AA559" s="224"/>
      <c r="AB559" s="224"/>
      <c r="AC559" s="224"/>
      <c r="AD559" s="224"/>
      <c r="AE559" s="224"/>
      <c r="AF559" s="224"/>
      <c r="AG559" s="224"/>
      <c r="AH559" s="224"/>
      <c r="AI559" s="224"/>
      <c r="AJ559" s="224"/>
      <c r="AK559" s="224"/>
    </row>
    <row r="560" spans="1:37" ht="12.75">
      <c r="A560" s="224"/>
      <c r="B560" s="224"/>
      <c r="C560" s="224"/>
      <c r="D560" s="224"/>
      <c r="E560" s="224"/>
      <c r="F560" s="224"/>
      <c r="G560" s="224"/>
      <c r="H560" s="224"/>
      <c r="I560" s="224"/>
      <c r="J560" s="224"/>
      <c r="K560" s="224"/>
      <c r="L560" s="224"/>
      <c r="M560" s="224"/>
      <c r="N560" s="224"/>
      <c r="O560" s="224"/>
      <c r="P560" s="224"/>
      <c r="Q560" s="224"/>
      <c r="R560" s="224"/>
      <c r="S560" s="224"/>
      <c r="T560" s="224"/>
      <c r="U560" s="224"/>
      <c r="V560" s="224"/>
      <c r="W560" s="224"/>
      <c r="X560" s="224"/>
      <c r="Y560" s="224"/>
      <c r="Z560" s="224"/>
      <c r="AA560" s="224"/>
      <c r="AB560" s="224"/>
      <c r="AC560" s="224"/>
      <c r="AD560" s="224"/>
      <c r="AE560" s="224"/>
      <c r="AF560" s="224"/>
      <c r="AG560" s="224"/>
      <c r="AH560" s="224"/>
      <c r="AI560" s="224"/>
      <c r="AJ560" s="224"/>
      <c r="AK560" s="224"/>
    </row>
    <row r="561" spans="1:37" ht="12.75">
      <c r="A561" s="224"/>
      <c r="B561" s="224"/>
      <c r="C561" s="224"/>
      <c r="D561" s="224"/>
      <c r="E561" s="224"/>
      <c r="F561" s="224"/>
      <c r="G561" s="224"/>
      <c r="H561" s="224"/>
      <c r="I561" s="224"/>
      <c r="J561" s="224"/>
      <c r="K561" s="224"/>
      <c r="L561" s="224"/>
      <c r="M561" s="224"/>
      <c r="N561" s="224"/>
      <c r="O561" s="224"/>
      <c r="P561" s="224"/>
      <c r="Q561" s="224"/>
      <c r="R561" s="224"/>
      <c r="S561" s="224"/>
      <c r="T561" s="224"/>
      <c r="U561" s="224"/>
      <c r="V561" s="224"/>
      <c r="W561" s="224"/>
      <c r="X561" s="224"/>
      <c r="Y561" s="224"/>
      <c r="Z561" s="224"/>
      <c r="AA561" s="224"/>
      <c r="AB561" s="224"/>
      <c r="AC561" s="224"/>
      <c r="AD561" s="224"/>
      <c r="AE561" s="224"/>
      <c r="AF561" s="224"/>
      <c r="AG561" s="224"/>
      <c r="AH561" s="224"/>
      <c r="AI561" s="224"/>
      <c r="AJ561" s="224"/>
      <c r="AK561" s="224"/>
    </row>
    <row r="562" spans="1:37" ht="12.75">
      <c r="A562" s="224"/>
      <c r="B562" s="224"/>
      <c r="C562" s="224"/>
      <c r="D562" s="224"/>
      <c r="E562" s="224"/>
      <c r="F562" s="224"/>
      <c r="G562" s="224"/>
      <c r="H562" s="224"/>
      <c r="I562" s="224"/>
      <c r="J562" s="224"/>
      <c r="K562" s="224"/>
      <c r="L562" s="224"/>
      <c r="M562" s="224"/>
      <c r="N562" s="224"/>
      <c r="O562" s="224"/>
      <c r="P562" s="224"/>
      <c r="Q562" s="224"/>
      <c r="R562" s="224"/>
      <c r="S562" s="224"/>
      <c r="T562" s="224"/>
      <c r="U562" s="224"/>
      <c r="V562" s="224"/>
      <c r="W562" s="224"/>
      <c r="X562" s="224"/>
      <c r="Y562" s="224"/>
      <c r="Z562" s="224"/>
      <c r="AA562" s="224"/>
      <c r="AB562" s="224"/>
      <c r="AC562" s="224"/>
      <c r="AD562" s="224"/>
      <c r="AE562" s="224"/>
      <c r="AF562" s="224"/>
      <c r="AG562" s="224"/>
      <c r="AH562" s="224"/>
      <c r="AI562" s="224"/>
      <c r="AJ562" s="224"/>
      <c r="AK562" s="224"/>
    </row>
    <row r="563" spans="1:37" ht="12.75">
      <c r="A563" s="224"/>
      <c r="B563" s="224"/>
      <c r="C563" s="224"/>
      <c r="D563" s="224"/>
      <c r="E563" s="224"/>
      <c r="F563" s="224"/>
      <c r="G563" s="224"/>
      <c r="H563" s="224"/>
      <c r="I563" s="224"/>
      <c r="J563" s="224"/>
      <c r="K563" s="224"/>
      <c r="L563" s="224"/>
      <c r="M563" s="224"/>
      <c r="N563" s="224"/>
      <c r="O563" s="224"/>
      <c r="P563" s="224"/>
      <c r="Q563" s="224"/>
      <c r="R563" s="224"/>
      <c r="S563" s="224"/>
      <c r="T563" s="224"/>
      <c r="U563" s="224"/>
      <c r="V563" s="224"/>
      <c r="W563" s="224"/>
      <c r="X563" s="224"/>
      <c r="Y563" s="224"/>
      <c r="Z563" s="224"/>
      <c r="AA563" s="224"/>
      <c r="AB563" s="224"/>
      <c r="AC563" s="224"/>
      <c r="AD563" s="224"/>
      <c r="AE563" s="224"/>
      <c r="AF563" s="224"/>
      <c r="AG563" s="224"/>
      <c r="AH563" s="224"/>
      <c r="AI563" s="224"/>
      <c r="AJ563" s="224"/>
      <c r="AK563" s="224"/>
    </row>
    <row r="564" spans="1:37" ht="12.75">
      <c r="A564" s="224"/>
      <c r="B564" s="224"/>
      <c r="C564" s="224"/>
      <c r="D564" s="224"/>
      <c r="E564" s="224"/>
      <c r="F564" s="224"/>
      <c r="G564" s="224"/>
      <c r="H564" s="224"/>
      <c r="I564" s="224"/>
      <c r="J564" s="224"/>
      <c r="K564" s="224"/>
      <c r="L564" s="224"/>
      <c r="M564" s="224"/>
      <c r="N564" s="224"/>
      <c r="O564" s="224"/>
      <c r="P564" s="224"/>
      <c r="Q564" s="224"/>
      <c r="R564" s="224"/>
      <c r="S564" s="224"/>
      <c r="T564" s="224"/>
      <c r="U564" s="224"/>
      <c r="V564" s="224"/>
      <c r="W564" s="224"/>
      <c r="X564" s="224"/>
      <c r="Y564" s="224"/>
      <c r="Z564" s="224"/>
      <c r="AA564" s="224"/>
      <c r="AB564" s="224"/>
      <c r="AC564" s="224"/>
      <c r="AD564" s="224"/>
      <c r="AE564" s="224"/>
      <c r="AF564" s="224"/>
      <c r="AG564" s="224"/>
      <c r="AH564" s="224"/>
      <c r="AI564" s="224"/>
      <c r="AJ564" s="224"/>
      <c r="AK564" s="224"/>
    </row>
    <row r="565" spans="1:37" ht="12.75">
      <c r="A565" s="224"/>
      <c r="B565" s="224"/>
      <c r="C565" s="224"/>
      <c r="D565" s="224"/>
      <c r="E565" s="224"/>
      <c r="F565" s="224"/>
      <c r="G565" s="224"/>
      <c r="H565" s="224"/>
      <c r="I565" s="224"/>
      <c r="J565" s="224"/>
      <c r="K565" s="224"/>
      <c r="L565" s="224"/>
      <c r="M565" s="224"/>
      <c r="N565" s="224"/>
      <c r="O565" s="224"/>
      <c r="P565" s="224"/>
      <c r="Q565" s="224"/>
      <c r="R565" s="224"/>
      <c r="S565" s="224"/>
      <c r="T565" s="224"/>
      <c r="U565" s="224"/>
      <c r="V565" s="224"/>
      <c r="W565" s="224"/>
      <c r="X565" s="224"/>
      <c r="Y565" s="224"/>
      <c r="Z565" s="224"/>
      <c r="AA565" s="224"/>
      <c r="AB565" s="224"/>
      <c r="AC565" s="224"/>
      <c r="AD565" s="224"/>
      <c r="AE565" s="224"/>
      <c r="AF565" s="224"/>
      <c r="AG565" s="224"/>
      <c r="AH565" s="224"/>
      <c r="AI565" s="224"/>
      <c r="AJ565" s="224"/>
      <c r="AK565" s="224"/>
    </row>
    <row r="566" spans="1:37" ht="12.75">
      <c r="A566" s="224"/>
      <c r="B566" s="224"/>
      <c r="C566" s="224"/>
      <c r="D566" s="224"/>
      <c r="E566" s="224"/>
      <c r="F566" s="224"/>
      <c r="G566" s="224"/>
      <c r="H566" s="224"/>
      <c r="I566" s="224"/>
      <c r="J566" s="224"/>
      <c r="K566" s="224"/>
      <c r="L566" s="224"/>
      <c r="M566" s="224"/>
      <c r="N566" s="224"/>
      <c r="O566" s="224"/>
      <c r="P566" s="224"/>
      <c r="Q566" s="224"/>
      <c r="R566" s="224"/>
      <c r="S566" s="224"/>
      <c r="T566" s="224"/>
      <c r="U566" s="224"/>
      <c r="V566" s="224"/>
      <c r="W566" s="224"/>
      <c r="X566" s="224"/>
      <c r="Y566" s="224"/>
      <c r="Z566" s="224"/>
      <c r="AA566" s="224"/>
      <c r="AB566" s="224"/>
      <c r="AC566" s="224"/>
      <c r="AD566" s="224"/>
      <c r="AE566" s="224"/>
      <c r="AF566" s="224"/>
      <c r="AG566" s="224"/>
      <c r="AH566" s="224"/>
      <c r="AI566" s="224"/>
      <c r="AJ566" s="224"/>
      <c r="AK566" s="224"/>
    </row>
    <row r="567" spans="1:37" ht="12.75">
      <c r="A567" s="224"/>
      <c r="B567" s="224"/>
      <c r="C567" s="224"/>
      <c r="D567" s="224"/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  <c r="AA567" s="224"/>
      <c r="AB567" s="224"/>
      <c r="AC567" s="224"/>
      <c r="AD567" s="224"/>
      <c r="AE567" s="224"/>
      <c r="AF567" s="224"/>
      <c r="AG567" s="224"/>
      <c r="AH567" s="224"/>
      <c r="AI567" s="224"/>
      <c r="AJ567" s="224"/>
      <c r="AK567" s="224"/>
    </row>
    <row r="568" spans="1:37" ht="12.75">
      <c r="A568" s="224"/>
      <c r="B568" s="224"/>
      <c r="C568" s="224"/>
      <c r="D568" s="224"/>
      <c r="E568" s="224"/>
      <c r="F568" s="224"/>
      <c r="G568" s="224"/>
      <c r="H568" s="224"/>
      <c r="I568" s="224"/>
      <c r="J568" s="224"/>
      <c r="K568" s="224"/>
      <c r="L568" s="224"/>
      <c r="M568" s="224"/>
      <c r="N568" s="224"/>
      <c r="O568" s="224"/>
      <c r="P568" s="224"/>
      <c r="Q568" s="224"/>
      <c r="R568" s="224"/>
      <c r="S568" s="224"/>
      <c r="T568" s="224"/>
      <c r="U568" s="224"/>
      <c r="V568" s="224"/>
      <c r="W568" s="224"/>
      <c r="X568" s="224"/>
      <c r="Y568" s="224"/>
      <c r="Z568" s="224"/>
      <c r="AA568" s="224"/>
      <c r="AB568" s="224"/>
      <c r="AC568" s="224"/>
      <c r="AD568" s="224"/>
      <c r="AE568" s="224"/>
      <c r="AF568" s="224"/>
      <c r="AG568" s="224"/>
      <c r="AH568" s="224"/>
      <c r="AI568" s="224"/>
      <c r="AJ568" s="224"/>
      <c r="AK568" s="224"/>
    </row>
    <row r="569" spans="1:37" ht="12.75">
      <c r="A569" s="224"/>
      <c r="B569" s="224"/>
      <c r="C569" s="224"/>
      <c r="D569" s="224"/>
      <c r="E569" s="224"/>
      <c r="F569" s="224"/>
      <c r="G569" s="224"/>
      <c r="H569" s="224"/>
      <c r="I569" s="224"/>
      <c r="J569" s="224"/>
      <c r="K569" s="224"/>
      <c r="L569" s="224"/>
      <c r="M569" s="224"/>
      <c r="N569" s="224"/>
      <c r="O569" s="224"/>
      <c r="P569" s="224"/>
      <c r="Q569" s="224"/>
      <c r="R569" s="224"/>
      <c r="S569" s="224"/>
      <c r="T569" s="224"/>
      <c r="U569" s="224"/>
      <c r="V569" s="224"/>
      <c r="W569" s="224"/>
      <c r="X569" s="224"/>
      <c r="Y569" s="224"/>
      <c r="Z569" s="224"/>
      <c r="AA569" s="224"/>
      <c r="AB569" s="224"/>
      <c r="AC569" s="224"/>
      <c r="AD569" s="224"/>
      <c r="AE569" s="224"/>
      <c r="AF569" s="224"/>
      <c r="AG569" s="224"/>
      <c r="AH569" s="224"/>
      <c r="AI569" s="224"/>
      <c r="AJ569" s="224"/>
      <c r="AK569" s="224"/>
    </row>
    <row r="570" spans="1:37" ht="12.75">
      <c r="A570" s="224"/>
      <c r="B570" s="224"/>
      <c r="C570" s="224"/>
      <c r="D570" s="224"/>
      <c r="E570" s="224"/>
      <c r="F570" s="224"/>
      <c r="G570" s="224"/>
      <c r="H570" s="224"/>
      <c r="I570" s="224"/>
      <c r="J570" s="224"/>
      <c r="K570" s="224"/>
      <c r="L570" s="224"/>
      <c r="M570" s="224"/>
      <c r="N570" s="224"/>
      <c r="O570" s="224"/>
      <c r="P570" s="224"/>
      <c r="Q570" s="224"/>
      <c r="R570" s="224"/>
      <c r="S570" s="224"/>
      <c r="T570" s="224"/>
      <c r="U570" s="224"/>
      <c r="V570" s="224"/>
      <c r="W570" s="224"/>
      <c r="X570" s="224"/>
      <c r="Y570" s="224"/>
      <c r="Z570" s="224"/>
      <c r="AA570" s="224"/>
      <c r="AB570" s="224"/>
      <c r="AC570" s="224"/>
      <c r="AD570" s="224"/>
      <c r="AE570" s="224"/>
      <c r="AF570" s="224"/>
      <c r="AG570" s="224"/>
      <c r="AH570" s="224"/>
      <c r="AI570" s="224"/>
      <c r="AJ570" s="224"/>
      <c r="AK570" s="224"/>
    </row>
    <row r="571" spans="1:37" ht="12.75">
      <c r="A571" s="224"/>
      <c r="B571" s="224"/>
      <c r="C571" s="224"/>
      <c r="D571" s="224"/>
      <c r="E571" s="224"/>
      <c r="F571" s="224"/>
      <c r="G571" s="224"/>
      <c r="H571" s="224"/>
      <c r="I571" s="224"/>
      <c r="J571" s="224"/>
      <c r="K571" s="224"/>
      <c r="L571" s="224"/>
      <c r="M571" s="224"/>
      <c r="N571" s="224"/>
      <c r="O571" s="224"/>
      <c r="P571" s="224"/>
      <c r="Q571" s="224"/>
      <c r="R571" s="224"/>
      <c r="S571" s="224"/>
      <c r="T571" s="224"/>
      <c r="U571" s="224"/>
      <c r="V571" s="224"/>
      <c r="W571" s="224"/>
      <c r="X571" s="224"/>
      <c r="Y571" s="224"/>
      <c r="Z571" s="224"/>
      <c r="AA571" s="224"/>
      <c r="AB571" s="224"/>
      <c r="AC571" s="224"/>
      <c r="AD571" s="224"/>
      <c r="AE571" s="224"/>
      <c r="AF571" s="224"/>
      <c r="AG571" s="224"/>
      <c r="AH571" s="224"/>
      <c r="AI571" s="224"/>
      <c r="AJ571" s="224"/>
      <c r="AK571" s="224"/>
    </row>
    <row r="572" spans="1:37" ht="12.75">
      <c r="A572" s="224"/>
      <c r="B572" s="224"/>
      <c r="C572" s="224"/>
      <c r="D572" s="224"/>
      <c r="E572" s="224"/>
      <c r="F572" s="224"/>
      <c r="G572" s="224"/>
      <c r="H572" s="224"/>
      <c r="I572" s="224"/>
      <c r="J572" s="224"/>
      <c r="K572" s="224"/>
      <c r="L572" s="224"/>
      <c r="M572" s="224"/>
      <c r="N572" s="224"/>
      <c r="O572" s="224"/>
      <c r="P572" s="224"/>
      <c r="Q572" s="224"/>
      <c r="R572" s="224"/>
      <c r="S572" s="224"/>
      <c r="T572" s="224"/>
      <c r="U572" s="224"/>
      <c r="V572" s="224"/>
      <c r="W572" s="224"/>
      <c r="X572" s="224"/>
      <c r="Y572" s="224"/>
      <c r="Z572" s="224"/>
      <c r="AA572" s="224"/>
      <c r="AB572" s="224"/>
      <c r="AC572" s="224"/>
      <c r="AD572" s="224"/>
      <c r="AE572" s="224"/>
      <c r="AF572" s="224"/>
      <c r="AG572" s="224"/>
      <c r="AH572" s="224"/>
      <c r="AI572" s="224"/>
      <c r="AJ572" s="224"/>
      <c r="AK572" s="224"/>
    </row>
    <row r="573" spans="1:37" ht="12.75">
      <c r="A573" s="224"/>
      <c r="B573" s="224"/>
      <c r="C573" s="224"/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N573" s="224"/>
      <c r="O573" s="224"/>
      <c r="P573" s="224"/>
      <c r="Q573" s="224"/>
      <c r="R573" s="224"/>
      <c r="S573" s="224"/>
      <c r="T573" s="224"/>
      <c r="U573" s="224"/>
      <c r="V573" s="224"/>
      <c r="W573" s="224"/>
      <c r="X573" s="224"/>
      <c r="Y573" s="224"/>
      <c r="Z573" s="224"/>
      <c r="AA573" s="224"/>
      <c r="AB573" s="224"/>
      <c r="AC573" s="224"/>
      <c r="AD573" s="224"/>
      <c r="AE573" s="224"/>
      <c r="AF573" s="224"/>
      <c r="AG573" s="224"/>
      <c r="AH573" s="224"/>
      <c r="AI573" s="224"/>
      <c r="AJ573" s="224"/>
      <c r="AK573" s="224"/>
    </row>
    <row r="574" spans="1:37" ht="12.75">
      <c r="A574" s="224"/>
      <c r="B574" s="224"/>
      <c r="C574" s="224"/>
      <c r="D574" s="224"/>
      <c r="E574" s="224"/>
      <c r="F574" s="224"/>
      <c r="G574" s="224"/>
      <c r="H574" s="224"/>
      <c r="I574" s="224"/>
      <c r="J574" s="224"/>
      <c r="K574" s="224"/>
      <c r="L574" s="224"/>
      <c r="M574" s="224"/>
      <c r="N574" s="224"/>
      <c r="O574" s="224"/>
      <c r="P574" s="224"/>
      <c r="Q574" s="224"/>
      <c r="R574" s="224"/>
      <c r="S574" s="224"/>
      <c r="T574" s="224"/>
      <c r="U574" s="224"/>
      <c r="V574" s="224"/>
      <c r="W574" s="224"/>
      <c r="X574" s="224"/>
      <c r="Y574" s="224"/>
      <c r="Z574" s="224"/>
      <c r="AA574" s="224"/>
      <c r="AB574" s="224"/>
      <c r="AC574" s="224"/>
      <c r="AD574" s="224"/>
      <c r="AE574" s="224"/>
      <c r="AF574" s="224"/>
      <c r="AG574" s="224"/>
      <c r="AH574" s="224"/>
      <c r="AI574" s="224"/>
      <c r="AJ574" s="224"/>
      <c r="AK574" s="224"/>
    </row>
    <row r="575" spans="1:37" ht="12.75">
      <c r="A575" s="224"/>
      <c r="B575" s="224"/>
      <c r="C575" s="224"/>
      <c r="D575" s="224"/>
      <c r="E575" s="224"/>
      <c r="F575" s="224"/>
      <c r="G575" s="224"/>
      <c r="H575" s="224"/>
      <c r="I575" s="224"/>
      <c r="J575" s="224"/>
      <c r="K575" s="224"/>
      <c r="L575" s="224"/>
      <c r="M575" s="224"/>
      <c r="N575" s="224"/>
      <c r="O575" s="224"/>
      <c r="P575" s="224"/>
      <c r="Q575" s="224"/>
      <c r="R575" s="224"/>
      <c r="S575" s="224"/>
      <c r="T575" s="224"/>
      <c r="U575" s="224"/>
      <c r="V575" s="224"/>
      <c r="W575" s="224"/>
      <c r="X575" s="224"/>
      <c r="Y575" s="224"/>
      <c r="Z575" s="224"/>
      <c r="AA575" s="224"/>
      <c r="AB575" s="224"/>
      <c r="AC575" s="224"/>
      <c r="AD575" s="224"/>
      <c r="AE575" s="224"/>
      <c r="AF575" s="224"/>
      <c r="AG575" s="224"/>
      <c r="AH575" s="224"/>
      <c r="AI575" s="224"/>
      <c r="AJ575" s="224"/>
      <c r="AK575" s="224"/>
    </row>
    <row r="576" spans="1:37" ht="12.75">
      <c r="A576" s="224"/>
      <c r="B576" s="224"/>
      <c r="C576" s="224"/>
      <c r="D576" s="224"/>
      <c r="E576" s="224"/>
      <c r="F576" s="224"/>
      <c r="G576" s="224"/>
      <c r="H576" s="224"/>
      <c r="I576" s="224"/>
      <c r="J576" s="224"/>
      <c r="K576" s="224"/>
      <c r="L576" s="224"/>
      <c r="M576" s="224"/>
      <c r="N576" s="224"/>
      <c r="O576" s="224"/>
      <c r="P576" s="224"/>
      <c r="Q576" s="224"/>
      <c r="R576" s="224"/>
      <c r="S576" s="224"/>
      <c r="T576" s="224"/>
      <c r="U576" s="224"/>
      <c r="V576" s="224"/>
      <c r="W576" s="224"/>
      <c r="X576" s="224"/>
      <c r="Y576" s="224"/>
      <c r="Z576" s="224"/>
      <c r="AA576" s="224"/>
      <c r="AB576" s="224"/>
      <c r="AC576" s="224"/>
      <c r="AD576" s="224"/>
      <c r="AE576" s="224"/>
      <c r="AF576" s="224"/>
      <c r="AG576" s="224"/>
      <c r="AH576" s="224"/>
      <c r="AI576" s="224"/>
      <c r="AJ576" s="224"/>
      <c r="AK576" s="224"/>
    </row>
    <row r="577" spans="1:37" ht="12.75">
      <c r="A577" s="224"/>
      <c r="B577" s="224"/>
      <c r="C577" s="224"/>
      <c r="D577" s="224"/>
      <c r="E577" s="224"/>
      <c r="F577" s="224"/>
      <c r="G577" s="224"/>
      <c r="H577" s="224"/>
      <c r="I577" s="224"/>
      <c r="J577" s="224"/>
      <c r="K577" s="224"/>
      <c r="L577" s="224"/>
      <c r="M577" s="224"/>
      <c r="N577" s="224"/>
      <c r="O577" s="224"/>
      <c r="P577" s="224"/>
      <c r="Q577" s="224"/>
      <c r="R577" s="224"/>
      <c r="S577" s="224"/>
      <c r="T577" s="224"/>
      <c r="U577" s="224"/>
      <c r="V577" s="224"/>
      <c r="W577" s="224"/>
      <c r="X577" s="224"/>
      <c r="Y577" s="224"/>
      <c r="Z577" s="224"/>
      <c r="AA577" s="224"/>
      <c r="AB577" s="224"/>
      <c r="AC577" s="224"/>
      <c r="AD577" s="224"/>
      <c r="AE577" s="224"/>
      <c r="AF577" s="224"/>
      <c r="AG577" s="224"/>
      <c r="AH577" s="224"/>
      <c r="AI577" s="224"/>
      <c r="AJ577" s="224"/>
      <c r="AK577" s="224"/>
    </row>
    <row r="578" spans="1:37" ht="12.75">
      <c r="A578" s="224"/>
      <c r="B578" s="224"/>
      <c r="C578" s="224"/>
      <c r="D578" s="224"/>
      <c r="E578" s="224"/>
      <c r="F578" s="224"/>
      <c r="G578" s="224"/>
      <c r="H578" s="224"/>
      <c r="I578" s="224"/>
      <c r="J578" s="224"/>
      <c r="K578" s="224"/>
      <c r="L578" s="224"/>
      <c r="M578" s="224"/>
      <c r="N578" s="224"/>
      <c r="O578" s="224"/>
      <c r="P578" s="224"/>
      <c r="Q578" s="224"/>
      <c r="R578" s="224"/>
      <c r="S578" s="224"/>
      <c r="T578" s="224"/>
      <c r="U578" s="224"/>
      <c r="V578" s="224"/>
      <c r="W578" s="224"/>
      <c r="X578" s="224"/>
      <c r="Y578" s="224"/>
      <c r="Z578" s="224"/>
      <c r="AA578" s="224"/>
      <c r="AB578" s="224"/>
      <c r="AC578" s="224"/>
      <c r="AD578" s="224"/>
      <c r="AE578" s="224"/>
      <c r="AF578" s="224"/>
      <c r="AG578" s="224"/>
      <c r="AH578" s="224"/>
      <c r="AI578" s="224"/>
      <c r="AJ578" s="224"/>
      <c r="AK578" s="224"/>
    </row>
    <row r="579" spans="1:37" ht="12.75">
      <c r="A579" s="224"/>
      <c r="B579" s="224"/>
      <c r="C579" s="224"/>
      <c r="D579" s="224"/>
      <c r="E579" s="224"/>
      <c r="F579" s="224"/>
      <c r="G579" s="224"/>
      <c r="H579" s="224"/>
      <c r="I579" s="224"/>
      <c r="J579" s="224"/>
      <c r="K579" s="224"/>
      <c r="L579" s="224"/>
      <c r="M579" s="224"/>
      <c r="N579" s="224"/>
      <c r="O579" s="224"/>
      <c r="P579" s="224"/>
      <c r="Q579" s="224"/>
      <c r="R579" s="224"/>
      <c r="S579" s="224"/>
      <c r="T579" s="224"/>
      <c r="U579" s="224"/>
      <c r="V579" s="224"/>
      <c r="W579" s="224"/>
      <c r="X579" s="224"/>
      <c r="Y579" s="224"/>
      <c r="Z579" s="224"/>
      <c r="AA579" s="224"/>
      <c r="AB579" s="224"/>
      <c r="AC579" s="224"/>
      <c r="AD579" s="224"/>
      <c r="AE579" s="224"/>
      <c r="AF579" s="224"/>
      <c r="AG579" s="224"/>
      <c r="AH579" s="224"/>
      <c r="AI579" s="224"/>
      <c r="AJ579" s="224"/>
      <c r="AK579" s="224"/>
    </row>
    <row r="580" spans="1:37" ht="12.75">
      <c r="A580" s="224"/>
      <c r="B580" s="224"/>
      <c r="C580" s="224"/>
      <c r="D580" s="224"/>
      <c r="E580" s="224"/>
      <c r="F580" s="224"/>
      <c r="G580" s="224"/>
      <c r="H580" s="224"/>
      <c r="I580" s="224"/>
      <c r="J580" s="224"/>
      <c r="K580" s="224"/>
      <c r="L580" s="224"/>
      <c r="M580" s="224"/>
      <c r="N580" s="224"/>
      <c r="O580" s="224"/>
      <c r="P580" s="224"/>
      <c r="Q580" s="224"/>
      <c r="R580" s="224"/>
      <c r="S580" s="224"/>
      <c r="T580" s="224"/>
      <c r="U580" s="224"/>
      <c r="V580" s="224"/>
      <c r="W580" s="224"/>
      <c r="X580" s="224"/>
      <c r="Y580" s="224"/>
      <c r="Z580" s="224"/>
      <c r="AA580" s="224"/>
      <c r="AB580" s="224"/>
      <c r="AC580" s="224"/>
      <c r="AD580" s="224"/>
      <c r="AE580" s="224"/>
      <c r="AF580" s="224"/>
      <c r="AG580" s="224"/>
      <c r="AH580" s="224"/>
      <c r="AI580" s="224"/>
      <c r="AJ580" s="224"/>
      <c r="AK580" s="224"/>
    </row>
    <row r="581" spans="1:37" ht="12.75">
      <c r="A581" s="224"/>
      <c r="B581" s="224"/>
      <c r="C581" s="224"/>
      <c r="D581" s="224"/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  <c r="AA581" s="224"/>
      <c r="AB581" s="224"/>
      <c r="AC581" s="224"/>
      <c r="AD581" s="224"/>
      <c r="AE581" s="224"/>
      <c r="AF581" s="224"/>
      <c r="AG581" s="224"/>
      <c r="AH581" s="224"/>
      <c r="AI581" s="224"/>
      <c r="AJ581" s="224"/>
      <c r="AK581" s="224"/>
    </row>
    <row r="582" spans="1:37" ht="12.75">
      <c r="A582" s="224"/>
      <c r="B582" s="224"/>
      <c r="C582" s="224"/>
      <c r="D582" s="224"/>
      <c r="E582" s="224"/>
      <c r="F582" s="224"/>
      <c r="G582" s="224"/>
      <c r="H582" s="224"/>
      <c r="I582" s="224"/>
      <c r="J582" s="224"/>
      <c r="K582" s="224"/>
      <c r="L582" s="224"/>
      <c r="M582" s="224"/>
      <c r="N582" s="224"/>
      <c r="O582" s="224"/>
      <c r="P582" s="224"/>
      <c r="Q582" s="224"/>
      <c r="R582" s="224"/>
      <c r="S582" s="224"/>
      <c r="T582" s="224"/>
      <c r="U582" s="224"/>
      <c r="V582" s="224"/>
      <c r="W582" s="224"/>
      <c r="X582" s="224"/>
      <c r="Y582" s="224"/>
      <c r="Z582" s="224"/>
      <c r="AA582" s="224"/>
      <c r="AB582" s="224"/>
      <c r="AC582" s="224"/>
      <c r="AD582" s="224"/>
      <c r="AE582" s="224"/>
      <c r="AF582" s="224"/>
      <c r="AG582" s="224"/>
      <c r="AH582" s="224"/>
      <c r="AI582" s="224"/>
      <c r="AJ582" s="224"/>
      <c r="AK582" s="224"/>
    </row>
    <row r="583" spans="1:37" ht="12.75">
      <c r="A583" s="224"/>
      <c r="B583" s="224"/>
      <c r="C583" s="224"/>
      <c r="D583" s="224"/>
      <c r="E583" s="224"/>
      <c r="F583" s="224"/>
      <c r="G583" s="224"/>
      <c r="H583" s="224"/>
      <c r="I583" s="224"/>
      <c r="J583" s="224"/>
      <c r="K583" s="224"/>
      <c r="L583" s="224"/>
      <c r="M583" s="224"/>
      <c r="N583" s="224"/>
      <c r="O583" s="224"/>
      <c r="P583" s="224"/>
      <c r="Q583" s="224"/>
      <c r="R583" s="224"/>
      <c r="S583" s="224"/>
      <c r="T583" s="224"/>
      <c r="U583" s="224"/>
      <c r="V583" s="224"/>
      <c r="W583" s="224"/>
      <c r="X583" s="224"/>
      <c r="Y583" s="224"/>
      <c r="Z583" s="224"/>
      <c r="AA583" s="224"/>
      <c r="AB583" s="224"/>
      <c r="AC583" s="224"/>
      <c r="AD583" s="224"/>
      <c r="AE583" s="224"/>
      <c r="AF583" s="224"/>
      <c r="AG583" s="224"/>
      <c r="AH583" s="224"/>
      <c r="AI583" s="224"/>
      <c r="AJ583" s="224"/>
      <c r="AK583" s="224"/>
    </row>
    <row r="584" spans="1:37" ht="12.75">
      <c r="A584" s="224"/>
      <c r="B584" s="224"/>
      <c r="C584" s="224"/>
      <c r="D584" s="224"/>
      <c r="E584" s="224"/>
      <c r="F584" s="224"/>
      <c r="G584" s="224"/>
      <c r="H584" s="224"/>
      <c r="I584" s="224"/>
      <c r="J584" s="224"/>
      <c r="K584" s="224"/>
      <c r="L584" s="224"/>
      <c r="M584" s="224"/>
      <c r="N584" s="224"/>
      <c r="O584" s="224"/>
      <c r="P584" s="224"/>
      <c r="Q584" s="224"/>
      <c r="R584" s="224"/>
      <c r="S584" s="224"/>
      <c r="T584" s="224"/>
      <c r="U584" s="224"/>
      <c r="V584" s="224"/>
      <c r="W584" s="224"/>
      <c r="X584" s="224"/>
      <c r="Y584" s="224"/>
      <c r="Z584" s="224"/>
      <c r="AA584" s="224"/>
      <c r="AB584" s="224"/>
      <c r="AC584" s="224"/>
      <c r="AD584" s="224"/>
      <c r="AE584" s="224"/>
      <c r="AF584" s="224"/>
      <c r="AG584" s="224"/>
      <c r="AH584" s="224"/>
      <c r="AI584" s="224"/>
      <c r="AJ584" s="224"/>
      <c r="AK584" s="224"/>
    </row>
    <row r="585" spans="1:37" ht="12.75">
      <c r="A585" s="224"/>
      <c r="B585" s="224"/>
      <c r="C585" s="224"/>
      <c r="D585" s="224"/>
      <c r="E585" s="224"/>
      <c r="F585" s="224"/>
      <c r="G585" s="224"/>
      <c r="H585" s="224"/>
      <c r="I585" s="224"/>
      <c r="J585" s="224"/>
      <c r="K585" s="224"/>
      <c r="L585" s="224"/>
      <c r="M585" s="224"/>
      <c r="N585" s="224"/>
      <c r="O585" s="224"/>
      <c r="P585" s="224"/>
      <c r="Q585" s="224"/>
      <c r="R585" s="224"/>
      <c r="S585" s="224"/>
      <c r="T585" s="224"/>
      <c r="U585" s="224"/>
      <c r="V585" s="224"/>
      <c r="W585" s="224"/>
      <c r="X585" s="224"/>
      <c r="Y585" s="224"/>
      <c r="Z585" s="224"/>
      <c r="AA585" s="224"/>
      <c r="AB585" s="224"/>
      <c r="AC585" s="224"/>
      <c r="AD585" s="224"/>
      <c r="AE585" s="224"/>
      <c r="AF585" s="224"/>
      <c r="AG585" s="224"/>
      <c r="AH585" s="224"/>
      <c r="AI585" s="224"/>
      <c r="AJ585" s="224"/>
      <c r="AK585" s="224"/>
    </row>
    <row r="586" spans="1:37" ht="12.75">
      <c r="A586" s="224"/>
      <c r="B586" s="224"/>
      <c r="C586" s="224"/>
      <c r="D586" s="224"/>
      <c r="E586" s="224"/>
      <c r="F586" s="224"/>
      <c r="G586" s="224"/>
      <c r="H586" s="224"/>
      <c r="I586" s="224"/>
      <c r="J586" s="224"/>
      <c r="K586" s="224"/>
      <c r="L586" s="224"/>
      <c r="M586" s="224"/>
      <c r="N586" s="224"/>
      <c r="O586" s="224"/>
      <c r="P586" s="224"/>
      <c r="Q586" s="224"/>
      <c r="R586" s="224"/>
      <c r="S586" s="224"/>
      <c r="T586" s="224"/>
      <c r="U586" s="224"/>
      <c r="V586" s="224"/>
      <c r="W586" s="224"/>
      <c r="X586" s="224"/>
      <c r="Y586" s="224"/>
      <c r="Z586" s="224"/>
      <c r="AA586" s="224"/>
      <c r="AB586" s="224"/>
      <c r="AC586" s="224"/>
      <c r="AD586" s="224"/>
      <c r="AE586" s="224"/>
      <c r="AF586" s="224"/>
      <c r="AG586" s="224"/>
      <c r="AH586" s="224"/>
      <c r="AI586" s="224"/>
      <c r="AJ586" s="224"/>
      <c r="AK586" s="224"/>
    </row>
    <row r="587" spans="1:37" ht="12.75">
      <c r="A587" s="224"/>
      <c r="B587" s="224"/>
      <c r="C587" s="224"/>
      <c r="D587" s="224"/>
      <c r="E587" s="224"/>
      <c r="F587" s="224"/>
      <c r="G587" s="224"/>
      <c r="H587" s="224"/>
      <c r="I587" s="224"/>
      <c r="J587" s="224"/>
      <c r="K587" s="224"/>
      <c r="L587" s="224"/>
      <c r="M587" s="224"/>
      <c r="N587" s="224"/>
      <c r="O587" s="224"/>
      <c r="P587" s="224"/>
      <c r="Q587" s="224"/>
      <c r="R587" s="224"/>
      <c r="S587" s="224"/>
      <c r="T587" s="224"/>
      <c r="U587" s="224"/>
      <c r="V587" s="224"/>
      <c r="W587" s="224"/>
      <c r="X587" s="224"/>
      <c r="Y587" s="224"/>
      <c r="Z587" s="224"/>
      <c r="AA587" s="224"/>
      <c r="AB587" s="224"/>
      <c r="AC587" s="224"/>
      <c r="AD587" s="224"/>
      <c r="AE587" s="224"/>
      <c r="AF587" s="224"/>
      <c r="AG587" s="224"/>
      <c r="AH587" s="224"/>
      <c r="AI587" s="224"/>
      <c r="AJ587" s="224"/>
      <c r="AK587" s="224"/>
    </row>
    <row r="588" spans="1:37" ht="12.75">
      <c r="A588" s="224"/>
      <c r="B588" s="224"/>
      <c r="C588" s="224"/>
      <c r="D588" s="224"/>
      <c r="E588" s="224"/>
      <c r="F588" s="224"/>
      <c r="G588" s="224"/>
      <c r="H588" s="224"/>
      <c r="I588" s="224"/>
      <c r="J588" s="224"/>
      <c r="K588" s="224"/>
      <c r="L588" s="224"/>
      <c r="M588" s="224"/>
      <c r="N588" s="224"/>
      <c r="O588" s="224"/>
      <c r="P588" s="224"/>
      <c r="Q588" s="224"/>
      <c r="R588" s="224"/>
      <c r="S588" s="224"/>
      <c r="T588" s="224"/>
      <c r="U588" s="224"/>
      <c r="V588" s="224"/>
      <c r="W588" s="224"/>
      <c r="X588" s="224"/>
      <c r="Y588" s="224"/>
      <c r="Z588" s="224"/>
      <c r="AA588" s="224"/>
      <c r="AB588" s="224"/>
      <c r="AC588" s="224"/>
      <c r="AD588" s="224"/>
      <c r="AE588" s="224"/>
      <c r="AF588" s="224"/>
      <c r="AG588" s="224"/>
      <c r="AH588" s="224"/>
      <c r="AI588" s="224"/>
      <c r="AJ588" s="224"/>
      <c r="AK588" s="224"/>
    </row>
    <row r="589" spans="1:37" ht="12.75">
      <c r="A589" s="224"/>
      <c r="B589" s="224"/>
      <c r="C589" s="224"/>
      <c r="D589" s="224"/>
      <c r="E589" s="224"/>
      <c r="F589" s="224"/>
      <c r="G589" s="224"/>
      <c r="H589" s="224"/>
      <c r="I589" s="224"/>
      <c r="J589" s="224"/>
      <c r="K589" s="224"/>
      <c r="L589" s="224"/>
      <c r="M589" s="224"/>
      <c r="N589" s="224"/>
      <c r="O589" s="224"/>
      <c r="P589" s="224"/>
      <c r="Q589" s="224"/>
      <c r="R589" s="224"/>
      <c r="S589" s="224"/>
      <c r="T589" s="224"/>
      <c r="U589" s="224"/>
      <c r="V589" s="224"/>
      <c r="W589" s="224"/>
      <c r="X589" s="224"/>
      <c r="Y589" s="224"/>
      <c r="Z589" s="224"/>
      <c r="AA589" s="224"/>
      <c r="AB589" s="224"/>
      <c r="AC589" s="224"/>
      <c r="AD589" s="224"/>
      <c r="AE589" s="224"/>
      <c r="AF589" s="224"/>
      <c r="AG589" s="224"/>
      <c r="AH589" s="224"/>
      <c r="AI589" s="224"/>
      <c r="AJ589" s="224"/>
      <c r="AK589" s="224"/>
    </row>
    <row r="590" spans="1:37" ht="12.75">
      <c r="A590" s="224"/>
      <c r="B590" s="224"/>
      <c r="C590" s="224"/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N590" s="224"/>
      <c r="O590" s="224"/>
      <c r="P590" s="224"/>
      <c r="Q590" s="224"/>
      <c r="R590" s="224"/>
      <c r="S590" s="224"/>
      <c r="T590" s="224"/>
      <c r="U590" s="224"/>
      <c r="V590" s="224"/>
      <c r="W590" s="224"/>
      <c r="X590" s="224"/>
      <c r="Y590" s="224"/>
      <c r="Z590" s="224"/>
      <c r="AA590" s="224"/>
      <c r="AB590" s="224"/>
      <c r="AC590" s="224"/>
      <c r="AD590" s="224"/>
      <c r="AE590" s="224"/>
      <c r="AF590" s="224"/>
      <c r="AG590" s="224"/>
      <c r="AH590" s="224"/>
      <c r="AI590" s="224"/>
      <c r="AJ590" s="224"/>
      <c r="AK590" s="224"/>
    </row>
    <row r="591" spans="1:37" ht="12.75">
      <c r="A591" s="224"/>
      <c r="B591" s="224"/>
      <c r="C591" s="224"/>
      <c r="D591" s="224"/>
      <c r="E591" s="224"/>
      <c r="F591" s="224"/>
      <c r="G591" s="224"/>
      <c r="H591" s="224"/>
      <c r="I591" s="224"/>
      <c r="J591" s="224"/>
      <c r="K591" s="224"/>
      <c r="L591" s="224"/>
      <c r="M591" s="224"/>
      <c r="N591" s="224"/>
      <c r="O591" s="224"/>
      <c r="P591" s="224"/>
      <c r="Q591" s="224"/>
      <c r="R591" s="224"/>
      <c r="S591" s="224"/>
      <c r="T591" s="224"/>
      <c r="U591" s="224"/>
      <c r="V591" s="224"/>
      <c r="W591" s="224"/>
      <c r="X591" s="224"/>
      <c r="Y591" s="224"/>
      <c r="Z591" s="224"/>
      <c r="AA591" s="224"/>
      <c r="AB591" s="224"/>
      <c r="AC591" s="224"/>
      <c r="AD591" s="224"/>
      <c r="AE591" s="224"/>
      <c r="AF591" s="224"/>
      <c r="AG591" s="224"/>
      <c r="AH591" s="224"/>
      <c r="AI591" s="224"/>
      <c r="AJ591" s="224"/>
      <c r="AK591" s="224"/>
    </row>
    <row r="592" spans="1:37" ht="12.75">
      <c r="A592" s="224"/>
      <c r="B592" s="224"/>
      <c r="C592" s="224"/>
      <c r="D592" s="224"/>
      <c r="E592" s="224"/>
      <c r="F592" s="224"/>
      <c r="G592" s="224"/>
      <c r="H592" s="224"/>
      <c r="I592" s="224"/>
      <c r="J592" s="224"/>
      <c r="K592" s="224"/>
      <c r="L592" s="224"/>
      <c r="M592" s="224"/>
      <c r="N592" s="224"/>
      <c r="O592" s="224"/>
      <c r="P592" s="224"/>
      <c r="Q592" s="224"/>
      <c r="R592" s="224"/>
      <c r="S592" s="224"/>
      <c r="T592" s="224"/>
      <c r="U592" s="224"/>
      <c r="V592" s="224"/>
      <c r="W592" s="224"/>
      <c r="X592" s="224"/>
      <c r="Y592" s="224"/>
      <c r="Z592" s="224"/>
      <c r="AA592" s="224"/>
      <c r="AB592" s="224"/>
      <c r="AC592" s="224"/>
      <c r="AD592" s="224"/>
      <c r="AE592" s="224"/>
      <c r="AF592" s="224"/>
      <c r="AG592" s="224"/>
      <c r="AH592" s="224"/>
      <c r="AI592" s="224"/>
      <c r="AJ592" s="224"/>
      <c r="AK592" s="224"/>
    </row>
    <row r="593" spans="1:37" ht="12.75">
      <c r="A593" s="224"/>
      <c r="B593" s="224"/>
      <c r="C593" s="224"/>
      <c r="D593" s="224"/>
      <c r="E593" s="224"/>
      <c r="F593" s="224"/>
      <c r="G593" s="224"/>
      <c r="H593" s="224"/>
      <c r="I593" s="224"/>
      <c r="J593" s="224"/>
      <c r="K593" s="224"/>
      <c r="L593" s="224"/>
      <c r="M593" s="224"/>
      <c r="N593" s="224"/>
      <c r="O593" s="224"/>
      <c r="P593" s="224"/>
      <c r="Q593" s="224"/>
      <c r="R593" s="224"/>
      <c r="S593" s="224"/>
      <c r="T593" s="224"/>
      <c r="U593" s="224"/>
      <c r="V593" s="224"/>
      <c r="W593" s="224"/>
      <c r="X593" s="224"/>
      <c r="Y593" s="224"/>
      <c r="Z593" s="224"/>
      <c r="AA593" s="224"/>
      <c r="AB593" s="224"/>
      <c r="AC593" s="224"/>
      <c r="AD593" s="224"/>
      <c r="AE593" s="224"/>
      <c r="AF593" s="224"/>
      <c r="AG593" s="224"/>
      <c r="AH593" s="224"/>
      <c r="AI593" s="224"/>
      <c r="AJ593" s="224"/>
      <c r="AK593" s="224"/>
    </row>
    <row r="594" spans="1:37" ht="12.75">
      <c r="A594" s="224"/>
      <c r="B594" s="224"/>
      <c r="C594" s="224"/>
      <c r="D594" s="224"/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  <c r="AA594" s="224"/>
      <c r="AB594" s="224"/>
      <c r="AC594" s="224"/>
      <c r="AD594" s="224"/>
      <c r="AE594" s="224"/>
      <c r="AF594" s="224"/>
      <c r="AG594" s="224"/>
      <c r="AH594" s="224"/>
      <c r="AI594" s="224"/>
      <c r="AJ594" s="224"/>
      <c r="AK594" s="224"/>
    </row>
    <row r="595" spans="1:37" ht="12.75">
      <c r="A595" s="224"/>
      <c r="B595" s="224"/>
      <c r="C595" s="224"/>
      <c r="D595" s="224"/>
      <c r="E595" s="224"/>
      <c r="F595" s="224"/>
      <c r="G595" s="224"/>
      <c r="H595" s="224"/>
      <c r="I595" s="224"/>
      <c r="J595" s="224"/>
      <c r="K595" s="224"/>
      <c r="L595" s="224"/>
      <c r="M595" s="224"/>
      <c r="N595" s="224"/>
      <c r="O595" s="224"/>
      <c r="P595" s="224"/>
      <c r="Q595" s="224"/>
      <c r="R595" s="224"/>
      <c r="S595" s="224"/>
      <c r="T595" s="224"/>
      <c r="U595" s="224"/>
      <c r="V595" s="224"/>
      <c r="W595" s="224"/>
      <c r="X595" s="224"/>
      <c r="Y595" s="224"/>
      <c r="Z595" s="224"/>
      <c r="AA595" s="224"/>
      <c r="AB595" s="224"/>
      <c r="AC595" s="224"/>
      <c r="AD595" s="224"/>
      <c r="AE595" s="224"/>
      <c r="AF595" s="224"/>
      <c r="AG595" s="224"/>
      <c r="AH595" s="224"/>
      <c r="AI595" s="224"/>
      <c r="AJ595" s="224"/>
      <c r="AK595" s="224"/>
    </row>
    <row r="596" spans="1:37" ht="12.75">
      <c r="A596" s="224"/>
      <c r="B596" s="224"/>
      <c r="C596" s="224"/>
      <c r="D596" s="224"/>
      <c r="E596" s="224"/>
      <c r="F596" s="224"/>
      <c r="G596" s="224"/>
      <c r="H596" s="224"/>
      <c r="I596" s="224"/>
      <c r="J596" s="224"/>
      <c r="K596" s="224"/>
      <c r="L596" s="224"/>
      <c r="M596" s="224"/>
      <c r="N596" s="224"/>
      <c r="O596" s="224"/>
      <c r="P596" s="224"/>
      <c r="Q596" s="224"/>
      <c r="R596" s="224"/>
      <c r="S596" s="224"/>
      <c r="T596" s="224"/>
      <c r="U596" s="224"/>
      <c r="V596" s="224"/>
      <c r="W596" s="224"/>
      <c r="X596" s="224"/>
      <c r="Y596" s="224"/>
      <c r="Z596" s="224"/>
      <c r="AA596" s="224"/>
      <c r="AB596" s="224"/>
      <c r="AC596" s="224"/>
      <c r="AD596" s="224"/>
      <c r="AE596" s="224"/>
      <c r="AF596" s="224"/>
      <c r="AG596" s="224"/>
      <c r="AH596" s="224"/>
      <c r="AI596" s="224"/>
      <c r="AJ596" s="224"/>
      <c r="AK596" s="224"/>
    </row>
    <row r="597" spans="1:37" ht="12.75">
      <c r="A597" s="224"/>
      <c r="B597" s="224"/>
      <c r="C597" s="224"/>
      <c r="D597" s="224"/>
      <c r="E597" s="224"/>
      <c r="F597" s="224"/>
      <c r="G597" s="224"/>
      <c r="H597" s="224"/>
      <c r="I597" s="224"/>
      <c r="J597" s="224"/>
      <c r="K597" s="224"/>
      <c r="L597" s="224"/>
      <c r="M597" s="224"/>
      <c r="N597" s="224"/>
      <c r="O597" s="224"/>
      <c r="P597" s="224"/>
      <c r="Q597" s="224"/>
      <c r="R597" s="224"/>
      <c r="S597" s="224"/>
      <c r="T597" s="224"/>
      <c r="U597" s="224"/>
      <c r="V597" s="224"/>
      <c r="W597" s="224"/>
      <c r="X597" s="224"/>
      <c r="Y597" s="224"/>
      <c r="Z597" s="224"/>
      <c r="AA597" s="224"/>
      <c r="AB597" s="224"/>
      <c r="AC597" s="224"/>
      <c r="AD597" s="224"/>
      <c r="AE597" s="224"/>
      <c r="AF597" s="224"/>
      <c r="AG597" s="224"/>
      <c r="AH597" s="224"/>
      <c r="AI597" s="224"/>
      <c r="AJ597" s="224"/>
      <c r="AK597" s="224"/>
    </row>
    <row r="598" spans="1:37" ht="12.75">
      <c r="A598" s="224"/>
      <c r="B598" s="224"/>
      <c r="C598" s="224"/>
      <c r="D598" s="224"/>
      <c r="E598" s="224"/>
      <c r="F598" s="224"/>
      <c r="G598" s="224"/>
      <c r="H598" s="224"/>
      <c r="I598" s="224"/>
      <c r="J598" s="224"/>
      <c r="K598" s="224"/>
      <c r="L598" s="224"/>
      <c r="M598" s="224"/>
      <c r="N598" s="224"/>
      <c r="O598" s="224"/>
      <c r="P598" s="224"/>
      <c r="Q598" s="224"/>
      <c r="R598" s="224"/>
      <c r="S598" s="224"/>
      <c r="T598" s="224"/>
      <c r="U598" s="224"/>
      <c r="V598" s="224"/>
      <c r="W598" s="224"/>
      <c r="X598" s="224"/>
      <c r="Y598" s="224"/>
      <c r="Z598" s="224"/>
      <c r="AA598" s="224"/>
      <c r="AB598" s="224"/>
      <c r="AC598" s="224"/>
      <c r="AD598" s="224"/>
      <c r="AE598" s="224"/>
      <c r="AF598" s="224"/>
      <c r="AG598" s="224"/>
      <c r="AH598" s="224"/>
      <c r="AI598" s="224"/>
      <c r="AJ598" s="224"/>
      <c r="AK598" s="224"/>
    </row>
    <row r="599" spans="1:37" ht="12.75">
      <c r="A599" s="224"/>
      <c r="B599" s="224"/>
      <c r="C599" s="224"/>
      <c r="D599" s="224"/>
      <c r="E599" s="224"/>
      <c r="F599" s="224"/>
      <c r="G599" s="224"/>
      <c r="H599" s="224"/>
      <c r="I599" s="224"/>
      <c r="J599" s="224"/>
      <c r="K599" s="224"/>
      <c r="L599" s="224"/>
      <c r="M599" s="224"/>
      <c r="N599" s="224"/>
      <c r="O599" s="224"/>
      <c r="P599" s="224"/>
      <c r="Q599" s="224"/>
      <c r="R599" s="224"/>
      <c r="S599" s="224"/>
      <c r="T599" s="224"/>
      <c r="U599" s="224"/>
      <c r="V599" s="224"/>
      <c r="W599" s="224"/>
      <c r="X599" s="224"/>
      <c r="Y599" s="224"/>
      <c r="Z599" s="224"/>
      <c r="AA599" s="224"/>
      <c r="AB599" s="224"/>
      <c r="AC599" s="224"/>
      <c r="AD599" s="224"/>
      <c r="AE599" s="224"/>
      <c r="AF599" s="224"/>
      <c r="AG599" s="224"/>
      <c r="AH599" s="224"/>
      <c r="AI599" s="224"/>
      <c r="AJ599" s="224"/>
      <c r="AK599" s="224"/>
    </row>
    <row r="600" spans="1:37" ht="12.75">
      <c r="A600" s="224"/>
      <c r="B600" s="224"/>
      <c r="C600" s="224"/>
      <c r="D600" s="224"/>
      <c r="E600" s="224"/>
      <c r="F600" s="224"/>
      <c r="G600" s="224"/>
      <c r="H600" s="224"/>
      <c r="I600" s="224"/>
      <c r="J600" s="224"/>
      <c r="K600" s="224"/>
      <c r="L600" s="224"/>
      <c r="M600" s="224"/>
      <c r="N600" s="224"/>
      <c r="O600" s="224"/>
      <c r="P600" s="224"/>
      <c r="Q600" s="224"/>
      <c r="R600" s="224"/>
      <c r="S600" s="224"/>
      <c r="T600" s="224"/>
      <c r="U600" s="224"/>
      <c r="V600" s="224"/>
      <c r="W600" s="224"/>
      <c r="X600" s="224"/>
      <c r="Y600" s="224"/>
      <c r="Z600" s="224"/>
      <c r="AA600" s="224"/>
      <c r="AB600" s="224"/>
      <c r="AC600" s="224"/>
      <c r="AD600" s="224"/>
      <c r="AE600" s="224"/>
      <c r="AF600" s="224"/>
      <c r="AG600" s="224"/>
      <c r="AH600" s="224"/>
      <c r="AI600" s="224"/>
      <c r="AJ600" s="224"/>
      <c r="AK600" s="224"/>
    </row>
    <row r="601" spans="1:37" ht="12.75">
      <c r="A601" s="224"/>
      <c r="B601" s="224"/>
      <c r="C601" s="224"/>
      <c r="D601" s="224"/>
      <c r="E601" s="224"/>
      <c r="F601" s="224"/>
      <c r="G601" s="224"/>
      <c r="H601" s="224"/>
      <c r="I601" s="224"/>
      <c r="J601" s="224"/>
      <c r="K601" s="224"/>
      <c r="L601" s="224"/>
      <c r="M601" s="224"/>
      <c r="N601" s="224"/>
      <c r="O601" s="224"/>
      <c r="P601" s="224"/>
      <c r="Q601" s="224"/>
      <c r="R601" s="224"/>
      <c r="S601" s="224"/>
      <c r="T601" s="224"/>
      <c r="U601" s="224"/>
      <c r="V601" s="224"/>
      <c r="W601" s="224"/>
      <c r="X601" s="224"/>
      <c r="Y601" s="224"/>
      <c r="Z601" s="224"/>
      <c r="AA601" s="224"/>
      <c r="AB601" s="224"/>
      <c r="AC601" s="224"/>
      <c r="AD601" s="224"/>
      <c r="AE601" s="224"/>
      <c r="AF601" s="224"/>
      <c r="AG601" s="224"/>
      <c r="AH601" s="224"/>
      <c r="AI601" s="224"/>
      <c r="AJ601" s="224"/>
      <c r="AK601" s="224"/>
    </row>
    <row r="602" spans="1:37" ht="12.75">
      <c r="A602" s="224"/>
      <c r="B602" s="224"/>
      <c r="C602" s="224"/>
      <c r="D602" s="224"/>
      <c r="E602" s="224"/>
      <c r="F602" s="224"/>
      <c r="G602" s="224"/>
      <c r="H602" s="224"/>
      <c r="I602" s="224"/>
      <c r="J602" s="224"/>
      <c r="K602" s="224"/>
      <c r="L602" s="224"/>
      <c r="M602" s="224"/>
      <c r="N602" s="224"/>
      <c r="O602" s="224"/>
      <c r="P602" s="224"/>
      <c r="Q602" s="224"/>
      <c r="R602" s="224"/>
      <c r="S602" s="224"/>
      <c r="T602" s="224"/>
      <c r="U602" s="224"/>
      <c r="V602" s="224"/>
      <c r="W602" s="224"/>
      <c r="X602" s="224"/>
      <c r="Y602" s="224"/>
      <c r="Z602" s="224"/>
      <c r="AA602" s="224"/>
      <c r="AB602" s="224"/>
      <c r="AC602" s="224"/>
      <c r="AD602" s="224"/>
      <c r="AE602" s="224"/>
      <c r="AF602" s="224"/>
      <c r="AG602" s="224"/>
      <c r="AH602" s="224"/>
      <c r="AI602" s="224"/>
      <c r="AJ602" s="224"/>
      <c r="AK602" s="224"/>
    </row>
    <row r="603" spans="1:37" ht="12.75">
      <c r="A603" s="224"/>
      <c r="B603" s="224"/>
      <c r="C603" s="224"/>
      <c r="D603" s="224"/>
      <c r="E603" s="224"/>
      <c r="F603" s="224"/>
      <c r="G603" s="224"/>
      <c r="H603" s="224"/>
      <c r="I603" s="224"/>
      <c r="J603" s="224"/>
      <c r="K603" s="224"/>
      <c r="L603" s="224"/>
      <c r="M603" s="224"/>
      <c r="N603" s="224"/>
      <c r="O603" s="224"/>
      <c r="P603" s="224"/>
      <c r="Q603" s="224"/>
      <c r="R603" s="224"/>
      <c r="S603" s="224"/>
      <c r="T603" s="224"/>
      <c r="U603" s="224"/>
      <c r="V603" s="224"/>
      <c r="W603" s="224"/>
      <c r="X603" s="224"/>
      <c r="Y603" s="224"/>
      <c r="Z603" s="224"/>
      <c r="AA603" s="224"/>
      <c r="AB603" s="224"/>
      <c r="AC603" s="224"/>
      <c r="AD603" s="224"/>
      <c r="AE603" s="224"/>
      <c r="AF603" s="224"/>
      <c r="AG603" s="224"/>
      <c r="AH603" s="224"/>
      <c r="AI603" s="224"/>
      <c r="AJ603" s="224"/>
      <c r="AK603" s="224"/>
    </row>
    <row r="604" spans="1:37" ht="12.75">
      <c r="A604" s="224"/>
      <c r="B604" s="224"/>
      <c r="C604" s="224"/>
      <c r="D604" s="224"/>
      <c r="E604" s="224"/>
      <c r="F604" s="224"/>
      <c r="G604" s="224"/>
      <c r="H604" s="224"/>
      <c r="I604" s="224"/>
      <c r="J604" s="224"/>
      <c r="K604" s="224"/>
      <c r="L604" s="224"/>
      <c r="M604" s="224"/>
      <c r="N604" s="224"/>
      <c r="O604" s="224"/>
      <c r="P604" s="224"/>
      <c r="Q604" s="224"/>
      <c r="R604" s="224"/>
      <c r="S604" s="224"/>
      <c r="T604" s="224"/>
      <c r="U604" s="224"/>
      <c r="V604" s="224"/>
      <c r="W604" s="224"/>
      <c r="X604" s="224"/>
      <c r="Y604" s="224"/>
      <c r="Z604" s="224"/>
      <c r="AA604" s="224"/>
      <c r="AB604" s="224"/>
      <c r="AC604" s="224"/>
      <c r="AD604" s="224"/>
      <c r="AE604" s="224"/>
      <c r="AF604" s="224"/>
      <c r="AG604" s="224"/>
      <c r="AH604" s="224"/>
      <c r="AI604" s="224"/>
      <c r="AJ604" s="224"/>
      <c r="AK604" s="224"/>
    </row>
    <row r="605" spans="1:37" ht="12.75">
      <c r="A605" s="224"/>
      <c r="B605" s="224"/>
      <c r="C605" s="224"/>
      <c r="D605" s="224"/>
      <c r="E605" s="224"/>
      <c r="F605" s="224"/>
      <c r="G605" s="224"/>
      <c r="H605" s="224"/>
      <c r="I605" s="224"/>
      <c r="J605" s="224"/>
      <c r="K605" s="224"/>
      <c r="L605" s="224"/>
      <c r="M605" s="224"/>
      <c r="N605" s="224"/>
      <c r="O605" s="224"/>
      <c r="P605" s="224"/>
      <c r="Q605" s="224"/>
      <c r="R605" s="224"/>
      <c r="S605" s="224"/>
      <c r="T605" s="224"/>
      <c r="U605" s="224"/>
      <c r="V605" s="224"/>
      <c r="W605" s="224"/>
      <c r="X605" s="224"/>
      <c r="Y605" s="224"/>
      <c r="Z605" s="224"/>
      <c r="AA605" s="224"/>
      <c r="AB605" s="224"/>
      <c r="AC605" s="224"/>
      <c r="AD605" s="224"/>
      <c r="AE605" s="224"/>
      <c r="AF605" s="224"/>
      <c r="AG605" s="224"/>
      <c r="AH605" s="224"/>
      <c r="AI605" s="224"/>
      <c r="AJ605" s="224"/>
      <c r="AK605" s="224"/>
    </row>
    <row r="606" spans="1:37" ht="12.75">
      <c r="A606" s="224"/>
      <c r="B606" s="224"/>
      <c r="C606" s="224"/>
      <c r="D606" s="224"/>
      <c r="E606" s="224"/>
      <c r="F606" s="224"/>
      <c r="G606" s="224"/>
      <c r="H606" s="224"/>
      <c r="I606" s="224"/>
      <c r="J606" s="224"/>
      <c r="K606" s="224"/>
      <c r="L606" s="224"/>
      <c r="M606" s="224"/>
      <c r="N606" s="224"/>
      <c r="O606" s="224"/>
      <c r="P606" s="224"/>
      <c r="Q606" s="224"/>
      <c r="R606" s="224"/>
      <c r="S606" s="224"/>
      <c r="T606" s="224"/>
      <c r="U606" s="224"/>
      <c r="V606" s="224"/>
      <c r="W606" s="224"/>
      <c r="X606" s="224"/>
      <c r="Y606" s="224"/>
      <c r="Z606" s="224"/>
      <c r="AA606" s="224"/>
      <c r="AB606" s="224"/>
      <c r="AC606" s="224"/>
      <c r="AD606" s="224"/>
      <c r="AE606" s="224"/>
      <c r="AF606" s="224"/>
      <c r="AG606" s="224"/>
      <c r="AH606" s="224"/>
      <c r="AI606" s="224"/>
      <c r="AJ606" s="224"/>
      <c r="AK606" s="224"/>
    </row>
    <row r="607" spans="1:37" ht="12.75">
      <c r="A607" s="224"/>
      <c r="B607" s="224"/>
      <c r="C607" s="224"/>
      <c r="D607" s="224"/>
      <c r="E607" s="224"/>
      <c r="F607" s="224"/>
      <c r="G607" s="224"/>
      <c r="H607" s="224"/>
      <c r="I607" s="224"/>
      <c r="J607" s="224"/>
      <c r="K607" s="224"/>
      <c r="L607" s="224"/>
      <c r="M607" s="224"/>
      <c r="N607" s="224"/>
      <c r="O607" s="224"/>
      <c r="P607" s="224"/>
      <c r="Q607" s="224"/>
      <c r="R607" s="224"/>
      <c r="S607" s="224"/>
      <c r="T607" s="224"/>
      <c r="U607" s="224"/>
      <c r="V607" s="224"/>
      <c r="W607" s="224"/>
      <c r="X607" s="224"/>
      <c r="Y607" s="224"/>
      <c r="Z607" s="224"/>
      <c r="AA607" s="224"/>
      <c r="AB607" s="224"/>
      <c r="AC607" s="224"/>
      <c r="AD607" s="224"/>
      <c r="AE607" s="224"/>
      <c r="AF607" s="224"/>
      <c r="AG607" s="224"/>
      <c r="AH607" s="224"/>
      <c r="AI607" s="224"/>
      <c r="AJ607" s="224"/>
      <c r="AK607" s="224"/>
    </row>
    <row r="608" spans="1:37" ht="12.75">
      <c r="A608" s="224"/>
      <c r="B608" s="224"/>
      <c r="C608" s="224"/>
      <c r="D608" s="224"/>
      <c r="E608" s="224"/>
      <c r="F608" s="224"/>
      <c r="G608" s="224"/>
      <c r="H608" s="224"/>
      <c r="I608" s="224"/>
      <c r="J608" s="224"/>
      <c r="K608" s="224"/>
      <c r="L608" s="224"/>
      <c r="M608" s="224"/>
      <c r="N608" s="224"/>
      <c r="O608" s="224"/>
      <c r="P608" s="224"/>
      <c r="Q608" s="224"/>
      <c r="R608" s="224"/>
      <c r="S608" s="224"/>
      <c r="T608" s="224"/>
      <c r="U608" s="224"/>
      <c r="V608" s="224"/>
      <c r="W608" s="224"/>
      <c r="X608" s="224"/>
      <c r="Y608" s="224"/>
      <c r="Z608" s="224"/>
      <c r="AA608" s="224"/>
      <c r="AB608" s="224"/>
      <c r="AC608" s="224"/>
      <c r="AD608" s="224"/>
      <c r="AE608" s="224"/>
      <c r="AF608" s="224"/>
      <c r="AG608" s="224"/>
      <c r="AH608" s="224"/>
      <c r="AI608" s="224"/>
      <c r="AJ608" s="224"/>
      <c r="AK608" s="224"/>
    </row>
    <row r="609" spans="1:37" ht="12.75">
      <c r="A609" s="224"/>
      <c r="B609" s="224"/>
      <c r="C609" s="224"/>
      <c r="D609" s="224"/>
      <c r="E609" s="224"/>
      <c r="F609" s="224"/>
      <c r="G609" s="224"/>
      <c r="H609" s="224"/>
      <c r="I609" s="224"/>
      <c r="J609" s="224"/>
      <c r="K609" s="224"/>
      <c r="L609" s="224"/>
      <c r="M609" s="224"/>
      <c r="N609" s="224"/>
      <c r="O609" s="224"/>
      <c r="P609" s="224"/>
      <c r="Q609" s="224"/>
      <c r="R609" s="224"/>
      <c r="S609" s="224"/>
      <c r="T609" s="224"/>
      <c r="U609" s="224"/>
      <c r="V609" s="224"/>
      <c r="W609" s="224"/>
      <c r="X609" s="224"/>
      <c r="Y609" s="224"/>
      <c r="Z609" s="224"/>
      <c r="AA609" s="224"/>
      <c r="AB609" s="224"/>
      <c r="AC609" s="224"/>
      <c r="AD609" s="224"/>
      <c r="AE609" s="224"/>
      <c r="AF609" s="224"/>
      <c r="AG609" s="224"/>
      <c r="AH609" s="224"/>
      <c r="AI609" s="224"/>
      <c r="AJ609" s="224"/>
      <c r="AK609" s="224"/>
    </row>
    <row r="610" spans="1:37" ht="12.75">
      <c r="A610" s="224"/>
      <c r="B610" s="224"/>
      <c r="C610" s="224"/>
      <c r="D610" s="224"/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  <c r="AA610" s="224"/>
      <c r="AB610" s="224"/>
      <c r="AC610" s="224"/>
      <c r="AD610" s="224"/>
      <c r="AE610" s="224"/>
      <c r="AF610" s="224"/>
      <c r="AG610" s="224"/>
      <c r="AH610" s="224"/>
      <c r="AI610" s="224"/>
      <c r="AJ610" s="224"/>
      <c r="AK610" s="224"/>
    </row>
    <row r="611" spans="1:37" ht="12.75">
      <c r="A611" s="224"/>
      <c r="B611" s="22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24"/>
      <c r="Q611" s="224"/>
      <c r="R611" s="224"/>
      <c r="S611" s="224"/>
      <c r="T611" s="224"/>
      <c r="U611" s="224"/>
      <c r="V611" s="224"/>
      <c r="W611" s="224"/>
      <c r="X611" s="224"/>
      <c r="Y611" s="224"/>
      <c r="Z611" s="224"/>
      <c r="AA611" s="224"/>
      <c r="AB611" s="224"/>
      <c r="AC611" s="224"/>
      <c r="AD611" s="224"/>
      <c r="AE611" s="224"/>
      <c r="AF611" s="224"/>
      <c r="AG611" s="224"/>
      <c r="AH611" s="224"/>
      <c r="AI611" s="224"/>
      <c r="AJ611" s="224"/>
      <c r="AK611" s="224"/>
    </row>
    <row r="612" spans="1:37" ht="12.75">
      <c r="A612" s="224"/>
      <c r="B612" s="224"/>
      <c r="C612" s="224"/>
      <c r="D612" s="224"/>
      <c r="E612" s="224"/>
      <c r="F612" s="224"/>
      <c r="G612" s="224"/>
      <c r="H612" s="224"/>
      <c r="I612" s="224"/>
      <c r="J612" s="224"/>
      <c r="K612" s="224"/>
      <c r="L612" s="224"/>
      <c r="M612" s="224"/>
      <c r="N612" s="224"/>
      <c r="O612" s="224"/>
      <c r="P612" s="224"/>
      <c r="Q612" s="224"/>
      <c r="R612" s="224"/>
      <c r="S612" s="224"/>
      <c r="T612" s="224"/>
      <c r="U612" s="224"/>
      <c r="V612" s="224"/>
      <c r="W612" s="224"/>
      <c r="X612" s="224"/>
      <c r="Y612" s="224"/>
      <c r="Z612" s="224"/>
      <c r="AA612" s="224"/>
      <c r="AB612" s="224"/>
      <c r="AC612" s="224"/>
      <c r="AD612" s="224"/>
      <c r="AE612" s="224"/>
      <c r="AF612" s="224"/>
      <c r="AG612" s="224"/>
      <c r="AH612" s="224"/>
      <c r="AI612" s="224"/>
      <c r="AJ612" s="224"/>
      <c r="AK612" s="224"/>
    </row>
    <row r="613" spans="1:37" ht="12.75">
      <c r="A613" s="224"/>
      <c r="B613" s="224"/>
      <c r="C613" s="224"/>
      <c r="D613" s="224"/>
      <c r="E613" s="224"/>
      <c r="F613" s="224"/>
      <c r="G613" s="224"/>
      <c r="H613" s="224"/>
      <c r="I613" s="224"/>
      <c r="J613" s="224"/>
      <c r="K613" s="224"/>
      <c r="L613" s="224"/>
      <c r="M613" s="224"/>
      <c r="N613" s="224"/>
      <c r="O613" s="224"/>
      <c r="P613" s="224"/>
      <c r="Q613" s="224"/>
      <c r="R613" s="224"/>
      <c r="S613" s="224"/>
      <c r="T613" s="224"/>
      <c r="U613" s="224"/>
      <c r="V613" s="224"/>
      <c r="W613" s="224"/>
      <c r="X613" s="224"/>
      <c r="Y613" s="224"/>
      <c r="Z613" s="224"/>
      <c r="AA613" s="224"/>
      <c r="AB613" s="224"/>
      <c r="AC613" s="224"/>
      <c r="AD613" s="224"/>
      <c r="AE613" s="224"/>
      <c r="AF613" s="224"/>
      <c r="AG613" s="224"/>
      <c r="AH613" s="224"/>
      <c r="AI613" s="224"/>
      <c r="AJ613" s="224"/>
      <c r="AK613" s="224"/>
    </row>
    <row r="614" spans="1:37" ht="12.75">
      <c r="A614" s="224"/>
      <c r="B614" s="224"/>
      <c r="C614" s="224"/>
      <c r="D614" s="224"/>
      <c r="E614" s="224"/>
      <c r="F614" s="224"/>
      <c r="G614" s="224"/>
      <c r="H614" s="224"/>
      <c r="I614" s="224"/>
      <c r="J614" s="224"/>
      <c r="K614" s="224"/>
      <c r="L614" s="224"/>
      <c r="M614" s="224"/>
      <c r="N614" s="224"/>
      <c r="O614" s="224"/>
      <c r="P614" s="224"/>
      <c r="Q614" s="224"/>
      <c r="R614" s="224"/>
      <c r="S614" s="224"/>
      <c r="T614" s="224"/>
      <c r="U614" s="224"/>
      <c r="V614" s="224"/>
      <c r="W614" s="224"/>
      <c r="X614" s="224"/>
      <c r="Y614" s="224"/>
      <c r="Z614" s="224"/>
      <c r="AA614" s="224"/>
      <c r="AB614" s="224"/>
      <c r="AC614" s="224"/>
      <c r="AD614" s="224"/>
      <c r="AE614" s="224"/>
      <c r="AF614" s="224"/>
      <c r="AG614" s="224"/>
      <c r="AH614" s="224"/>
      <c r="AI614" s="224"/>
      <c r="AJ614" s="224"/>
      <c r="AK614" s="224"/>
    </row>
    <row r="615" spans="1:37" ht="12.75">
      <c r="A615" s="224"/>
      <c r="B615" s="224"/>
      <c r="C615" s="224"/>
      <c r="D615" s="224"/>
      <c r="E615" s="224"/>
      <c r="F615" s="224"/>
      <c r="G615" s="224"/>
      <c r="H615" s="224"/>
      <c r="I615" s="224"/>
      <c r="J615" s="224"/>
      <c r="K615" s="224"/>
      <c r="L615" s="224"/>
      <c r="M615" s="224"/>
      <c r="N615" s="224"/>
      <c r="O615" s="224"/>
      <c r="P615" s="224"/>
      <c r="Q615" s="224"/>
      <c r="R615" s="224"/>
      <c r="S615" s="224"/>
      <c r="T615" s="224"/>
      <c r="U615" s="224"/>
      <c r="V615" s="224"/>
      <c r="W615" s="224"/>
      <c r="X615" s="224"/>
      <c r="Y615" s="224"/>
      <c r="Z615" s="224"/>
      <c r="AA615" s="224"/>
      <c r="AB615" s="224"/>
      <c r="AC615" s="224"/>
      <c r="AD615" s="224"/>
      <c r="AE615" s="224"/>
      <c r="AF615" s="224"/>
      <c r="AG615" s="224"/>
      <c r="AH615" s="224"/>
      <c r="AI615" s="224"/>
      <c r="AJ615" s="224"/>
      <c r="AK615" s="224"/>
    </row>
    <row r="616" spans="1:37" ht="12.75">
      <c r="A616" s="224"/>
      <c r="B616" s="224"/>
      <c r="C616" s="224"/>
      <c r="D616" s="224"/>
      <c r="E616" s="224"/>
      <c r="F616" s="224"/>
      <c r="G616" s="224"/>
      <c r="H616" s="224"/>
      <c r="I616" s="224"/>
      <c r="J616" s="224"/>
      <c r="K616" s="224"/>
      <c r="L616" s="224"/>
      <c r="M616" s="224"/>
      <c r="N616" s="224"/>
      <c r="O616" s="224"/>
      <c r="P616" s="224"/>
      <c r="Q616" s="224"/>
      <c r="R616" s="224"/>
      <c r="S616" s="224"/>
      <c r="T616" s="224"/>
      <c r="U616" s="224"/>
      <c r="V616" s="224"/>
      <c r="W616" s="224"/>
      <c r="X616" s="224"/>
      <c r="Y616" s="224"/>
      <c r="Z616" s="224"/>
      <c r="AA616" s="224"/>
      <c r="AB616" s="224"/>
      <c r="AC616" s="224"/>
      <c r="AD616" s="224"/>
      <c r="AE616" s="224"/>
      <c r="AF616" s="224"/>
      <c r="AG616" s="224"/>
      <c r="AH616" s="224"/>
      <c r="AI616" s="224"/>
      <c r="AJ616" s="224"/>
      <c r="AK616" s="224"/>
    </row>
    <row r="617" spans="1:37" ht="12.75">
      <c r="A617" s="224"/>
      <c r="B617" s="224"/>
      <c r="C617" s="224"/>
      <c r="D617" s="224"/>
      <c r="E617" s="224"/>
      <c r="F617" s="224"/>
      <c r="G617" s="224"/>
      <c r="H617" s="224"/>
      <c r="I617" s="224"/>
      <c r="J617" s="224"/>
      <c r="K617" s="224"/>
      <c r="L617" s="224"/>
      <c r="M617" s="224"/>
      <c r="N617" s="224"/>
      <c r="O617" s="224"/>
      <c r="P617" s="224"/>
      <c r="Q617" s="224"/>
      <c r="R617" s="224"/>
      <c r="S617" s="224"/>
      <c r="T617" s="224"/>
      <c r="U617" s="224"/>
      <c r="V617" s="224"/>
      <c r="W617" s="224"/>
      <c r="X617" s="224"/>
      <c r="Y617" s="224"/>
      <c r="Z617" s="224"/>
      <c r="AA617" s="224"/>
      <c r="AB617" s="224"/>
      <c r="AC617" s="224"/>
      <c r="AD617" s="224"/>
      <c r="AE617" s="224"/>
      <c r="AF617" s="224"/>
      <c r="AG617" s="224"/>
      <c r="AH617" s="224"/>
      <c r="AI617" s="224"/>
      <c r="AJ617" s="224"/>
      <c r="AK617" s="224"/>
    </row>
    <row r="618" spans="1:37" ht="12.75">
      <c r="A618" s="224"/>
      <c r="B618" s="224"/>
      <c r="C618" s="224"/>
      <c r="D618" s="224"/>
      <c r="E618" s="224"/>
      <c r="F618" s="224"/>
      <c r="G618" s="224"/>
      <c r="H618" s="224"/>
      <c r="I618" s="224"/>
      <c r="J618" s="224"/>
      <c r="K618" s="224"/>
      <c r="L618" s="224"/>
      <c r="M618" s="224"/>
      <c r="N618" s="224"/>
      <c r="O618" s="224"/>
      <c r="P618" s="224"/>
      <c r="Q618" s="224"/>
      <c r="R618" s="224"/>
      <c r="S618" s="224"/>
      <c r="T618" s="224"/>
      <c r="U618" s="224"/>
      <c r="V618" s="224"/>
      <c r="W618" s="224"/>
      <c r="X618" s="224"/>
      <c r="Y618" s="224"/>
      <c r="Z618" s="224"/>
      <c r="AA618" s="224"/>
      <c r="AB618" s="224"/>
      <c r="AC618" s="224"/>
      <c r="AD618" s="224"/>
      <c r="AE618" s="224"/>
      <c r="AF618" s="224"/>
      <c r="AG618" s="224"/>
      <c r="AH618" s="224"/>
      <c r="AI618" s="224"/>
      <c r="AJ618" s="224"/>
      <c r="AK618" s="224"/>
    </row>
    <row r="619" spans="1:37" ht="12.75">
      <c r="A619" s="224"/>
      <c r="B619" s="224"/>
      <c r="C619" s="224"/>
      <c r="D619" s="224"/>
      <c r="E619" s="224"/>
      <c r="F619" s="224"/>
      <c r="G619" s="224"/>
      <c r="H619" s="224"/>
      <c r="I619" s="224"/>
      <c r="J619" s="224"/>
      <c r="K619" s="224"/>
      <c r="L619" s="224"/>
      <c r="M619" s="224"/>
      <c r="N619" s="224"/>
      <c r="O619" s="224"/>
      <c r="P619" s="224"/>
      <c r="Q619" s="224"/>
      <c r="R619" s="224"/>
      <c r="S619" s="224"/>
      <c r="T619" s="224"/>
      <c r="U619" s="224"/>
      <c r="V619" s="224"/>
      <c r="W619" s="224"/>
      <c r="X619" s="224"/>
      <c r="Y619" s="224"/>
      <c r="Z619" s="224"/>
      <c r="AA619" s="224"/>
      <c r="AB619" s="224"/>
      <c r="AC619" s="224"/>
      <c r="AD619" s="224"/>
      <c r="AE619" s="224"/>
      <c r="AF619" s="224"/>
      <c r="AG619" s="224"/>
      <c r="AH619" s="224"/>
      <c r="AI619" s="224"/>
      <c r="AJ619" s="224"/>
      <c r="AK619" s="224"/>
    </row>
    <row r="620" spans="1:37" ht="12.75">
      <c r="A620" s="224"/>
      <c r="B620" s="224"/>
      <c r="C620" s="224"/>
      <c r="D620" s="224"/>
      <c r="E620" s="224"/>
      <c r="F620" s="224"/>
      <c r="G620" s="224"/>
      <c r="H620" s="224"/>
      <c r="I620" s="224"/>
      <c r="J620" s="224"/>
      <c r="K620" s="224"/>
      <c r="L620" s="224"/>
      <c r="M620" s="224"/>
      <c r="N620" s="224"/>
      <c r="O620" s="224"/>
      <c r="P620" s="224"/>
      <c r="Q620" s="224"/>
      <c r="R620" s="224"/>
      <c r="S620" s="224"/>
      <c r="T620" s="224"/>
      <c r="U620" s="224"/>
      <c r="V620" s="224"/>
      <c r="W620" s="224"/>
      <c r="X620" s="224"/>
      <c r="Y620" s="224"/>
      <c r="Z620" s="224"/>
      <c r="AA620" s="224"/>
      <c r="AB620" s="224"/>
      <c r="AC620" s="224"/>
      <c r="AD620" s="224"/>
      <c r="AE620" s="224"/>
      <c r="AF620" s="224"/>
      <c r="AG620" s="224"/>
      <c r="AH620" s="224"/>
      <c r="AI620" s="224"/>
      <c r="AJ620" s="224"/>
      <c r="AK620" s="224"/>
    </row>
    <row r="621" spans="1:37" ht="12.75">
      <c r="A621" s="224"/>
      <c r="B621" s="224"/>
      <c r="C621" s="224"/>
      <c r="D621" s="224"/>
      <c r="E621" s="224"/>
      <c r="F621" s="224"/>
      <c r="G621" s="224"/>
      <c r="H621" s="224"/>
      <c r="I621" s="224"/>
      <c r="J621" s="224"/>
      <c r="K621" s="224"/>
      <c r="L621" s="224"/>
      <c r="M621" s="224"/>
      <c r="N621" s="224"/>
      <c r="O621" s="224"/>
      <c r="P621" s="224"/>
      <c r="Q621" s="224"/>
      <c r="R621" s="224"/>
      <c r="S621" s="224"/>
      <c r="T621" s="224"/>
      <c r="U621" s="224"/>
      <c r="V621" s="224"/>
      <c r="W621" s="224"/>
      <c r="X621" s="224"/>
      <c r="Y621" s="224"/>
      <c r="Z621" s="224"/>
      <c r="AA621" s="224"/>
      <c r="AB621" s="224"/>
      <c r="AC621" s="224"/>
      <c r="AD621" s="224"/>
      <c r="AE621" s="224"/>
      <c r="AF621" s="224"/>
      <c r="AG621" s="224"/>
      <c r="AH621" s="224"/>
      <c r="AI621" s="224"/>
      <c r="AJ621" s="224"/>
      <c r="AK621" s="224"/>
    </row>
    <row r="622" spans="1:37" ht="12.75">
      <c r="A622" s="224"/>
      <c r="B622" s="224"/>
      <c r="C622" s="224"/>
      <c r="D622" s="224"/>
      <c r="E622" s="224"/>
      <c r="F622" s="224"/>
      <c r="G622" s="224"/>
      <c r="H622" s="224"/>
      <c r="I622" s="224"/>
      <c r="J622" s="224"/>
      <c r="K622" s="224"/>
      <c r="L622" s="224"/>
      <c r="M622" s="224"/>
      <c r="N622" s="224"/>
      <c r="O622" s="224"/>
      <c r="P622" s="224"/>
      <c r="Q622" s="224"/>
      <c r="R622" s="224"/>
      <c r="S622" s="224"/>
      <c r="T622" s="224"/>
      <c r="U622" s="224"/>
      <c r="V622" s="224"/>
      <c r="W622" s="224"/>
      <c r="X622" s="224"/>
      <c r="Y622" s="224"/>
      <c r="Z622" s="224"/>
      <c r="AA622" s="224"/>
      <c r="AB622" s="224"/>
      <c r="AC622" s="224"/>
      <c r="AD622" s="224"/>
      <c r="AE622" s="224"/>
      <c r="AF622" s="224"/>
      <c r="AG622" s="224"/>
      <c r="AH622" s="224"/>
      <c r="AI622" s="224"/>
      <c r="AJ622" s="224"/>
      <c r="AK622" s="224"/>
    </row>
    <row r="623" spans="1:37" ht="12.75">
      <c r="A623" s="224"/>
      <c r="B623" s="224"/>
      <c r="C623" s="224"/>
      <c r="D623" s="224"/>
      <c r="E623" s="224"/>
      <c r="F623" s="224"/>
      <c r="G623" s="224"/>
      <c r="H623" s="224"/>
      <c r="I623" s="224"/>
      <c r="J623" s="224"/>
      <c r="K623" s="224"/>
      <c r="L623" s="224"/>
      <c r="M623" s="224"/>
      <c r="N623" s="224"/>
      <c r="O623" s="224"/>
      <c r="P623" s="224"/>
      <c r="Q623" s="224"/>
      <c r="R623" s="224"/>
      <c r="S623" s="224"/>
      <c r="T623" s="224"/>
      <c r="U623" s="224"/>
      <c r="V623" s="224"/>
      <c r="W623" s="224"/>
      <c r="X623" s="224"/>
      <c r="Y623" s="224"/>
      <c r="Z623" s="224"/>
      <c r="AA623" s="224"/>
      <c r="AB623" s="224"/>
      <c r="AC623" s="224"/>
      <c r="AD623" s="224"/>
      <c r="AE623" s="224"/>
      <c r="AF623" s="224"/>
      <c r="AG623" s="224"/>
      <c r="AH623" s="224"/>
      <c r="AI623" s="224"/>
      <c r="AJ623" s="224"/>
      <c r="AK623" s="224"/>
    </row>
    <row r="624" spans="1:37" ht="12.75">
      <c r="A624" s="224"/>
      <c r="B624" s="224"/>
      <c r="C624" s="224"/>
      <c r="D624" s="224"/>
      <c r="E624" s="224"/>
      <c r="F624" s="224"/>
      <c r="G624" s="224"/>
      <c r="H624" s="224"/>
      <c r="I624" s="224"/>
      <c r="J624" s="224"/>
      <c r="K624" s="224"/>
      <c r="L624" s="224"/>
      <c r="M624" s="224"/>
      <c r="N624" s="224"/>
      <c r="O624" s="224"/>
      <c r="P624" s="224"/>
      <c r="Q624" s="224"/>
      <c r="R624" s="224"/>
      <c r="S624" s="224"/>
      <c r="T624" s="224"/>
      <c r="U624" s="224"/>
      <c r="V624" s="224"/>
      <c r="W624" s="224"/>
      <c r="X624" s="224"/>
      <c r="Y624" s="224"/>
      <c r="Z624" s="224"/>
      <c r="AA624" s="224"/>
      <c r="AB624" s="224"/>
      <c r="AC624" s="224"/>
      <c r="AD624" s="224"/>
      <c r="AE624" s="224"/>
      <c r="AF624" s="224"/>
      <c r="AG624" s="224"/>
      <c r="AH624" s="224"/>
      <c r="AI624" s="224"/>
      <c r="AJ624" s="224"/>
      <c r="AK624" s="224"/>
    </row>
    <row r="625" spans="1:37" ht="12.75">
      <c r="A625" s="224"/>
      <c r="B625" s="224"/>
      <c r="C625" s="224"/>
      <c r="D625" s="224"/>
      <c r="E625" s="224"/>
      <c r="F625" s="224"/>
      <c r="G625" s="224"/>
      <c r="H625" s="224"/>
      <c r="I625" s="224"/>
      <c r="J625" s="224"/>
      <c r="K625" s="224"/>
      <c r="L625" s="224"/>
      <c r="M625" s="224"/>
      <c r="N625" s="224"/>
      <c r="O625" s="224"/>
      <c r="P625" s="224"/>
      <c r="Q625" s="224"/>
      <c r="R625" s="224"/>
      <c r="S625" s="224"/>
      <c r="T625" s="224"/>
      <c r="U625" s="224"/>
      <c r="V625" s="224"/>
      <c r="W625" s="224"/>
      <c r="X625" s="224"/>
      <c r="Y625" s="224"/>
      <c r="Z625" s="224"/>
      <c r="AA625" s="224"/>
      <c r="AB625" s="224"/>
      <c r="AC625" s="224"/>
      <c r="AD625" s="224"/>
      <c r="AE625" s="224"/>
      <c r="AF625" s="224"/>
      <c r="AG625" s="224"/>
      <c r="AH625" s="224"/>
      <c r="AI625" s="224"/>
      <c r="AJ625" s="224"/>
      <c r="AK625" s="224"/>
    </row>
    <row r="626" spans="1:37" ht="12.75">
      <c r="A626" s="224"/>
      <c r="B626" s="224"/>
      <c r="C626" s="224"/>
      <c r="D626" s="224"/>
      <c r="E626" s="224"/>
      <c r="F626" s="224"/>
      <c r="G626" s="224"/>
      <c r="H626" s="224"/>
      <c r="I626" s="224"/>
      <c r="J626" s="224"/>
      <c r="K626" s="224"/>
      <c r="L626" s="224"/>
      <c r="M626" s="224"/>
      <c r="N626" s="224"/>
      <c r="O626" s="224"/>
      <c r="P626" s="224"/>
      <c r="Q626" s="224"/>
      <c r="R626" s="224"/>
      <c r="S626" s="224"/>
      <c r="T626" s="224"/>
      <c r="U626" s="224"/>
      <c r="V626" s="224"/>
      <c r="W626" s="224"/>
      <c r="X626" s="224"/>
      <c r="Y626" s="224"/>
      <c r="Z626" s="224"/>
      <c r="AA626" s="224"/>
      <c r="AB626" s="224"/>
      <c r="AC626" s="224"/>
      <c r="AD626" s="224"/>
      <c r="AE626" s="224"/>
      <c r="AF626" s="224"/>
      <c r="AG626" s="224"/>
      <c r="AH626" s="224"/>
      <c r="AI626" s="224"/>
      <c r="AJ626" s="224"/>
      <c r="AK626" s="224"/>
    </row>
    <row r="627" spans="1:37" ht="12.75">
      <c r="A627" s="224"/>
      <c r="B627" s="224"/>
      <c r="C627" s="224"/>
      <c r="D627" s="224"/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  <c r="AA627" s="224"/>
      <c r="AB627" s="224"/>
      <c r="AC627" s="224"/>
      <c r="AD627" s="224"/>
      <c r="AE627" s="224"/>
      <c r="AF627" s="224"/>
      <c r="AG627" s="224"/>
      <c r="AH627" s="224"/>
      <c r="AI627" s="224"/>
      <c r="AJ627" s="224"/>
      <c r="AK627" s="224"/>
    </row>
    <row r="628" spans="1:37" ht="12.75">
      <c r="A628" s="224"/>
      <c r="B628" s="224"/>
      <c r="C628" s="224"/>
      <c r="D628" s="224"/>
      <c r="E628" s="224"/>
      <c r="F628" s="224"/>
      <c r="G628" s="224"/>
      <c r="H628" s="224"/>
      <c r="I628" s="224"/>
      <c r="J628" s="224"/>
      <c r="K628" s="224"/>
      <c r="L628" s="224"/>
      <c r="M628" s="224"/>
      <c r="N628" s="224"/>
      <c r="O628" s="224"/>
      <c r="P628" s="224"/>
      <c r="Q628" s="224"/>
      <c r="R628" s="224"/>
      <c r="S628" s="224"/>
      <c r="T628" s="224"/>
      <c r="U628" s="224"/>
      <c r="V628" s="224"/>
      <c r="W628" s="224"/>
      <c r="X628" s="224"/>
      <c r="Y628" s="224"/>
      <c r="Z628" s="224"/>
      <c r="AA628" s="224"/>
      <c r="AB628" s="224"/>
      <c r="AC628" s="224"/>
      <c r="AD628" s="224"/>
      <c r="AE628" s="224"/>
      <c r="AF628" s="224"/>
      <c r="AG628" s="224"/>
      <c r="AH628" s="224"/>
      <c r="AI628" s="224"/>
      <c r="AJ628" s="224"/>
      <c r="AK628" s="224"/>
    </row>
    <row r="629" spans="1:37" ht="12.75">
      <c r="A629" s="224"/>
      <c r="B629" s="224"/>
      <c r="C629" s="224"/>
      <c r="D629" s="224"/>
      <c r="E629" s="224"/>
      <c r="F629" s="224"/>
      <c r="G629" s="224"/>
      <c r="H629" s="224"/>
      <c r="I629" s="224"/>
      <c r="J629" s="224"/>
      <c r="K629" s="224"/>
      <c r="L629" s="224"/>
      <c r="M629" s="224"/>
      <c r="N629" s="224"/>
      <c r="O629" s="224"/>
      <c r="P629" s="224"/>
      <c r="Q629" s="224"/>
      <c r="R629" s="224"/>
      <c r="S629" s="224"/>
      <c r="T629" s="224"/>
      <c r="U629" s="224"/>
      <c r="V629" s="224"/>
      <c r="W629" s="224"/>
      <c r="X629" s="224"/>
      <c r="Y629" s="224"/>
      <c r="Z629" s="224"/>
      <c r="AA629" s="224"/>
      <c r="AB629" s="224"/>
      <c r="AC629" s="224"/>
      <c r="AD629" s="224"/>
      <c r="AE629" s="224"/>
      <c r="AF629" s="224"/>
      <c r="AG629" s="224"/>
      <c r="AH629" s="224"/>
      <c r="AI629" s="224"/>
      <c r="AJ629" s="224"/>
      <c r="AK629" s="224"/>
    </row>
    <row r="630" spans="1:37" ht="12.75">
      <c r="A630" s="224"/>
      <c r="B630" s="224"/>
      <c r="C630" s="224"/>
      <c r="D630" s="224"/>
      <c r="E630" s="224"/>
      <c r="F630" s="224"/>
      <c r="G630" s="224"/>
      <c r="H630" s="224"/>
      <c r="I630" s="224"/>
      <c r="J630" s="224"/>
      <c r="K630" s="224"/>
      <c r="L630" s="224"/>
      <c r="M630" s="224"/>
      <c r="N630" s="224"/>
      <c r="O630" s="224"/>
      <c r="P630" s="224"/>
      <c r="Q630" s="224"/>
      <c r="R630" s="224"/>
      <c r="S630" s="224"/>
      <c r="T630" s="224"/>
      <c r="U630" s="224"/>
      <c r="V630" s="224"/>
      <c r="W630" s="224"/>
      <c r="X630" s="224"/>
      <c r="Y630" s="224"/>
      <c r="Z630" s="224"/>
      <c r="AA630" s="224"/>
      <c r="AB630" s="224"/>
      <c r="AC630" s="224"/>
      <c r="AD630" s="224"/>
      <c r="AE630" s="224"/>
      <c r="AF630" s="224"/>
      <c r="AG630" s="224"/>
      <c r="AH630" s="224"/>
      <c r="AI630" s="224"/>
      <c r="AJ630" s="224"/>
      <c r="AK630" s="224"/>
    </row>
    <row r="631" spans="1:37" ht="12.75">
      <c r="A631" s="224"/>
      <c r="B631" s="224"/>
      <c r="C631" s="224"/>
      <c r="D631" s="224"/>
      <c r="E631" s="224"/>
      <c r="F631" s="224"/>
      <c r="G631" s="224"/>
      <c r="H631" s="224"/>
      <c r="I631" s="224"/>
      <c r="J631" s="224"/>
      <c r="K631" s="224"/>
      <c r="L631" s="224"/>
      <c r="M631" s="224"/>
      <c r="N631" s="224"/>
      <c r="O631" s="224"/>
      <c r="P631" s="224"/>
      <c r="Q631" s="224"/>
      <c r="R631" s="224"/>
      <c r="S631" s="224"/>
      <c r="T631" s="224"/>
      <c r="U631" s="224"/>
      <c r="V631" s="224"/>
      <c r="W631" s="224"/>
      <c r="X631" s="224"/>
      <c r="Y631" s="224"/>
      <c r="Z631" s="224"/>
      <c r="AA631" s="224"/>
      <c r="AB631" s="224"/>
      <c r="AC631" s="224"/>
      <c r="AD631" s="224"/>
      <c r="AE631" s="224"/>
      <c r="AF631" s="224"/>
      <c r="AG631" s="224"/>
      <c r="AH631" s="224"/>
      <c r="AI631" s="224"/>
      <c r="AJ631" s="224"/>
      <c r="AK631" s="224"/>
    </row>
    <row r="632" spans="1:37" ht="12.75">
      <c r="A632" s="224"/>
      <c r="B632" s="224"/>
      <c r="C632" s="224"/>
      <c r="D632" s="224"/>
      <c r="E632" s="224"/>
      <c r="F632" s="224"/>
      <c r="G632" s="224"/>
      <c r="H632" s="224"/>
      <c r="I632" s="224"/>
      <c r="J632" s="224"/>
      <c r="K632" s="224"/>
      <c r="L632" s="224"/>
      <c r="M632" s="224"/>
      <c r="N632" s="224"/>
      <c r="O632" s="224"/>
      <c r="P632" s="224"/>
      <c r="Q632" s="224"/>
      <c r="R632" s="224"/>
      <c r="S632" s="224"/>
      <c r="T632" s="224"/>
      <c r="U632" s="224"/>
      <c r="V632" s="224"/>
      <c r="W632" s="224"/>
      <c r="X632" s="224"/>
      <c r="Y632" s="224"/>
      <c r="Z632" s="224"/>
      <c r="AA632" s="224"/>
      <c r="AB632" s="224"/>
      <c r="AC632" s="224"/>
      <c r="AD632" s="224"/>
      <c r="AE632" s="224"/>
      <c r="AF632" s="224"/>
      <c r="AG632" s="224"/>
      <c r="AH632" s="224"/>
      <c r="AI632" s="224"/>
      <c r="AJ632" s="224"/>
      <c r="AK632" s="224"/>
    </row>
    <row r="633" spans="1:37" ht="12.75">
      <c r="A633" s="224"/>
      <c r="B633" s="224"/>
      <c r="C633" s="224"/>
      <c r="D633" s="224"/>
      <c r="E633" s="224"/>
      <c r="F633" s="224"/>
      <c r="G633" s="224"/>
      <c r="H633" s="224"/>
      <c r="I633" s="224"/>
      <c r="J633" s="224"/>
      <c r="K633" s="224"/>
      <c r="L633" s="224"/>
      <c r="M633" s="224"/>
      <c r="N633" s="224"/>
      <c r="O633" s="224"/>
      <c r="P633" s="224"/>
      <c r="Q633" s="224"/>
      <c r="R633" s="224"/>
      <c r="S633" s="224"/>
      <c r="T633" s="224"/>
      <c r="U633" s="224"/>
      <c r="V633" s="224"/>
      <c r="W633" s="224"/>
      <c r="X633" s="224"/>
      <c r="Y633" s="224"/>
      <c r="Z633" s="224"/>
      <c r="AA633" s="224"/>
      <c r="AB633" s="224"/>
      <c r="AC633" s="224"/>
      <c r="AD633" s="224"/>
      <c r="AE633" s="224"/>
      <c r="AF633" s="224"/>
      <c r="AG633" s="224"/>
      <c r="AH633" s="224"/>
      <c r="AI633" s="224"/>
      <c r="AJ633" s="224"/>
      <c r="AK633" s="224"/>
    </row>
    <row r="634" spans="1:37" ht="12.75">
      <c r="A634" s="224"/>
      <c r="B634" s="224"/>
      <c r="C634" s="224"/>
      <c r="D634" s="224"/>
      <c r="E634" s="224"/>
      <c r="F634" s="224"/>
      <c r="G634" s="224"/>
      <c r="H634" s="224"/>
      <c r="I634" s="224"/>
      <c r="J634" s="224"/>
      <c r="K634" s="224"/>
      <c r="L634" s="224"/>
      <c r="M634" s="224"/>
      <c r="N634" s="224"/>
      <c r="O634" s="224"/>
      <c r="P634" s="224"/>
      <c r="Q634" s="224"/>
      <c r="R634" s="224"/>
      <c r="S634" s="224"/>
      <c r="T634" s="224"/>
      <c r="U634" s="224"/>
      <c r="V634" s="224"/>
      <c r="W634" s="224"/>
      <c r="X634" s="224"/>
      <c r="Y634" s="224"/>
      <c r="Z634" s="224"/>
      <c r="AA634" s="224"/>
      <c r="AB634" s="224"/>
      <c r="AC634" s="224"/>
      <c r="AD634" s="224"/>
      <c r="AE634" s="224"/>
      <c r="AF634" s="224"/>
      <c r="AG634" s="224"/>
      <c r="AH634" s="224"/>
      <c r="AI634" s="224"/>
      <c r="AJ634" s="224"/>
      <c r="AK634" s="224"/>
    </row>
    <row r="635" spans="1:37" ht="12.75">
      <c r="A635" s="224"/>
      <c r="B635" s="224"/>
      <c r="C635" s="224"/>
      <c r="D635" s="224"/>
      <c r="E635" s="224"/>
      <c r="F635" s="224"/>
      <c r="G635" s="224"/>
      <c r="H635" s="224"/>
      <c r="I635" s="224"/>
      <c r="J635" s="224"/>
      <c r="K635" s="224"/>
      <c r="L635" s="224"/>
      <c r="M635" s="224"/>
      <c r="N635" s="224"/>
      <c r="O635" s="224"/>
      <c r="P635" s="224"/>
      <c r="Q635" s="224"/>
      <c r="R635" s="224"/>
      <c r="S635" s="224"/>
      <c r="T635" s="224"/>
      <c r="U635" s="224"/>
      <c r="V635" s="224"/>
      <c r="W635" s="224"/>
      <c r="X635" s="224"/>
      <c r="Y635" s="224"/>
      <c r="Z635" s="224"/>
      <c r="AA635" s="224"/>
      <c r="AB635" s="224"/>
      <c r="AC635" s="224"/>
      <c r="AD635" s="224"/>
      <c r="AE635" s="224"/>
      <c r="AF635" s="224"/>
      <c r="AG635" s="224"/>
      <c r="AH635" s="224"/>
      <c r="AI635" s="224"/>
      <c r="AJ635" s="224"/>
      <c r="AK635" s="224"/>
    </row>
    <row r="636" spans="1:37" ht="12.75">
      <c r="A636" s="224"/>
      <c r="B636" s="224"/>
      <c r="C636" s="224"/>
      <c r="D636" s="224"/>
      <c r="E636" s="224"/>
      <c r="F636" s="224"/>
      <c r="G636" s="224"/>
      <c r="H636" s="224"/>
      <c r="I636" s="224"/>
      <c r="J636" s="224"/>
      <c r="K636" s="224"/>
      <c r="L636" s="224"/>
      <c r="M636" s="224"/>
      <c r="N636" s="224"/>
      <c r="O636" s="224"/>
      <c r="P636" s="224"/>
      <c r="Q636" s="224"/>
      <c r="R636" s="224"/>
      <c r="S636" s="224"/>
      <c r="T636" s="224"/>
      <c r="U636" s="224"/>
      <c r="V636" s="224"/>
      <c r="W636" s="224"/>
      <c r="X636" s="224"/>
      <c r="Y636" s="224"/>
      <c r="Z636" s="224"/>
      <c r="AA636" s="224"/>
      <c r="AB636" s="224"/>
      <c r="AC636" s="224"/>
      <c r="AD636" s="224"/>
      <c r="AE636" s="224"/>
      <c r="AF636" s="224"/>
      <c r="AG636" s="224"/>
      <c r="AH636" s="224"/>
      <c r="AI636" s="224"/>
      <c r="AJ636" s="224"/>
      <c r="AK636" s="224"/>
    </row>
    <row r="637" spans="1:37" ht="12.75">
      <c r="A637" s="224"/>
      <c r="B637" s="224"/>
      <c r="C637" s="224"/>
      <c r="D637" s="224"/>
      <c r="E637" s="224"/>
      <c r="F637" s="224"/>
      <c r="G637" s="224"/>
      <c r="H637" s="224"/>
      <c r="I637" s="224"/>
      <c r="J637" s="224"/>
      <c r="K637" s="224"/>
      <c r="L637" s="224"/>
      <c r="M637" s="224"/>
      <c r="N637" s="224"/>
      <c r="O637" s="224"/>
      <c r="P637" s="224"/>
      <c r="Q637" s="224"/>
      <c r="R637" s="224"/>
      <c r="S637" s="224"/>
      <c r="T637" s="224"/>
      <c r="U637" s="224"/>
      <c r="V637" s="224"/>
      <c r="W637" s="224"/>
      <c r="X637" s="224"/>
      <c r="Y637" s="224"/>
      <c r="Z637" s="224"/>
      <c r="AA637" s="224"/>
      <c r="AB637" s="224"/>
      <c r="AC637" s="224"/>
      <c r="AD637" s="224"/>
      <c r="AE637" s="224"/>
      <c r="AF637" s="224"/>
      <c r="AG637" s="224"/>
      <c r="AH637" s="224"/>
      <c r="AI637" s="224"/>
      <c r="AJ637" s="224"/>
      <c r="AK637" s="224"/>
    </row>
    <row r="638" spans="1:37" ht="12.75">
      <c r="A638" s="224"/>
      <c r="B638" s="224"/>
      <c r="C638" s="224"/>
      <c r="D638" s="224"/>
      <c r="E638" s="224"/>
      <c r="F638" s="224"/>
      <c r="G638" s="224"/>
      <c r="H638" s="224"/>
      <c r="I638" s="224"/>
      <c r="J638" s="224"/>
      <c r="K638" s="224"/>
      <c r="L638" s="224"/>
      <c r="M638" s="224"/>
      <c r="N638" s="224"/>
      <c r="O638" s="224"/>
      <c r="P638" s="224"/>
      <c r="Q638" s="224"/>
      <c r="R638" s="224"/>
      <c r="S638" s="224"/>
      <c r="T638" s="224"/>
      <c r="U638" s="224"/>
      <c r="V638" s="224"/>
      <c r="W638" s="224"/>
      <c r="X638" s="224"/>
      <c r="Y638" s="224"/>
      <c r="Z638" s="224"/>
      <c r="AA638" s="224"/>
      <c r="AB638" s="224"/>
      <c r="AC638" s="224"/>
      <c r="AD638" s="224"/>
      <c r="AE638" s="224"/>
      <c r="AF638" s="224"/>
      <c r="AG638" s="224"/>
      <c r="AH638" s="224"/>
      <c r="AI638" s="224"/>
      <c r="AJ638" s="224"/>
      <c r="AK638" s="224"/>
    </row>
    <row r="639" spans="1:37" ht="12.75">
      <c r="A639" s="224"/>
      <c r="B639" s="224"/>
      <c r="C639" s="224"/>
      <c r="D639" s="224"/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  <c r="AA639" s="224"/>
      <c r="AB639" s="224"/>
      <c r="AC639" s="224"/>
      <c r="AD639" s="224"/>
      <c r="AE639" s="224"/>
      <c r="AF639" s="224"/>
      <c r="AG639" s="224"/>
      <c r="AH639" s="224"/>
      <c r="AI639" s="224"/>
      <c r="AJ639" s="224"/>
      <c r="AK639" s="224"/>
    </row>
    <row r="640" spans="1:37" ht="12.75">
      <c r="A640" s="224"/>
      <c r="B640" s="224"/>
      <c r="C640" s="224"/>
      <c r="D640" s="224"/>
      <c r="E640" s="224"/>
      <c r="F640" s="224"/>
      <c r="G640" s="224"/>
      <c r="H640" s="224"/>
      <c r="I640" s="224"/>
      <c r="J640" s="224"/>
      <c r="K640" s="224"/>
      <c r="L640" s="224"/>
      <c r="M640" s="224"/>
      <c r="N640" s="224"/>
      <c r="O640" s="224"/>
      <c r="P640" s="224"/>
      <c r="Q640" s="224"/>
      <c r="R640" s="224"/>
      <c r="S640" s="224"/>
      <c r="T640" s="224"/>
      <c r="U640" s="224"/>
      <c r="V640" s="224"/>
      <c r="W640" s="224"/>
      <c r="X640" s="224"/>
      <c r="Y640" s="224"/>
      <c r="Z640" s="224"/>
      <c r="AA640" s="224"/>
      <c r="AB640" s="224"/>
      <c r="AC640" s="224"/>
      <c r="AD640" s="224"/>
      <c r="AE640" s="224"/>
      <c r="AF640" s="224"/>
      <c r="AG640" s="224"/>
      <c r="AH640" s="224"/>
      <c r="AI640" s="224"/>
      <c r="AJ640" s="224"/>
      <c r="AK640" s="224"/>
    </row>
    <row r="641" spans="1:37" ht="12.75">
      <c r="A641" s="224"/>
      <c r="B641" s="224"/>
      <c r="C641" s="224"/>
      <c r="D641" s="224"/>
      <c r="E641" s="224"/>
      <c r="F641" s="224"/>
      <c r="G641" s="224"/>
      <c r="H641" s="224"/>
      <c r="I641" s="224"/>
      <c r="J641" s="224"/>
      <c r="K641" s="224"/>
      <c r="L641" s="224"/>
      <c r="M641" s="224"/>
      <c r="N641" s="224"/>
      <c r="O641" s="224"/>
      <c r="P641" s="224"/>
      <c r="Q641" s="224"/>
      <c r="R641" s="224"/>
      <c r="S641" s="224"/>
      <c r="T641" s="224"/>
      <c r="U641" s="224"/>
      <c r="V641" s="224"/>
      <c r="W641" s="224"/>
      <c r="X641" s="224"/>
      <c r="Y641" s="224"/>
      <c r="Z641" s="224"/>
      <c r="AA641" s="224"/>
      <c r="AB641" s="224"/>
      <c r="AC641" s="224"/>
      <c r="AD641" s="224"/>
      <c r="AE641" s="224"/>
      <c r="AF641" s="224"/>
      <c r="AG641" s="224"/>
      <c r="AH641" s="224"/>
      <c r="AI641" s="224"/>
      <c r="AJ641" s="224"/>
      <c r="AK641" s="224"/>
    </row>
    <row r="642" spans="1:37" ht="12.75">
      <c r="A642" s="224"/>
      <c r="B642" s="224"/>
      <c r="C642" s="224"/>
      <c r="D642" s="224"/>
      <c r="E642" s="224"/>
      <c r="F642" s="224"/>
      <c r="G642" s="224"/>
      <c r="H642" s="224"/>
      <c r="I642" s="224"/>
      <c r="J642" s="224"/>
      <c r="K642" s="224"/>
      <c r="L642" s="224"/>
      <c r="M642" s="224"/>
      <c r="N642" s="224"/>
      <c r="O642" s="224"/>
      <c r="P642" s="224"/>
      <c r="Q642" s="224"/>
      <c r="R642" s="224"/>
      <c r="S642" s="224"/>
      <c r="T642" s="224"/>
      <c r="U642" s="224"/>
      <c r="V642" s="224"/>
      <c r="W642" s="224"/>
      <c r="X642" s="224"/>
      <c r="Y642" s="224"/>
      <c r="Z642" s="224"/>
      <c r="AA642" s="224"/>
      <c r="AB642" s="224"/>
      <c r="AC642" s="224"/>
      <c r="AD642" s="224"/>
      <c r="AE642" s="224"/>
      <c r="AF642" s="224"/>
      <c r="AG642" s="224"/>
      <c r="AH642" s="224"/>
      <c r="AI642" s="224"/>
      <c r="AJ642" s="224"/>
      <c r="AK642" s="224"/>
    </row>
    <row r="643" spans="1:37" ht="12.75">
      <c r="A643" s="224"/>
      <c r="B643" s="224"/>
      <c r="C643" s="224"/>
      <c r="D643" s="224"/>
      <c r="E643" s="224"/>
      <c r="F643" s="224"/>
      <c r="G643" s="224"/>
      <c r="H643" s="224"/>
      <c r="I643" s="224"/>
      <c r="J643" s="224"/>
      <c r="K643" s="224"/>
      <c r="L643" s="224"/>
      <c r="M643" s="224"/>
      <c r="N643" s="224"/>
      <c r="O643" s="224"/>
      <c r="P643" s="224"/>
      <c r="Q643" s="224"/>
      <c r="R643" s="224"/>
      <c r="S643" s="224"/>
      <c r="T643" s="224"/>
      <c r="U643" s="224"/>
      <c r="V643" s="224"/>
      <c r="W643" s="224"/>
      <c r="X643" s="224"/>
      <c r="Y643" s="224"/>
      <c r="Z643" s="224"/>
      <c r="AA643" s="224"/>
      <c r="AB643" s="224"/>
      <c r="AC643" s="224"/>
      <c r="AD643" s="224"/>
      <c r="AE643" s="224"/>
      <c r="AF643" s="224"/>
      <c r="AG643" s="224"/>
      <c r="AH643" s="224"/>
      <c r="AI643" s="224"/>
      <c r="AJ643" s="224"/>
      <c r="AK643" s="224"/>
    </row>
    <row r="644" spans="1:37" ht="12.75">
      <c r="A644" s="224"/>
      <c r="B644" s="224"/>
      <c r="C644" s="224"/>
      <c r="D644" s="224"/>
      <c r="E644" s="224"/>
      <c r="F644" s="224"/>
      <c r="G644" s="224"/>
      <c r="H644" s="224"/>
      <c r="I644" s="224"/>
      <c r="J644" s="224"/>
      <c r="K644" s="224"/>
      <c r="L644" s="224"/>
      <c r="M644" s="224"/>
      <c r="N644" s="224"/>
      <c r="O644" s="224"/>
      <c r="P644" s="224"/>
      <c r="Q644" s="224"/>
      <c r="R644" s="224"/>
      <c r="S644" s="224"/>
      <c r="T644" s="224"/>
      <c r="U644" s="224"/>
      <c r="V644" s="224"/>
      <c r="W644" s="224"/>
      <c r="X644" s="224"/>
      <c r="Y644" s="224"/>
      <c r="Z644" s="224"/>
      <c r="AA644" s="224"/>
      <c r="AB644" s="224"/>
      <c r="AC644" s="224"/>
      <c r="AD644" s="224"/>
      <c r="AE644" s="224"/>
      <c r="AF644" s="224"/>
      <c r="AG644" s="224"/>
      <c r="AH644" s="224"/>
      <c r="AI644" s="224"/>
      <c r="AJ644" s="224"/>
      <c r="AK644" s="224"/>
    </row>
    <row r="645" spans="1:37" ht="12.75">
      <c r="A645" s="224"/>
      <c r="B645" s="224"/>
      <c r="C645" s="224"/>
      <c r="D645" s="224"/>
      <c r="E645" s="224"/>
      <c r="F645" s="224"/>
      <c r="G645" s="224"/>
      <c r="H645" s="224"/>
      <c r="I645" s="224"/>
      <c r="J645" s="224"/>
      <c r="K645" s="224"/>
      <c r="L645" s="224"/>
      <c r="M645" s="224"/>
      <c r="N645" s="224"/>
      <c r="O645" s="224"/>
      <c r="P645" s="224"/>
      <c r="Q645" s="224"/>
      <c r="R645" s="224"/>
      <c r="S645" s="224"/>
      <c r="T645" s="224"/>
      <c r="U645" s="224"/>
      <c r="V645" s="224"/>
      <c r="W645" s="224"/>
      <c r="X645" s="224"/>
      <c r="Y645" s="224"/>
      <c r="Z645" s="224"/>
      <c r="AA645" s="224"/>
      <c r="AB645" s="224"/>
      <c r="AC645" s="224"/>
      <c r="AD645" s="224"/>
      <c r="AE645" s="224"/>
      <c r="AF645" s="224"/>
      <c r="AG645" s="224"/>
      <c r="AH645" s="224"/>
      <c r="AI645" s="224"/>
      <c r="AJ645" s="224"/>
      <c r="AK645" s="224"/>
    </row>
    <row r="646" spans="1:37" ht="12.75">
      <c r="A646" s="224"/>
      <c r="B646" s="224"/>
      <c r="C646" s="224"/>
      <c r="D646" s="224"/>
      <c r="E646" s="224"/>
      <c r="F646" s="224"/>
      <c r="G646" s="224"/>
      <c r="H646" s="224"/>
      <c r="I646" s="224"/>
      <c r="J646" s="224"/>
      <c r="K646" s="224"/>
      <c r="L646" s="224"/>
      <c r="M646" s="224"/>
      <c r="N646" s="224"/>
      <c r="O646" s="224"/>
      <c r="P646" s="224"/>
      <c r="Q646" s="224"/>
      <c r="R646" s="224"/>
      <c r="S646" s="224"/>
      <c r="T646" s="224"/>
      <c r="U646" s="224"/>
      <c r="V646" s="224"/>
      <c r="W646" s="224"/>
      <c r="X646" s="224"/>
      <c r="Y646" s="224"/>
      <c r="Z646" s="224"/>
      <c r="AA646" s="224"/>
      <c r="AB646" s="224"/>
      <c r="AC646" s="224"/>
      <c r="AD646" s="224"/>
      <c r="AE646" s="224"/>
      <c r="AF646" s="224"/>
      <c r="AG646" s="224"/>
      <c r="AH646" s="224"/>
      <c r="AI646" s="224"/>
      <c r="AJ646" s="224"/>
      <c r="AK646" s="224"/>
    </row>
    <row r="647" spans="1:37" ht="12.75">
      <c r="A647" s="224"/>
      <c r="B647" s="224"/>
      <c r="C647" s="224"/>
      <c r="D647" s="224"/>
      <c r="E647" s="224"/>
      <c r="F647" s="224"/>
      <c r="G647" s="224"/>
      <c r="H647" s="224"/>
      <c r="I647" s="224"/>
      <c r="J647" s="224"/>
      <c r="K647" s="224"/>
      <c r="L647" s="224"/>
      <c r="M647" s="224"/>
      <c r="N647" s="224"/>
      <c r="O647" s="224"/>
      <c r="P647" s="224"/>
      <c r="Q647" s="224"/>
      <c r="R647" s="224"/>
      <c r="S647" s="224"/>
      <c r="T647" s="224"/>
      <c r="U647" s="224"/>
      <c r="V647" s="224"/>
      <c r="W647" s="224"/>
      <c r="X647" s="224"/>
      <c r="Y647" s="224"/>
      <c r="Z647" s="224"/>
      <c r="AA647" s="224"/>
      <c r="AB647" s="224"/>
      <c r="AC647" s="224"/>
      <c r="AD647" s="224"/>
      <c r="AE647" s="224"/>
      <c r="AF647" s="224"/>
      <c r="AG647" s="224"/>
      <c r="AH647" s="224"/>
      <c r="AI647" s="224"/>
      <c r="AJ647" s="224"/>
      <c r="AK647" s="224"/>
    </row>
    <row r="648" spans="1:37" ht="12.75">
      <c r="A648" s="224"/>
      <c r="B648" s="224"/>
      <c r="C648" s="224"/>
      <c r="D648" s="224"/>
      <c r="E648" s="224"/>
      <c r="F648" s="224"/>
      <c r="G648" s="224"/>
      <c r="H648" s="224"/>
      <c r="I648" s="224"/>
      <c r="J648" s="224"/>
      <c r="K648" s="224"/>
      <c r="L648" s="224"/>
      <c r="M648" s="224"/>
      <c r="N648" s="224"/>
      <c r="O648" s="224"/>
      <c r="P648" s="224"/>
      <c r="Q648" s="224"/>
      <c r="R648" s="224"/>
      <c r="S648" s="224"/>
      <c r="T648" s="224"/>
      <c r="U648" s="224"/>
      <c r="V648" s="224"/>
      <c r="W648" s="224"/>
      <c r="X648" s="224"/>
      <c r="Y648" s="224"/>
      <c r="Z648" s="224"/>
      <c r="AA648" s="224"/>
      <c r="AB648" s="224"/>
      <c r="AC648" s="224"/>
      <c r="AD648" s="224"/>
      <c r="AE648" s="224"/>
      <c r="AF648" s="224"/>
      <c r="AG648" s="224"/>
      <c r="AH648" s="224"/>
      <c r="AI648" s="224"/>
      <c r="AJ648" s="224"/>
      <c r="AK648" s="224"/>
    </row>
    <row r="649" spans="1:37" ht="12.75">
      <c r="A649" s="224"/>
      <c r="B649" s="224"/>
      <c r="C649" s="224"/>
      <c r="D649" s="224"/>
      <c r="E649" s="224"/>
      <c r="F649" s="224"/>
      <c r="G649" s="224"/>
      <c r="H649" s="224"/>
      <c r="I649" s="224"/>
      <c r="J649" s="224"/>
      <c r="K649" s="224"/>
      <c r="L649" s="224"/>
      <c r="M649" s="224"/>
      <c r="N649" s="224"/>
      <c r="O649" s="224"/>
      <c r="P649" s="224"/>
      <c r="Q649" s="224"/>
      <c r="R649" s="224"/>
      <c r="S649" s="224"/>
      <c r="T649" s="224"/>
      <c r="U649" s="224"/>
      <c r="V649" s="224"/>
      <c r="W649" s="224"/>
      <c r="X649" s="224"/>
      <c r="Y649" s="224"/>
      <c r="Z649" s="224"/>
      <c r="AA649" s="224"/>
      <c r="AB649" s="224"/>
      <c r="AC649" s="224"/>
      <c r="AD649" s="224"/>
      <c r="AE649" s="224"/>
      <c r="AF649" s="224"/>
      <c r="AG649" s="224"/>
      <c r="AH649" s="224"/>
      <c r="AI649" s="224"/>
      <c r="AJ649" s="224"/>
      <c r="AK649" s="224"/>
    </row>
    <row r="650" spans="1:37" ht="12.75">
      <c r="A650" s="224"/>
      <c r="B650" s="224"/>
      <c r="C650" s="224"/>
      <c r="D650" s="224"/>
      <c r="E650" s="224"/>
      <c r="F650" s="224"/>
      <c r="G650" s="224"/>
      <c r="H650" s="224"/>
      <c r="I650" s="224"/>
      <c r="J650" s="224"/>
      <c r="K650" s="224"/>
      <c r="L650" s="224"/>
      <c r="M650" s="224"/>
      <c r="N650" s="224"/>
      <c r="O650" s="224"/>
      <c r="P650" s="224"/>
      <c r="Q650" s="224"/>
      <c r="R650" s="224"/>
      <c r="S650" s="224"/>
      <c r="T650" s="224"/>
      <c r="U650" s="224"/>
      <c r="V650" s="224"/>
      <c r="W650" s="224"/>
      <c r="X650" s="224"/>
      <c r="Y650" s="224"/>
      <c r="Z650" s="224"/>
      <c r="AA650" s="224"/>
      <c r="AB650" s="224"/>
      <c r="AC650" s="224"/>
      <c r="AD650" s="224"/>
      <c r="AE650" s="224"/>
      <c r="AF650" s="224"/>
      <c r="AG650" s="224"/>
      <c r="AH650" s="224"/>
      <c r="AI650" s="224"/>
      <c r="AJ650" s="224"/>
      <c r="AK650" s="224"/>
    </row>
    <row r="651" spans="1:37" ht="12.75">
      <c r="A651" s="224"/>
      <c r="B651" s="224"/>
      <c r="C651" s="224"/>
      <c r="D651" s="224"/>
      <c r="E651" s="224"/>
      <c r="F651" s="224"/>
      <c r="G651" s="224"/>
      <c r="H651" s="224"/>
      <c r="I651" s="224"/>
      <c r="J651" s="224"/>
      <c r="K651" s="224"/>
      <c r="L651" s="224"/>
      <c r="M651" s="224"/>
      <c r="N651" s="224"/>
      <c r="O651" s="224"/>
      <c r="P651" s="224"/>
      <c r="Q651" s="224"/>
      <c r="R651" s="224"/>
      <c r="S651" s="224"/>
      <c r="T651" s="224"/>
      <c r="U651" s="224"/>
      <c r="V651" s="224"/>
      <c r="W651" s="224"/>
      <c r="X651" s="224"/>
      <c r="Y651" s="224"/>
      <c r="Z651" s="224"/>
      <c r="AA651" s="224"/>
      <c r="AB651" s="224"/>
      <c r="AC651" s="224"/>
      <c r="AD651" s="224"/>
      <c r="AE651" s="224"/>
      <c r="AF651" s="224"/>
      <c r="AG651" s="224"/>
      <c r="AH651" s="224"/>
      <c r="AI651" s="224"/>
      <c r="AJ651" s="224"/>
      <c r="AK651" s="224"/>
    </row>
    <row r="652" spans="1:37" ht="12.75">
      <c r="A652" s="224"/>
      <c r="B652" s="224"/>
      <c r="C652" s="224"/>
      <c r="D652" s="224"/>
      <c r="E652" s="224"/>
      <c r="F652" s="224"/>
      <c r="G652" s="224"/>
      <c r="H652" s="224"/>
      <c r="I652" s="224"/>
      <c r="J652" s="224"/>
      <c r="K652" s="224"/>
      <c r="L652" s="224"/>
      <c r="M652" s="224"/>
      <c r="N652" s="224"/>
      <c r="O652" s="224"/>
      <c r="P652" s="224"/>
      <c r="Q652" s="224"/>
      <c r="R652" s="224"/>
      <c r="S652" s="224"/>
      <c r="T652" s="224"/>
      <c r="U652" s="224"/>
      <c r="V652" s="224"/>
      <c r="W652" s="224"/>
      <c r="X652" s="224"/>
      <c r="Y652" s="224"/>
      <c r="Z652" s="224"/>
      <c r="AA652" s="224"/>
      <c r="AB652" s="224"/>
      <c r="AC652" s="224"/>
      <c r="AD652" s="224"/>
      <c r="AE652" s="224"/>
      <c r="AF652" s="224"/>
      <c r="AG652" s="224"/>
      <c r="AH652" s="224"/>
      <c r="AI652" s="224"/>
      <c r="AJ652" s="224"/>
      <c r="AK652" s="224"/>
    </row>
    <row r="653" spans="1:37" ht="12.75">
      <c r="A653" s="224"/>
      <c r="B653" s="224"/>
      <c r="C653" s="224"/>
      <c r="D653" s="224"/>
      <c r="E653" s="224"/>
      <c r="F653" s="224"/>
      <c r="G653" s="224"/>
      <c r="H653" s="224"/>
      <c r="I653" s="224"/>
      <c r="J653" s="224"/>
      <c r="K653" s="224"/>
      <c r="L653" s="224"/>
      <c r="M653" s="224"/>
      <c r="N653" s="224"/>
      <c r="O653" s="224"/>
      <c r="P653" s="224"/>
      <c r="Q653" s="224"/>
      <c r="R653" s="224"/>
      <c r="S653" s="224"/>
      <c r="T653" s="224"/>
      <c r="U653" s="224"/>
      <c r="V653" s="224"/>
      <c r="W653" s="224"/>
      <c r="X653" s="224"/>
      <c r="Y653" s="224"/>
      <c r="Z653" s="224"/>
      <c r="AA653" s="224"/>
      <c r="AB653" s="224"/>
      <c r="AC653" s="224"/>
      <c r="AD653" s="224"/>
      <c r="AE653" s="224"/>
      <c r="AF653" s="224"/>
      <c r="AG653" s="224"/>
      <c r="AH653" s="224"/>
      <c r="AI653" s="224"/>
      <c r="AJ653" s="224"/>
      <c r="AK653" s="224"/>
    </row>
    <row r="654" spans="1:37" ht="12.75">
      <c r="A654" s="224"/>
      <c r="B654" s="224"/>
      <c r="C654" s="224"/>
      <c r="D654" s="224"/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  <c r="AA654" s="224"/>
      <c r="AB654" s="224"/>
      <c r="AC654" s="224"/>
      <c r="AD654" s="224"/>
      <c r="AE654" s="224"/>
      <c r="AF654" s="224"/>
      <c r="AG654" s="224"/>
      <c r="AH654" s="224"/>
      <c r="AI654" s="224"/>
      <c r="AJ654" s="224"/>
      <c r="AK654" s="224"/>
    </row>
    <row r="655" spans="1:37" ht="12.75">
      <c r="A655" s="224"/>
      <c r="B655" s="224"/>
      <c r="C655" s="224"/>
      <c r="D655" s="224"/>
      <c r="E655" s="224"/>
      <c r="F655" s="224"/>
      <c r="G655" s="224"/>
      <c r="H655" s="224"/>
      <c r="I655" s="224"/>
      <c r="J655" s="224"/>
      <c r="K655" s="224"/>
      <c r="L655" s="224"/>
      <c r="M655" s="224"/>
      <c r="N655" s="224"/>
      <c r="O655" s="224"/>
      <c r="P655" s="224"/>
      <c r="Q655" s="224"/>
      <c r="R655" s="224"/>
      <c r="S655" s="224"/>
      <c r="T655" s="224"/>
      <c r="U655" s="224"/>
      <c r="V655" s="224"/>
      <c r="W655" s="224"/>
      <c r="X655" s="224"/>
      <c r="Y655" s="224"/>
      <c r="Z655" s="224"/>
      <c r="AA655" s="224"/>
      <c r="AB655" s="224"/>
      <c r="AC655" s="224"/>
      <c r="AD655" s="224"/>
      <c r="AE655" s="224"/>
      <c r="AF655" s="224"/>
      <c r="AG655" s="224"/>
      <c r="AH655" s="224"/>
      <c r="AI655" s="224"/>
      <c r="AJ655" s="224"/>
      <c r="AK655" s="224"/>
    </row>
    <row r="656" spans="1:37" ht="12.75">
      <c r="A656" s="224"/>
      <c r="B656" s="224"/>
      <c r="C656" s="224"/>
      <c r="D656" s="224"/>
      <c r="E656" s="224"/>
      <c r="F656" s="224"/>
      <c r="G656" s="224"/>
      <c r="H656" s="224"/>
      <c r="I656" s="224"/>
      <c r="J656" s="224"/>
      <c r="K656" s="224"/>
      <c r="L656" s="224"/>
      <c r="M656" s="224"/>
      <c r="N656" s="224"/>
      <c r="O656" s="224"/>
      <c r="P656" s="224"/>
      <c r="Q656" s="224"/>
      <c r="R656" s="224"/>
      <c r="S656" s="224"/>
      <c r="T656" s="224"/>
      <c r="U656" s="224"/>
      <c r="V656" s="224"/>
      <c r="W656" s="224"/>
      <c r="X656" s="224"/>
      <c r="Y656" s="224"/>
      <c r="Z656" s="224"/>
      <c r="AA656" s="224"/>
      <c r="AB656" s="224"/>
      <c r="AC656" s="224"/>
      <c r="AD656" s="224"/>
      <c r="AE656" s="224"/>
      <c r="AF656" s="224"/>
      <c r="AG656" s="224"/>
      <c r="AH656" s="224"/>
      <c r="AI656" s="224"/>
      <c r="AJ656" s="224"/>
      <c r="AK656" s="224"/>
    </row>
    <row r="657" spans="1:37" ht="12.75">
      <c r="A657" s="224"/>
      <c r="B657" s="224"/>
      <c r="C657" s="224"/>
      <c r="D657" s="224"/>
      <c r="E657" s="224"/>
      <c r="F657" s="224"/>
      <c r="G657" s="224"/>
      <c r="H657" s="224"/>
      <c r="I657" s="224"/>
      <c r="J657" s="224"/>
      <c r="K657" s="224"/>
      <c r="L657" s="224"/>
      <c r="M657" s="224"/>
      <c r="N657" s="224"/>
      <c r="O657" s="224"/>
      <c r="P657" s="224"/>
      <c r="Q657" s="224"/>
      <c r="R657" s="224"/>
      <c r="S657" s="224"/>
      <c r="T657" s="224"/>
      <c r="U657" s="224"/>
      <c r="V657" s="224"/>
      <c r="W657" s="224"/>
      <c r="X657" s="224"/>
      <c r="Y657" s="224"/>
      <c r="Z657" s="224"/>
      <c r="AA657" s="224"/>
      <c r="AB657" s="224"/>
      <c r="AC657" s="224"/>
      <c r="AD657" s="224"/>
      <c r="AE657" s="224"/>
      <c r="AF657" s="224"/>
      <c r="AG657" s="224"/>
      <c r="AH657" s="224"/>
      <c r="AI657" s="224"/>
      <c r="AJ657" s="224"/>
      <c r="AK657" s="224"/>
    </row>
    <row r="658" spans="1:37" ht="12.75">
      <c r="A658" s="224"/>
      <c r="B658" s="224"/>
      <c r="C658" s="224"/>
      <c r="D658" s="224"/>
      <c r="E658" s="224"/>
      <c r="F658" s="224"/>
      <c r="G658" s="224"/>
      <c r="H658" s="224"/>
      <c r="I658" s="224"/>
      <c r="J658" s="224"/>
      <c r="K658" s="224"/>
      <c r="L658" s="224"/>
      <c r="M658" s="224"/>
      <c r="N658" s="224"/>
      <c r="O658" s="224"/>
      <c r="P658" s="224"/>
      <c r="Q658" s="224"/>
      <c r="R658" s="224"/>
      <c r="S658" s="224"/>
      <c r="T658" s="224"/>
      <c r="U658" s="224"/>
      <c r="V658" s="224"/>
      <c r="W658" s="224"/>
      <c r="X658" s="224"/>
      <c r="Y658" s="224"/>
      <c r="Z658" s="224"/>
      <c r="AA658" s="224"/>
      <c r="AB658" s="224"/>
      <c r="AC658" s="224"/>
      <c r="AD658" s="224"/>
      <c r="AE658" s="224"/>
      <c r="AF658" s="224"/>
      <c r="AG658" s="224"/>
      <c r="AH658" s="224"/>
      <c r="AI658" s="224"/>
      <c r="AJ658" s="224"/>
      <c r="AK658" s="224"/>
    </row>
    <row r="659" spans="1:37" ht="12.75">
      <c r="A659" s="224"/>
      <c r="B659" s="224"/>
      <c r="C659" s="224"/>
      <c r="D659" s="224"/>
      <c r="E659" s="224"/>
      <c r="F659" s="224"/>
      <c r="G659" s="224"/>
      <c r="H659" s="224"/>
      <c r="I659" s="224"/>
      <c r="J659" s="224"/>
      <c r="K659" s="224"/>
      <c r="L659" s="224"/>
      <c r="M659" s="224"/>
      <c r="N659" s="224"/>
      <c r="O659" s="224"/>
      <c r="P659" s="224"/>
      <c r="Q659" s="224"/>
      <c r="R659" s="224"/>
      <c r="S659" s="224"/>
      <c r="T659" s="224"/>
      <c r="U659" s="224"/>
      <c r="V659" s="224"/>
      <c r="W659" s="224"/>
      <c r="X659" s="224"/>
      <c r="Y659" s="224"/>
      <c r="Z659" s="224"/>
      <c r="AA659" s="224"/>
      <c r="AB659" s="224"/>
      <c r="AC659" s="224"/>
      <c r="AD659" s="224"/>
      <c r="AE659" s="224"/>
      <c r="AF659" s="224"/>
      <c r="AG659" s="224"/>
      <c r="AH659" s="224"/>
      <c r="AI659" s="224"/>
      <c r="AJ659" s="224"/>
      <c r="AK659" s="224"/>
    </row>
    <row r="660" spans="1:37" ht="12.75">
      <c r="A660" s="224"/>
      <c r="B660" s="224"/>
      <c r="C660" s="224"/>
      <c r="D660" s="224"/>
      <c r="E660" s="224"/>
      <c r="F660" s="224"/>
      <c r="G660" s="224"/>
      <c r="H660" s="224"/>
      <c r="I660" s="224"/>
      <c r="J660" s="224"/>
      <c r="K660" s="224"/>
      <c r="L660" s="224"/>
      <c r="M660" s="224"/>
      <c r="N660" s="224"/>
      <c r="O660" s="224"/>
      <c r="P660" s="224"/>
      <c r="Q660" s="224"/>
      <c r="R660" s="224"/>
      <c r="S660" s="224"/>
      <c r="T660" s="224"/>
      <c r="U660" s="224"/>
      <c r="V660" s="224"/>
      <c r="W660" s="224"/>
      <c r="X660" s="224"/>
      <c r="Y660" s="224"/>
      <c r="Z660" s="224"/>
      <c r="AA660" s="224"/>
      <c r="AB660" s="224"/>
      <c r="AC660" s="224"/>
      <c r="AD660" s="224"/>
      <c r="AE660" s="224"/>
      <c r="AF660" s="224"/>
      <c r="AG660" s="224"/>
      <c r="AH660" s="224"/>
      <c r="AI660" s="224"/>
      <c r="AJ660" s="224"/>
      <c r="AK660" s="224"/>
    </row>
    <row r="661" spans="1:37" ht="12.75">
      <c r="A661" s="224"/>
      <c r="B661" s="224"/>
      <c r="C661" s="224"/>
      <c r="D661" s="224"/>
      <c r="E661" s="224"/>
      <c r="F661" s="224"/>
      <c r="G661" s="224"/>
      <c r="H661" s="224"/>
      <c r="I661" s="224"/>
      <c r="J661" s="224"/>
      <c r="K661" s="224"/>
      <c r="L661" s="224"/>
      <c r="M661" s="224"/>
      <c r="N661" s="224"/>
      <c r="O661" s="224"/>
      <c r="P661" s="224"/>
      <c r="Q661" s="224"/>
      <c r="R661" s="224"/>
      <c r="S661" s="224"/>
      <c r="T661" s="224"/>
      <c r="U661" s="224"/>
      <c r="V661" s="224"/>
      <c r="W661" s="224"/>
      <c r="X661" s="224"/>
      <c r="Y661" s="224"/>
      <c r="Z661" s="224"/>
      <c r="AA661" s="224"/>
      <c r="AB661" s="224"/>
      <c r="AC661" s="224"/>
      <c r="AD661" s="224"/>
      <c r="AE661" s="224"/>
      <c r="AF661" s="224"/>
      <c r="AG661" s="224"/>
      <c r="AH661" s="224"/>
      <c r="AI661" s="224"/>
      <c r="AJ661" s="224"/>
      <c r="AK661" s="224"/>
    </row>
    <row r="662" spans="1:37" ht="12.75">
      <c r="A662" s="224"/>
      <c r="B662" s="224"/>
      <c r="C662" s="224"/>
      <c r="D662" s="224"/>
      <c r="E662" s="224"/>
      <c r="F662" s="224"/>
      <c r="G662" s="224"/>
      <c r="H662" s="224"/>
      <c r="I662" s="224"/>
      <c r="J662" s="224"/>
      <c r="K662" s="224"/>
      <c r="L662" s="224"/>
      <c r="M662" s="224"/>
      <c r="N662" s="224"/>
      <c r="O662" s="224"/>
      <c r="P662" s="224"/>
      <c r="Q662" s="224"/>
      <c r="R662" s="224"/>
      <c r="S662" s="224"/>
      <c r="T662" s="224"/>
      <c r="U662" s="224"/>
      <c r="V662" s="224"/>
      <c r="W662" s="224"/>
      <c r="X662" s="224"/>
      <c r="Y662" s="224"/>
      <c r="Z662" s="224"/>
      <c r="AA662" s="224"/>
      <c r="AB662" s="224"/>
      <c r="AC662" s="224"/>
      <c r="AD662" s="224"/>
      <c r="AE662" s="224"/>
      <c r="AF662" s="224"/>
      <c r="AG662" s="224"/>
      <c r="AH662" s="224"/>
      <c r="AI662" s="224"/>
      <c r="AJ662" s="224"/>
      <c r="AK662" s="224"/>
    </row>
    <row r="663" spans="1:37" ht="12.75">
      <c r="A663" s="224"/>
      <c r="B663" s="224"/>
      <c r="C663" s="224"/>
      <c r="D663" s="224"/>
      <c r="E663" s="224"/>
      <c r="F663" s="224"/>
      <c r="G663" s="224"/>
      <c r="H663" s="224"/>
      <c r="I663" s="224"/>
      <c r="J663" s="224"/>
      <c r="K663" s="224"/>
      <c r="L663" s="224"/>
      <c r="M663" s="224"/>
      <c r="N663" s="224"/>
      <c r="O663" s="224"/>
      <c r="P663" s="224"/>
      <c r="Q663" s="224"/>
      <c r="R663" s="224"/>
      <c r="S663" s="224"/>
      <c r="T663" s="224"/>
      <c r="U663" s="224"/>
      <c r="V663" s="224"/>
      <c r="W663" s="224"/>
      <c r="X663" s="224"/>
      <c r="Y663" s="224"/>
      <c r="Z663" s="224"/>
      <c r="AA663" s="224"/>
      <c r="AB663" s="224"/>
      <c r="AC663" s="224"/>
      <c r="AD663" s="224"/>
      <c r="AE663" s="224"/>
      <c r="AF663" s="224"/>
      <c r="AG663" s="224"/>
      <c r="AH663" s="224"/>
      <c r="AI663" s="224"/>
      <c r="AJ663" s="224"/>
      <c r="AK663" s="224"/>
    </row>
    <row r="664" spans="1:37" ht="12.75">
      <c r="A664" s="224"/>
      <c r="B664" s="224"/>
      <c r="C664" s="224"/>
      <c r="D664" s="224"/>
      <c r="E664" s="224"/>
      <c r="F664" s="224"/>
      <c r="G664" s="224"/>
      <c r="H664" s="224"/>
      <c r="I664" s="224"/>
      <c r="J664" s="224"/>
      <c r="K664" s="224"/>
      <c r="L664" s="224"/>
      <c r="M664" s="224"/>
      <c r="N664" s="224"/>
      <c r="O664" s="224"/>
      <c r="P664" s="224"/>
      <c r="Q664" s="224"/>
      <c r="R664" s="224"/>
      <c r="S664" s="224"/>
      <c r="T664" s="224"/>
      <c r="U664" s="224"/>
      <c r="V664" s="224"/>
      <c r="W664" s="224"/>
      <c r="X664" s="224"/>
      <c r="Y664" s="224"/>
      <c r="Z664" s="224"/>
      <c r="AA664" s="224"/>
      <c r="AB664" s="224"/>
      <c r="AC664" s="224"/>
      <c r="AD664" s="224"/>
      <c r="AE664" s="224"/>
      <c r="AF664" s="224"/>
      <c r="AG664" s="224"/>
      <c r="AH664" s="224"/>
      <c r="AI664" s="224"/>
      <c r="AJ664" s="224"/>
      <c r="AK664" s="224"/>
    </row>
    <row r="665" spans="1:37" ht="12.75">
      <c r="A665" s="224"/>
      <c r="B665" s="224"/>
      <c r="C665" s="224"/>
      <c r="D665" s="224"/>
      <c r="E665" s="224"/>
      <c r="F665" s="224"/>
      <c r="G665" s="224"/>
      <c r="H665" s="224"/>
      <c r="I665" s="224"/>
      <c r="J665" s="224"/>
      <c r="K665" s="224"/>
      <c r="L665" s="224"/>
      <c r="M665" s="224"/>
      <c r="N665" s="224"/>
      <c r="O665" s="224"/>
      <c r="P665" s="224"/>
      <c r="Q665" s="224"/>
      <c r="R665" s="224"/>
      <c r="S665" s="224"/>
      <c r="T665" s="224"/>
      <c r="U665" s="224"/>
      <c r="V665" s="224"/>
      <c r="W665" s="224"/>
      <c r="X665" s="224"/>
      <c r="Y665" s="224"/>
      <c r="Z665" s="224"/>
      <c r="AA665" s="224"/>
      <c r="AB665" s="224"/>
      <c r="AC665" s="224"/>
      <c r="AD665" s="224"/>
      <c r="AE665" s="224"/>
      <c r="AF665" s="224"/>
      <c r="AG665" s="224"/>
      <c r="AH665" s="224"/>
      <c r="AI665" s="224"/>
      <c r="AJ665" s="224"/>
      <c r="AK665" s="224"/>
    </row>
    <row r="666" spans="1:37" ht="12.75">
      <c r="A666" s="224"/>
      <c r="B666" s="224"/>
      <c r="C666" s="224"/>
      <c r="D666" s="224"/>
      <c r="E666" s="224"/>
      <c r="F666" s="224"/>
      <c r="G666" s="224"/>
      <c r="H666" s="224"/>
      <c r="I666" s="224"/>
      <c r="J666" s="224"/>
      <c r="K666" s="224"/>
      <c r="L666" s="224"/>
      <c r="M666" s="224"/>
      <c r="N666" s="224"/>
      <c r="O666" s="224"/>
      <c r="P666" s="224"/>
      <c r="Q666" s="224"/>
      <c r="R666" s="224"/>
      <c r="S666" s="224"/>
      <c r="T666" s="224"/>
      <c r="U666" s="224"/>
      <c r="V666" s="224"/>
      <c r="W666" s="224"/>
      <c r="X666" s="224"/>
      <c r="Y666" s="224"/>
      <c r="Z666" s="224"/>
      <c r="AA666" s="224"/>
      <c r="AB666" s="224"/>
      <c r="AC666" s="224"/>
      <c r="AD666" s="224"/>
      <c r="AE666" s="224"/>
      <c r="AF666" s="224"/>
      <c r="AG666" s="224"/>
      <c r="AH666" s="224"/>
      <c r="AI666" s="224"/>
      <c r="AJ666" s="224"/>
      <c r="AK666" s="224"/>
    </row>
    <row r="667" spans="1:37" ht="12.75">
      <c r="A667" s="224"/>
      <c r="B667" s="224"/>
      <c r="C667" s="224"/>
      <c r="D667" s="224"/>
      <c r="E667" s="224"/>
      <c r="F667" s="224"/>
      <c r="G667" s="224"/>
      <c r="H667" s="224"/>
      <c r="I667" s="224"/>
      <c r="J667" s="224"/>
      <c r="K667" s="224"/>
      <c r="L667" s="224"/>
      <c r="M667" s="224"/>
      <c r="N667" s="224"/>
      <c r="O667" s="224"/>
      <c r="P667" s="224"/>
      <c r="Q667" s="224"/>
      <c r="R667" s="224"/>
      <c r="S667" s="224"/>
      <c r="T667" s="224"/>
      <c r="U667" s="224"/>
      <c r="V667" s="224"/>
      <c r="W667" s="224"/>
      <c r="X667" s="224"/>
      <c r="Y667" s="224"/>
      <c r="Z667" s="224"/>
      <c r="AA667" s="224"/>
      <c r="AB667" s="224"/>
      <c r="AC667" s="224"/>
      <c r="AD667" s="224"/>
      <c r="AE667" s="224"/>
      <c r="AF667" s="224"/>
      <c r="AG667" s="224"/>
      <c r="AH667" s="224"/>
      <c r="AI667" s="224"/>
      <c r="AJ667" s="224"/>
      <c r="AK667" s="224"/>
    </row>
    <row r="668" spans="1:37" ht="12.75">
      <c r="A668" s="224"/>
      <c r="B668" s="224"/>
      <c r="C668" s="224"/>
      <c r="D668" s="224"/>
      <c r="E668" s="224"/>
      <c r="F668" s="224"/>
      <c r="G668" s="224"/>
      <c r="H668" s="224"/>
      <c r="I668" s="224"/>
      <c r="J668" s="224"/>
      <c r="K668" s="224"/>
      <c r="L668" s="224"/>
      <c r="M668" s="224"/>
      <c r="N668" s="224"/>
      <c r="O668" s="224"/>
      <c r="P668" s="224"/>
      <c r="Q668" s="224"/>
      <c r="R668" s="224"/>
      <c r="S668" s="224"/>
      <c r="T668" s="224"/>
      <c r="U668" s="224"/>
      <c r="V668" s="224"/>
      <c r="W668" s="224"/>
      <c r="X668" s="224"/>
      <c r="Y668" s="224"/>
      <c r="Z668" s="224"/>
      <c r="AA668" s="224"/>
      <c r="AB668" s="224"/>
      <c r="AC668" s="224"/>
      <c r="AD668" s="224"/>
      <c r="AE668" s="224"/>
      <c r="AF668" s="224"/>
      <c r="AG668" s="224"/>
      <c r="AH668" s="224"/>
      <c r="AI668" s="224"/>
      <c r="AJ668" s="224"/>
      <c r="AK668" s="224"/>
    </row>
    <row r="669" spans="1:37" ht="12.75">
      <c r="A669" s="224"/>
      <c r="B669" s="224"/>
      <c r="C669" s="224"/>
      <c r="D669" s="224"/>
      <c r="E669" s="224"/>
      <c r="F669" s="224"/>
      <c r="G669" s="224"/>
      <c r="H669" s="224"/>
      <c r="I669" s="224"/>
      <c r="J669" s="224"/>
      <c r="K669" s="224"/>
      <c r="L669" s="224"/>
      <c r="M669" s="224"/>
      <c r="N669" s="224"/>
      <c r="O669" s="224"/>
      <c r="P669" s="224"/>
      <c r="Q669" s="224"/>
      <c r="R669" s="224"/>
      <c r="S669" s="224"/>
      <c r="T669" s="224"/>
      <c r="U669" s="224"/>
      <c r="V669" s="224"/>
      <c r="W669" s="224"/>
      <c r="X669" s="224"/>
      <c r="Y669" s="224"/>
      <c r="Z669" s="224"/>
      <c r="AA669" s="224"/>
      <c r="AB669" s="224"/>
      <c r="AC669" s="224"/>
      <c r="AD669" s="224"/>
      <c r="AE669" s="224"/>
      <c r="AF669" s="224"/>
      <c r="AG669" s="224"/>
      <c r="AH669" s="224"/>
      <c r="AI669" s="224"/>
      <c r="AJ669" s="224"/>
      <c r="AK669" s="224"/>
    </row>
    <row r="670" spans="1:37" ht="12.75">
      <c r="A670" s="224"/>
      <c r="B670" s="224"/>
      <c r="C670" s="224"/>
      <c r="D670" s="224"/>
      <c r="E670" s="224"/>
      <c r="F670" s="224"/>
      <c r="G670" s="224"/>
      <c r="H670" s="224"/>
      <c r="I670" s="224"/>
      <c r="J670" s="224"/>
      <c r="K670" s="224"/>
      <c r="L670" s="224"/>
      <c r="M670" s="224"/>
      <c r="N670" s="224"/>
      <c r="O670" s="224"/>
      <c r="P670" s="224"/>
      <c r="Q670" s="224"/>
      <c r="R670" s="224"/>
      <c r="S670" s="224"/>
      <c r="T670" s="224"/>
      <c r="U670" s="224"/>
      <c r="V670" s="224"/>
      <c r="W670" s="224"/>
      <c r="X670" s="224"/>
      <c r="Y670" s="224"/>
      <c r="Z670" s="224"/>
      <c r="AA670" s="224"/>
      <c r="AB670" s="224"/>
      <c r="AC670" s="224"/>
      <c r="AD670" s="224"/>
      <c r="AE670" s="224"/>
      <c r="AF670" s="224"/>
      <c r="AG670" s="224"/>
      <c r="AH670" s="224"/>
      <c r="AI670" s="224"/>
      <c r="AJ670" s="224"/>
      <c r="AK670" s="224"/>
    </row>
    <row r="671" spans="1:37" ht="12.75">
      <c r="A671" s="224"/>
      <c r="B671" s="224"/>
      <c r="C671" s="224"/>
      <c r="D671" s="224"/>
      <c r="E671" s="224"/>
      <c r="F671" s="224"/>
      <c r="G671" s="224"/>
      <c r="H671" s="224"/>
      <c r="I671" s="224"/>
      <c r="J671" s="224"/>
      <c r="K671" s="224"/>
      <c r="L671" s="224"/>
      <c r="M671" s="224"/>
      <c r="N671" s="224"/>
      <c r="O671" s="224"/>
      <c r="P671" s="224"/>
      <c r="Q671" s="224"/>
      <c r="R671" s="224"/>
      <c r="S671" s="224"/>
      <c r="T671" s="224"/>
      <c r="U671" s="224"/>
      <c r="V671" s="224"/>
      <c r="W671" s="224"/>
      <c r="X671" s="224"/>
      <c r="Y671" s="224"/>
      <c r="Z671" s="224"/>
      <c r="AA671" s="224"/>
      <c r="AB671" s="224"/>
      <c r="AC671" s="224"/>
      <c r="AD671" s="224"/>
      <c r="AE671" s="224"/>
      <c r="AF671" s="224"/>
      <c r="AG671" s="224"/>
      <c r="AH671" s="224"/>
      <c r="AI671" s="224"/>
      <c r="AJ671" s="224"/>
      <c r="AK671" s="224"/>
    </row>
    <row r="672" spans="1:37" ht="12.75">
      <c r="A672" s="224"/>
      <c r="B672" s="224"/>
      <c r="C672" s="224"/>
      <c r="D672" s="224"/>
      <c r="E672" s="224"/>
      <c r="F672" s="224"/>
      <c r="G672" s="224"/>
      <c r="H672" s="224"/>
      <c r="I672" s="224"/>
      <c r="J672" s="224"/>
      <c r="K672" s="224"/>
      <c r="L672" s="224"/>
      <c r="M672" s="224"/>
      <c r="N672" s="224"/>
      <c r="O672" s="224"/>
      <c r="P672" s="224"/>
      <c r="Q672" s="224"/>
      <c r="R672" s="224"/>
      <c r="S672" s="224"/>
      <c r="T672" s="224"/>
      <c r="U672" s="224"/>
      <c r="V672" s="224"/>
      <c r="W672" s="224"/>
      <c r="X672" s="224"/>
      <c r="Y672" s="224"/>
      <c r="Z672" s="224"/>
      <c r="AA672" s="224"/>
      <c r="AB672" s="224"/>
      <c r="AC672" s="224"/>
      <c r="AD672" s="224"/>
      <c r="AE672" s="224"/>
      <c r="AF672" s="224"/>
      <c r="AG672" s="224"/>
      <c r="AH672" s="224"/>
      <c r="AI672" s="224"/>
      <c r="AJ672" s="224"/>
      <c r="AK672" s="224"/>
    </row>
    <row r="673" spans="1:37" ht="12.75">
      <c r="A673" s="224"/>
      <c r="B673" s="224"/>
      <c r="C673" s="224"/>
      <c r="D673" s="224"/>
      <c r="E673" s="224"/>
      <c r="F673" s="224"/>
      <c r="G673" s="224"/>
      <c r="H673" s="224"/>
      <c r="I673" s="224"/>
      <c r="J673" s="224"/>
      <c r="K673" s="224"/>
      <c r="L673" s="224"/>
      <c r="M673" s="224"/>
      <c r="N673" s="224"/>
      <c r="O673" s="224"/>
      <c r="P673" s="224"/>
      <c r="Q673" s="224"/>
      <c r="R673" s="224"/>
      <c r="S673" s="224"/>
      <c r="T673" s="224"/>
      <c r="U673" s="224"/>
      <c r="V673" s="224"/>
      <c r="W673" s="224"/>
      <c r="X673" s="224"/>
      <c r="Y673" s="224"/>
      <c r="Z673" s="224"/>
      <c r="AA673" s="224"/>
      <c r="AB673" s="224"/>
      <c r="AC673" s="224"/>
      <c r="AD673" s="224"/>
      <c r="AE673" s="224"/>
      <c r="AF673" s="224"/>
      <c r="AG673" s="224"/>
      <c r="AH673" s="224"/>
      <c r="AI673" s="224"/>
      <c r="AJ673" s="224"/>
      <c r="AK673" s="224"/>
    </row>
    <row r="674" spans="1:37" ht="12.75">
      <c r="A674" s="224"/>
      <c r="B674" s="224"/>
      <c r="C674" s="224"/>
      <c r="D674" s="224"/>
      <c r="E674" s="224"/>
      <c r="F674" s="224"/>
      <c r="G674" s="224"/>
      <c r="H674" s="224"/>
      <c r="I674" s="224"/>
      <c r="J674" s="224"/>
      <c r="K674" s="224"/>
      <c r="L674" s="224"/>
      <c r="M674" s="224"/>
      <c r="N674" s="224"/>
      <c r="O674" s="224"/>
      <c r="P674" s="224"/>
      <c r="Q674" s="224"/>
      <c r="R674" s="224"/>
      <c r="S674" s="224"/>
      <c r="T674" s="224"/>
      <c r="U674" s="224"/>
      <c r="V674" s="224"/>
      <c r="W674" s="224"/>
      <c r="X674" s="224"/>
      <c r="Y674" s="224"/>
      <c r="Z674" s="224"/>
      <c r="AA674" s="224"/>
      <c r="AB674" s="224"/>
      <c r="AC674" s="224"/>
      <c r="AD674" s="224"/>
      <c r="AE674" s="224"/>
      <c r="AF674" s="224"/>
      <c r="AG674" s="224"/>
      <c r="AH674" s="224"/>
      <c r="AI674" s="224"/>
      <c r="AJ674" s="224"/>
      <c r="AK674" s="224"/>
    </row>
    <row r="675" spans="1:37" ht="12.75">
      <c r="A675" s="224"/>
      <c r="B675" s="224"/>
      <c r="C675" s="224"/>
      <c r="D675" s="224"/>
      <c r="E675" s="224"/>
      <c r="F675" s="224"/>
      <c r="G675" s="224"/>
      <c r="H675" s="224"/>
      <c r="I675" s="224"/>
      <c r="J675" s="224"/>
      <c r="K675" s="224"/>
      <c r="L675" s="224"/>
      <c r="M675" s="224"/>
      <c r="N675" s="224"/>
      <c r="O675" s="224"/>
      <c r="P675" s="224"/>
      <c r="Q675" s="224"/>
      <c r="R675" s="224"/>
      <c r="S675" s="224"/>
      <c r="T675" s="224"/>
      <c r="U675" s="224"/>
      <c r="V675" s="224"/>
      <c r="W675" s="224"/>
      <c r="X675" s="224"/>
      <c r="Y675" s="224"/>
      <c r="Z675" s="224"/>
      <c r="AA675" s="224"/>
      <c r="AB675" s="224"/>
      <c r="AC675" s="224"/>
      <c r="AD675" s="224"/>
      <c r="AE675" s="224"/>
      <c r="AF675" s="224"/>
      <c r="AG675" s="224"/>
      <c r="AH675" s="224"/>
      <c r="AI675" s="224"/>
      <c r="AJ675" s="224"/>
      <c r="AK675" s="224"/>
    </row>
    <row r="676" spans="1:37" ht="12.75">
      <c r="A676" s="224"/>
      <c r="B676" s="224"/>
      <c r="C676" s="224"/>
      <c r="D676" s="224"/>
      <c r="E676" s="224"/>
      <c r="F676" s="224"/>
      <c r="G676" s="224"/>
      <c r="H676" s="224"/>
      <c r="I676" s="224"/>
      <c r="J676" s="224"/>
      <c r="K676" s="224"/>
      <c r="L676" s="224"/>
      <c r="M676" s="224"/>
      <c r="N676" s="224"/>
      <c r="O676" s="224"/>
      <c r="P676" s="224"/>
      <c r="Q676" s="224"/>
      <c r="R676" s="224"/>
      <c r="S676" s="224"/>
      <c r="T676" s="224"/>
      <c r="U676" s="224"/>
      <c r="V676" s="224"/>
      <c r="W676" s="224"/>
      <c r="X676" s="224"/>
      <c r="Y676" s="224"/>
      <c r="Z676" s="224"/>
      <c r="AA676" s="224"/>
      <c r="AB676" s="224"/>
      <c r="AC676" s="224"/>
      <c r="AD676" s="224"/>
      <c r="AE676" s="224"/>
      <c r="AF676" s="224"/>
      <c r="AG676" s="224"/>
      <c r="AH676" s="224"/>
      <c r="AI676" s="224"/>
      <c r="AJ676" s="224"/>
      <c r="AK676" s="224"/>
    </row>
    <row r="677" spans="1:37" ht="12.75">
      <c r="A677" s="224"/>
      <c r="B677" s="224"/>
      <c r="C677" s="224"/>
      <c r="D677" s="224"/>
      <c r="E677" s="224"/>
      <c r="F677" s="224"/>
      <c r="G677" s="224"/>
      <c r="H677" s="224"/>
      <c r="I677" s="224"/>
      <c r="J677" s="224"/>
      <c r="K677" s="224"/>
      <c r="L677" s="224"/>
      <c r="M677" s="224"/>
      <c r="N677" s="224"/>
      <c r="O677" s="224"/>
      <c r="P677" s="224"/>
      <c r="Q677" s="224"/>
      <c r="R677" s="224"/>
      <c r="S677" s="224"/>
      <c r="T677" s="224"/>
      <c r="U677" s="224"/>
      <c r="V677" s="224"/>
      <c r="W677" s="224"/>
      <c r="X677" s="224"/>
      <c r="Y677" s="224"/>
      <c r="Z677" s="224"/>
      <c r="AA677" s="224"/>
      <c r="AB677" s="224"/>
      <c r="AC677" s="224"/>
      <c r="AD677" s="224"/>
      <c r="AE677" s="224"/>
      <c r="AF677" s="224"/>
      <c r="AG677" s="224"/>
      <c r="AH677" s="224"/>
      <c r="AI677" s="224"/>
      <c r="AJ677" s="224"/>
      <c r="AK677" s="224"/>
    </row>
    <row r="678" spans="1:37" ht="12.75">
      <c r="A678" s="224"/>
      <c r="B678" s="224"/>
      <c r="C678" s="224"/>
      <c r="D678" s="224"/>
      <c r="E678" s="224"/>
      <c r="F678" s="224"/>
      <c r="G678" s="224"/>
      <c r="H678" s="224"/>
      <c r="I678" s="224"/>
      <c r="J678" s="224"/>
      <c r="K678" s="224"/>
      <c r="L678" s="224"/>
      <c r="M678" s="224"/>
      <c r="N678" s="224"/>
      <c r="O678" s="224"/>
      <c r="P678" s="224"/>
      <c r="Q678" s="224"/>
      <c r="R678" s="224"/>
      <c r="S678" s="224"/>
      <c r="T678" s="224"/>
      <c r="U678" s="224"/>
      <c r="V678" s="224"/>
      <c r="W678" s="224"/>
      <c r="X678" s="224"/>
      <c r="Y678" s="224"/>
      <c r="Z678" s="224"/>
      <c r="AA678" s="224"/>
      <c r="AB678" s="224"/>
      <c r="AC678" s="224"/>
      <c r="AD678" s="224"/>
      <c r="AE678" s="224"/>
      <c r="AF678" s="224"/>
      <c r="AG678" s="224"/>
      <c r="AH678" s="224"/>
      <c r="AI678" s="224"/>
      <c r="AJ678" s="224"/>
      <c r="AK678" s="224"/>
    </row>
    <row r="679" spans="1:37" ht="12.75">
      <c r="A679" s="224"/>
      <c r="B679" s="224"/>
      <c r="C679" s="224"/>
      <c r="D679" s="224"/>
      <c r="E679" s="224"/>
      <c r="F679" s="224"/>
      <c r="G679" s="224"/>
      <c r="H679" s="224"/>
      <c r="I679" s="224"/>
      <c r="J679" s="224"/>
      <c r="K679" s="224"/>
      <c r="L679" s="224"/>
      <c r="M679" s="224"/>
      <c r="N679" s="224"/>
      <c r="O679" s="224"/>
      <c r="P679" s="224"/>
      <c r="Q679" s="224"/>
      <c r="R679" s="224"/>
      <c r="S679" s="224"/>
      <c r="T679" s="224"/>
      <c r="U679" s="224"/>
      <c r="V679" s="224"/>
      <c r="W679" s="224"/>
      <c r="X679" s="224"/>
      <c r="Y679" s="224"/>
      <c r="Z679" s="224"/>
      <c r="AA679" s="224"/>
      <c r="AB679" s="224"/>
      <c r="AC679" s="224"/>
      <c r="AD679" s="224"/>
      <c r="AE679" s="224"/>
      <c r="AF679" s="224"/>
      <c r="AG679" s="224"/>
      <c r="AH679" s="224"/>
      <c r="AI679" s="224"/>
      <c r="AJ679" s="224"/>
      <c r="AK679" s="224"/>
    </row>
    <row r="680" spans="1:37" ht="12.75">
      <c r="A680" s="224"/>
      <c r="B680" s="224"/>
      <c r="C680" s="224"/>
      <c r="D680" s="224"/>
      <c r="E680" s="224"/>
      <c r="F680" s="224"/>
      <c r="G680" s="224"/>
      <c r="H680" s="224"/>
      <c r="I680" s="224"/>
      <c r="J680" s="224"/>
      <c r="K680" s="224"/>
      <c r="L680" s="224"/>
      <c r="M680" s="224"/>
      <c r="N680" s="224"/>
      <c r="O680" s="224"/>
      <c r="P680" s="224"/>
      <c r="Q680" s="224"/>
      <c r="R680" s="224"/>
      <c r="S680" s="224"/>
      <c r="T680" s="224"/>
      <c r="U680" s="224"/>
      <c r="V680" s="224"/>
      <c r="W680" s="224"/>
      <c r="X680" s="224"/>
      <c r="Y680" s="224"/>
      <c r="Z680" s="224"/>
      <c r="AA680" s="224"/>
      <c r="AB680" s="224"/>
      <c r="AC680" s="224"/>
      <c r="AD680" s="224"/>
      <c r="AE680" s="224"/>
      <c r="AF680" s="224"/>
      <c r="AG680" s="224"/>
      <c r="AH680" s="224"/>
      <c r="AI680" s="224"/>
      <c r="AJ680" s="224"/>
      <c r="AK680" s="224"/>
    </row>
    <row r="681" spans="1:37" ht="12.75">
      <c r="A681" s="224"/>
      <c r="B681" s="224"/>
      <c r="C681" s="224"/>
      <c r="D681" s="224"/>
      <c r="E681" s="224"/>
      <c r="F681" s="224"/>
      <c r="G681" s="224"/>
      <c r="H681" s="224"/>
      <c r="I681" s="224"/>
      <c r="J681" s="224"/>
      <c r="K681" s="224"/>
      <c r="L681" s="224"/>
      <c r="M681" s="224"/>
      <c r="N681" s="224"/>
      <c r="O681" s="224"/>
      <c r="P681" s="224"/>
      <c r="Q681" s="224"/>
      <c r="R681" s="224"/>
      <c r="S681" s="224"/>
      <c r="T681" s="224"/>
      <c r="U681" s="224"/>
      <c r="V681" s="224"/>
      <c r="W681" s="224"/>
      <c r="X681" s="224"/>
      <c r="Y681" s="224"/>
      <c r="Z681" s="224"/>
      <c r="AA681" s="224"/>
      <c r="AB681" s="224"/>
      <c r="AC681" s="224"/>
      <c r="AD681" s="224"/>
      <c r="AE681" s="224"/>
      <c r="AF681" s="224"/>
      <c r="AG681" s="224"/>
      <c r="AH681" s="224"/>
      <c r="AI681" s="224"/>
      <c r="AJ681" s="224"/>
      <c r="AK681" s="224"/>
    </row>
    <row r="682" spans="1:37" ht="12.75">
      <c r="A682" s="224"/>
      <c r="B682" s="224"/>
      <c r="C682" s="224"/>
      <c r="D682" s="224"/>
      <c r="E682" s="224"/>
      <c r="F682" s="224"/>
      <c r="G682" s="224"/>
      <c r="H682" s="224"/>
      <c r="I682" s="224"/>
      <c r="J682" s="224"/>
      <c r="K682" s="224"/>
      <c r="L682" s="224"/>
      <c r="M682" s="224"/>
      <c r="N682" s="224"/>
      <c r="O682" s="224"/>
      <c r="P682" s="224"/>
      <c r="Q682" s="224"/>
      <c r="R682" s="224"/>
      <c r="S682" s="224"/>
      <c r="T682" s="224"/>
      <c r="U682" s="224"/>
      <c r="V682" s="224"/>
      <c r="W682" s="224"/>
      <c r="X682" s="224"/>
      <c r="Y682" s="224"/>
      <c r="Z682" s="224"/>
      <c r="AA682" s="224"/>
      <c r="AB682" s="224"/>
      <c r="AC682" s="224"/>
      <c r="AD682" s="224"/>
      <c r="AE682" s="224"/>
      <c r="AF682" s="224"/>
      <c r="AG682" s="224"/>
      <c r="AH682" s="224"/>
      <c r="AI682" s="224"/>
      <c r="AJ682" s="224"/>
      <c r="AK682" s="224"/>
    </row>
    <row r="683" spans="1:37" ht="12.75">
      <c r="A683" s="224"/>
      <c r="B683" s="224"/>
      <c r="C683" s="224"/>
      <c r="D683" s="224"/>
      <c r="E683" s="224"/>
      <c r="F683" s="224"/>
      <c r="G683" s="224"/>
      <c r="H683" s="224"/>
      <c r="I683" s="224"/>
      <c r="J683" s="224"/>
      <c r="K683" s="224"/>
      <c r="L683" s="224"/>
      <c r="M683" s="224"/>
      <c r="N683" s="224"/>
      <c r="O683" s="224"/>
      <c r="P683" s="224"/>
      <c r="Q683" s="224"/>
      <c r="R683" s="224"/>
      <c r="S683" s="224"/>
      <c r="T683" s="224"/>
      <c r="U683" s="224"/>
      <c r="V683" s="224"/>
      <c r="W683" s="224"/>
      <c r="X683" s="224"/>
      <c r="Y683" s="224"/>
      <c r="Z683" s="224"/>
      <c r="AA683" s="224"/>
      <c r="AB683" s="224"/>
      <c r="AC683" s="224"/>
      <c r="AD683" s="224"/>
      <c r="AE683" s="224"/>
      <c r="AF683" s="224"/>
      <c r="AG683" s="224"/>
      <c r="AH683" s="224"/>
      <c r="AI683" s="224"/>
      <c r="AJ683" s="224"/>
      <c r="AK683" s="224"/>
    </row>
    <row r="684" spans="1:37" ht="12.75">
      <c r="A684" s="224"/>
      <c r="B684" s="224"/>
      <c r="C684" s="224"/>
      <c r="D684" s="224"/>
      <c r="E684" s="224"/>
      <c r="F684" s="224"/>
      <c r="G684" s="224"/>
      <c r="H684" s="224"/>
      <c r="I684" s="224"/>
      <c r="J684" s="224"/>
      <c r="K684" s="224"/>
      <c r="L684" s="224"/>
      <c r="M684" s="224"/>
      <c r="N684" s="224"/>
      <c r="O684" s="224"/>
      <c r="P684" s="224"/>
      <c r="Q684" s="224"/>
      <c r="R684" s="224"/>
      <c r="S684" s="224"/>
      <c r="T684" s="224"/>
      <c r="U684" s="224"/>
      <c r="V684" s="224"/>
      <c r="W684" s="224"/>
      <c r="X684" s="224"/>
      <c r="Y684" s="224"/>
      <c r="Z684" s="224"/>
      <c r="AA684" s="224"/>
      <c r="AB684" s="224"/>
      <c r="AC684" s="224"/>
      <c r="AD684" s="224"/>
      <c r="AE684" s="224"/>
      <c r="AF684" s="224"/>
      <c r="AG684" s="224"/>
      <c r="AH684" s="224"/>
      <c r="AI684" s="224"/>
      <c r="AJ684" s="224"/>
      <c r="AK684" s="224"/>
    </row>
    <row r="685" spans="1:37" ht="12.75">
      <c r="A685" s="224"/>
      <c r="B685" s="224"/>
      <c r="C685" s="224"/>
      <c r="D685" s="224"/>
      <c r="E685" s="224"/>
      <c r="F685" s="224"/>
      <c r="G685" s="224"/>
      <c r="H685" s="224"/>
      <c r="I685" s="224"/>
      <c r="J685" s="224"/>
      <c r="K685" s="224"/>
      <c r="L685" s="224"/>
      <c r="M685" s="224"/>
      <c r="N685" s="224"/>
      <c r="O685" s="224"/>
      <c r="P685" s="224"/>
      <c r="Q685" s="224"/>
      <c r="R685" s="224"/>
      <c r="S685" s="224"/>
      <c r="T685" s="224"/>
      <c r="U685" s="224"/>
      <c r="V685" s="224"/>
      <c r="W685" s="224"/>
      <c r="X685" s="224"/>
      <c r="Y685" s="224"/>
      <c r="Z685" s="224"/>
      <c r="AA685" s="224"/>
      <c r="AB685" s="224"/>
      <c r="AC685" s="224"/>
      <c r="AD685" s="224"/>
      <c r="AE685" s="224"/>
      <c r="AF685" s="224"/>
      <c r="AG685" s="224"/>
      <c r="AH685" s="224"/>
      <c r="AI685" s="224"/>
      <c r="AJ685" s="224"/>
      <c r="AK685" s="224"/>
    </row>
    <row r="686" spans="1:37" ht="12.75">
      <c r="A686" s="224"/>
      <c r="B686" s="224"/>
      <c r="C686" s="224"/>
      <c r="D686" s="224"/>
      <c r="E686" s="224"/>
      <c r="F686" s="224"/>
      <c r="G686" s="224"/>
      <c r="H686" s="224"/>
      <c r="I686" s="224"/>
      <c r="J686" s="224"/>
      <c r="K686" s="224"/>
      <c r="L686" s="224"/>
      <c r="M686" s="224"/>
      <c r="N686" s="224"/>
      <c r="O686" s="224"/>
      <c r="P686" s="224"/>
      <c r="Q686" s="224"/>
      <c r="R686" s="224"/>
      <c r="S686" s="224"/>
      <c r="T686" s="224"/>
      <c r="U686" s="224"/>
      <c r="V686" s="224"/>
      <c r="W686" s="224"/>
      <c r="X686" s="224"/>
      <c r="Y686" s="224"/>
      <c r="Z686" s="224"/>
      <c r="AA686" s="224"/>
      <c r="AB686" s="224"/>
      <c r="AC686" s="224"/>
      <c r="AD686" s="224"/>
      <c r="AE686" s="224"/>
      <c r="AF686" s="224"/>
      <c r="AG686" s="224"/>
      <c r="AH686" s="224"/>
      <c r="AI686" s="224"/>
      <c r="AJ686" s="224"/>
      <c r="AK686" s="224"/>
    </row>
    <row r="687" spans="1:37" ht="12.75">
      <c r="A687" s="224"/>
      <c r="B687" s="224"/>
      <c r="C687" s="224"/>
      <c r="D687" s="224"/>
      <c r="E687" s="224"/>
      <c r="F687" s="224"/>
      <c r="G687" s="224"/>
      <c r="H687" s="224"/>
      <c r="I687" s="224"/>
      <c r="J687" s="224"/>
      <c r="K687" s="224"/>
      <c r="L687" s="224"/>
      <c r="M687" s="224"/>
      <c r="N687" s="224"/>
      <c r="O687" s="224"/>
      <c r="P687" s="224"/>
      <c r="Q687" s="224"/>
      <c r="R687" s="224"/>
      <c r="S687" s="224"/>
      <c r="T687" s="224"/>
      <c r="U687" s="224"/>
      <c r="V687" s="224"/>
      <c r="W687" s="224"/>
      <c r="X687" s="224"/>
      <c r="Y687" s="224"/>
      <c r="Z687" s="224"/>
      <c r="AA687" s="224"/>
      <c r="AB687" s="224"/>
      <c r="AC687" s="224"/>
      <c r="AD687" s="224"/>
      <c r="AE687" s="224"/>
      <c r="AF687" s="224"/>
      <c r="AG687" s="224"/>
      <c r="AH687" s="224"/>
      <c r="AI687" s="224"/>
      <c r="AJ687" s="224"/>
      <c r="AK687" s="224"/>
    </row>
    <row r="688" spans="1:37" ht="12.75">
      <c r="A688" s="224"/>
      <c r="B688" s="224"/>
      <c r="C688" s="224"/>
      <c r="D688" s="224"/>
      <c r="E688" s="224"/>
      <c r="F688" s="224"/>
      <c r="G688" s="224"/>
      <c r="H688" s="224"/>
      <c r="I688" s="224"/>
      <c r="J688" s="224"/>
      <c r="K688" s="224"/>
      <c r="L688" s="224"/>
      <c r="M688" s="224"/>
      <c r="N688" s="224"/>
      <c r="O688" s="224"/>
      <c r="P688" s="224"/>
      <c r="Q688" s="224"/>
      <c r="R688" s="224"/>
      <c r="S688" s="224"/>
      <c r="T688" s="224"/>
      <c r="U688" s="224"/>
      <c r="V688" s="224"/>
      <c r="W688" s="224"/>
      <c r="X688" s="224"/>
      <c r="Y688" s="224"/>
      <c r="Z688" s="224"/>
      <c r="AA688" s="224"/>
      <c r="AB688" s="224"/>
      <c r="AC688" s="224"/>
      <c r="AD688" s="224"/>
      <c r="AE688" s="224"/>
      <c r="AF688" s="224"/>
      <c r="AG688" s="224"/>
      <c r="AH688" s="224"/>
      <c r="AI688" s="224"/>
      <c r="AJ688" s="224"/>
      <c r="AK688" s="224"/>
    </row>
    <row r="689" spans="1:37" ht="12.75">
      <c r="A689" s="224"/>
      <c r="B689" s="224"/>
      <c r="C689" s="224"/>
      <c r="D689" s="224"/>
      <c r="E689" s="224"/>
      <c r="F689" s="224"/>
      <c r="G689" s="224"/>
      <c r="H689" s="224"/>
      <c r="I689" s="224"/>
      <c r="J689" s="224"/>
      <c r="K689" s="224"/>
      <c r="L689" s="224"/>
      <c r="M689" s="224"/>
      <c r="N689" s="224"/>
      <c r="O689" s="224"/>
      <c r="P689" s="224"/>
      <c r="Q689" s="224"/>
      <c r="R689" s="224"/>
      <c r="S689" s="224"/>
      <c r="T689" s="224"/>
      <c r="U689" s="224"/>
      <c r="V689" s="224"/>
      <c r="W689" s="224"/>
      <c r="X689" s="224"/>
      <c r="Y689" s="224"/>
      <c r="Z689" s="224"/>
      <c r="AA689" s="224"/>
      <c r="AB689" s="224"/>
      <c r="AC689" s="224"/>
      <c r="AD689" s="224"/>
      <c r="AE689" s="224"/>
      <c r="AF689" s="224"/>
      <c r="AG689" s="224"/>
      <c r="AH689" s="224"/>
      <c r="AI689" s="224"/>
      <c r="AJ689" s="224"/>
      <c r="AK689" s="224"/>
    </row>
    <row r="690" spans="1:37" ht="12.75">
      <c r="A690" s="224"/>
      <c r="B690" s="224"/>
      <c r="C690" s="224"/>
      <c r="D690" s="224"/>
      <c r="E690" s="224"/>
      <c r="F690" s="224"/>
      <c r="G690" s="224"/>
      <c r="H690" s="224"/>
      <c r="I690" s="224"/>
      <c r="J690" s="224"/>
      <c r="K690" s="224"/>
      <c r="L690" s="224"/>
      <c r="M690" s="224"/>
      <c r="N690" s="224"/>
      <c r="O690" s="224"/>
      <c r="P690" s="224"/>
      <c r="Q690" s="224"/>
      <c r="R690" s="224"/>
      <c r="S690" s="224"/>
      <c r="T690" s="224"/>
      <c r="U690" s="224"/>
      <c r="V690" s="224"/>
      <c r="W690" s="224"/>
      <c r="X690" s="224"/>
      <c r="Y690" s="224"/>
      <c r="Z690" s="224"/>
      <c r="AA690" s="224"/>
      <c r="AB690" s="224"/>
      <c r="AC690" s="224"/>
      <c r="AD690" s="224"/>
      <c r="AE690" s="224"/>
      <c r="AF690" s="224"/>
      <c r="AG690" s="224"/>
      <c r="AH690" s="224"/>
      <c r="AI690" s="224"/>
      <c r="AJ690" s="224"/>
      <c r="AK690" s="224"/>
    </row>
    <row r="691" spans="1:37" ht="12.75">
      <c r="A691" s="224"/>
      <c r="B691" s="224"/>
      <c r="C691" s="224"/>
      <c r="D691" s="224"/>
      <c r="E691" s="224"/>
      <c r="F691" s="224"/>
      <c r="G691" s="224"/>
      <c r="H691" s="224"/>
      <c r="I691" s="224"/>
      <c r="J691" s="224"/>
      <c r="K691" s="224"/>
      <c r="L691" s="224"/>
      <c r="M691" s="224"/>
      <c r="N691" s="224"/>
      <c r="O691" s="224"/>
      <c r="P691" s="224"/>
      <c r="Q691" s="224"/>
      <c r="R691" s="224"/>
      <c r="S691" s="224"/>
      <c r="T691" s="224"/>
      <c r="U691" s="224"/>
      <c r="V691" s="224"/>
      <c r="W691" s="224"/>
      <c r="X691" s="224"/>
      <c r="Y691" s="224"/>
      <c r="Z691" s="224"/>
      <c r="AA691" s="224"/>
      <c r="AB691" s="224"/>
      <c r="AC691" s="224"/>
      <c r="AD691" s="224"/>
      <c r="AE691" s="224"/>
      <c r="AF691" s="224"/>
      <c r="AG691" s="224"/>
      <c r="AH691" s="224"/>
      <c r="AI691" s="224"/>
      <c r="AJ691" s="224"/>
      <c r="AK691" s="224"/>
    </row>
    <row r="692" spans="1:37" ht="12.75">
      <c r="A692" s="224"/>
      <c r="B692" s="224"/>
      <c r="C692" s="224"/>
      <c r="D692" s="224"/>
      <c r="E692" s="224"/>
      <c r="F692" s="224"/>
      <c r="G692" s="224"/>
      <c r="H692" s="224"/>
      <c r="I692" s="224"/>
      <c r="J692" s="224"/>
      <c r="K692" s="224"/>
      <c r="L692" s="224"/>
      <c r="M692" s="224"/>
      <c r="N692" s="224"/>
      <c r="O692" s="224"/>
      <c r="P692" s="224"/>
      <c r="Q692" s="224"/>
      <c r="R692" s="224"/>
      <c r="S692" s="224"/>
      <c r="T692" s="224"/>
      <c r="U692" s="224"/>
      <c r="V692" s="224"/>
      <c r="W692" s="224"/>
      <c r="X692" s="224"/>
      <c r="Y692" s="224"/>
      <c r="Z692" s="224"/>
      <c r="AA692" s="224"/>
      <c r="AB692" s="224"/>
      <c r="AC692" s="224"/>
      <c r="AD692" s="224"/>
      <c r="AE692" s="224"/>
      <c r="AF692" s="224"/>
      <c r="AG692" s="224"/>
      <c r="AH692" s="224"/>
      <c r="AI692" s="224"/>
      <c r="AJ692" s="224"/>
      <c r="AK692" s="224"/>
    </row>
    <row r="693" spans="1:37" ht="12.75">
      <c r="A693" s="224"/>
      <c r="B693" s="224"/>
      <c r="C693" s="224"/>
      <c r="D693" s="224"/>
      <c r="E693" s="224"/>
      <c r="F693" s="224"/>
      <c r="G693" s="224"/>
      <c r="H693" s="224"/>
      <c r="I693" s="224"/>
      <c r="J693" s="224"/>
      <c r="K693" s="224"/>
      <c r="L693" s="224"/>
      <c r="M693" s="224"/>
      <c r="N693" s="224"/>
      <c r="O693" s="224"/>
      <c r="P693" s="224"/>
      <c r="Q693" s="224"/>
      <c r="R693" s="224"/>
      <c r="S693" s="224"/>
      <c r="T693" s="224"/>
      <c r="U693" s="224"/>
      <c r="V693" s="224"/>
      <c r="W693" s="224"/>
      <c r="X693" s="224"/>
      <c r="Y693" s="224"/>
      <c r="Z693" s="224"/>
      <c r="AA693" s="224"/>
      <c r="AB693" s="224"/>
      <c r="AC693" s="224"/>
      <c r="AD693" s="224"/>
      <c r="AE693" s="224"/>
      <c r="AF693" s="224"/>
      <c r="AG693" s="224"/>
      <c r="AH693" s="224"/>
      <c r="AI693" s="224"/>
      <c r="AJ693" s="224"/>
      <c r="AK693" s="224"/>
    </row>
    <row r="694" spans="1:37" ht="12.75">
      <c r="A694" s="224"/>
      <c r="B694" s="224"/>
      <c r="C694" s="224"/>
      <c r="D694" s="224"/>
      <c r="E694" s="224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224"/>
      <c r="Q694" s="224"/>
      <c r="R694" s="224"/>
      <c r="S694" s="224"/>
      <c r="T694" s="224"/>
      <c r="U694" s="224"/>
      <c r="V694" s="224"/>
      <c r="W694" s="224"/>
      <c r="X694" s="224"/>
      <c r="Y694" s="224"/>
      <c r="Z694" s="224"/>
      <c r="AA694" s="224"/>
      <c r="AB694" s="224"/>
      <c r="AC694" s="224"/>
      <c r="AD694" s="224"/>
      <c r="AE694" s="224"/>
      <c r="AF694" s="224"/>
      <c r="AG694" s="224"/>
      <c r="AH694" s="224"/>
      <c r="AI694" s="224"/>
      <c r="AJ694" s="224"/>
      <c r="AK694" s="224"/>
    </row>
    <row r="695" spans="1:37" ht="12.75">
      <c r="A695" s="224"/>
      <c r="B695" s="224"/>
      <c r="C695" s="224"/>
      <c r="D695" s="224"/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224"/>
      <c r="Q695" s="224"/>
      <c r="R695" s="224"/>
      <c r="S695" s="224"/>
      <c r="T695" s="224"/>
      <c r="U695" s="224"/>
      <c r="V695" s="224"/>
      <c r="W695" s="224"/>
      <c r="X695" s="224"/>
      <c r="Y695" s="224"/>
      <c r="Z695" s="224"/>
      <c r="AA695" s="224"/>
      <c r="AB695" s="224"/>
      <c r="AC695" s="224"/>
      <c r="AD695" s="224"/>
      <c r="AE695" s="224"/>
      <c r="AF695" s="224"/>
      <c r="AG695" s="224"/>
      <c r="AH695" s="224"/>
      <c r="AI695" s="224"/>
      <c r="AJ695" s="224"/>
      <c r="AK695" s="224"/>
    </row>
    <row r="696" spans="1:37" ht="12.75">
      <c r="A696" s="224"/>
      <c r="B696" s="224"/>
      <c r="C696" s="224"/>
      <c r="D696" s="224"/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224"/>
      <c r="Q696" s="224"/>
      <c r="R696" s="224"/>
      <c r="S696" s="224"/>
      <c r="T696" s="224"/>
      <c r="U696" s="224"/>
      <c r="V696" s="224"/>
      <c r="W696" s="224"/>
      <c r="X696" s="224"/>
      <c r="Y696" s="224"/>
      <c r="Z696" s="224"/>
      <c r="AA696" s="224"/>
      <c r="AB696" s="224"/>
      <c r="AC696" s="224"/>
      <c r="AD696" s="224"/>
      <c r="AE696" s="224"/>
      <c r="AF696" s="224"/>
      <c r="AG696" s="224"/>
      <c r="AH696" s="224"/>
      <c r="AI696" s="224"/>
      <c r="AJ696" s="224"/>
      <c r="AK696" s="224"/>
    </row>
    <row r="697" spans="1:37" ht="12.75">
      <c r="A697" s="224"/>
      <c r="B697" s="224"/>
      <c r="C697" s="224"/>
      <c r="D697" s="224"/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224"/>
      <c r="Q697" s="224"/>
      <c r="R697" s="224"/>
      <c r="S697" s="224"/>
      <c r="T697" s="224"/>
      <c r="U697" s="224"/>
      <c r="V697" s="224"/>
      <c r="W697" s="224"/>
      <c r="X697" s="224"/>
      <c r="Y697" s="224"/>
      <c r="Z697" s="224"/>
      <c r="AA697" s="224"/>
      <c r="AB697" s="224"/>
      <c r="AC697" s="224"/>
      <c r="AD697" s="224"/>
      <c r="AE697" s="224"/>
      <c r="AF697" s="224"/>
      <c r="AG697" s="224"/>
      <c r="AH697" s="224"/>
      <c r="AI697" s="224"/>
      <c r="AJ697" s="224"/>
      <c r="AK697" s="224"/>
    </row>
    <row r="698" spans="1:37" ht="12.75">
      <c r="A698" s="224"/>
      <c r="B698" s="224"/>
      <c r="C698" s="224"/>
      <c r="D698" s="224"/>
      <c r="E698" s="224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P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  <c r="AA698" s="224"/>
      <c r="AB698" s="224"/>
      <c r="AC698" s="224"/>
      <c r="AD698" s="224"/>
      <c r="AE698" s="224"/>
      <c r="AF698" s="224"/>
      <c r="AG698" s="224"/>
      <c r="AH698" s="224"/>
      <c r="AI698" s="224"/>
      <c r="AJ698" s="224"/>
      <c r="AK698" s="224"/>
    </row>
    <row r="699" spans="1:37" ht="12.75">
      <c r="A699" s="224"/>
      <c r="B699" s="224"/>
      <c r="C699" s="224"/>
      <c r="D699" s="224"/>
      <c r="E699" s="224"/>
      <c r="F699" s="224"/>
      <c r="G699" s="224"/>
      <c r="H699" s="224"/>
      <c r="I699" s="224"/>
      <c r="J699" s="224"/>
      <c r="K699" s="224"/>
      <c r="L699" s="224"/>
      <c r="M699" s="224"/>
      <c r="N699" s="224"/>
      <c r="O699" s="224"/>
      <c r="P699" s="224"/>
      <c r="Q699" s="224"/>
      <c r="R699" s="224"/>
      <c r="S699" s="224"/>
      <c r="T699" s="224"/>
      <c r="U699" s="224"/>
      <c r="V699" s="224"/>
      <c r="W699" s="224"/>
      <c r="X699" s="224"/>
      <c r="Y699" s="224"/>
      <c r="Z699" s="224"/>
      <c r="AA699" s="224"/>
      <c r="AB699" s="224"/>
      <c r="AC699" s="224"/>
      <c r="AD699" s="224"/>
      <c r="AE699" s="224"/>
      <c r="AF699" s="224"/>
      <c r="AG699" s="224"/>
      <c r="AH699" s="224"/>
      <c r="AI699" s="224"/>
      <c r="AJ699" s="224"/>
      <c r="AK699" s="224"/>
    </row>
    <row r="700" spans="1:37" ht="12.75">
      <c r="A700" s="224"/>
      <c r="B700" s="224"/>
      <c r="C700" s="224"/>
      <c r="D700" s="224"/>
      <c r="E700" s="224"/>
      <c r="F700" s="224"/>
      <c r="G700" s="224"/>
      <c r="H700" s="224"/>
      <c r="I700" s="224"/>
      <c r="J700" s="224"/>
      <c r="K700" s="224"/>
      <c r="L700" s="224"/>
      <c r="M700" s="224"/>
      <c r="N700" s="224"/>
      <c r="O700" s="224"/>
      <c r="P700" s="224"/>
      <c r="Q700" s="224"/>
      <c r="R700" s="224"/>
      <c r="S700" s="224"/>
      <c r="T700" s="224"/>
      <c r="U700" s="224"/>
      <c r="V700" s="224"/>
      <c r="W700" s="224"/>
      <c r="X700" s="224"/>
      <c r="Y700" s="224"/>
      <c r="Z700" s="224"/>
      <c r="AA700" s="224"/>
      <c r="AB700" s="224"/>
      <c r="AC700" s="224"/>
      <c r="AD700" s="224"/>
      <c r="AE700" s="224"/>
      <c r="AF700" s="224"/>
      <c r="AG700" s="224"/>
      <c r="AH700" s="224"/>
      <c r="AI700" s="224"/>
      <c r="AJ700" s="224"/>
      <c r="AK700" s="224"/>
    </row>
    <row r="701" spans="1:37" ht="12.75">
      <c r="A701" s="224"/>
      <c r="B701" s="224"/>
      <c r="C701" s="224"/>
      <c r="D701" s="224"/>
      <c r="E701" s="224"/>
      <c r="F701" s="224"/>
      <c r="G701" s="224"/>
      <c r="H701" s="224"/>
      <c r="I701" s="224"/>
      <c r="J701" s="224"/>
      <c r="K701" s="224"/>
      <c r="L701" s="224"/>
      <c r="M701" s="224"/>
      <c r="N701" s="224"/>
      <c r="O701" s="224"/>
      <c r="P701" s="224"/>
      <c r="Q701" s="224"/>
      <c r="R701" s="224"/>
      <c r="S701" s="224"/>
      <c r="T701" s="224"/>
      <c r="U701" s="224"/>
      <c r="V701" s="224"/>
      <c r="W701" s="224"/>
      <c r="X701" s="224"/>
      <c r="Y701" s="224"/>
      <c r="Z701" s="224"/>
      <c r="AA701" s="224"/>
      <c r="AB701" s="224"/>
      <c r="AC701" s="224"/>
      <c r="AD701" s="224"/>
      <c r="AE701" s="224"/>
      <c r="AF701" s="224"/>
      <c r="AG701" s="224"/>
      <c r="AH701" s="224"/>
      <c r="AI701" s="224"/>
      <c r="AJ701" s="224"/>
      <c r="AK701" s="224"/>
    </row>
    <row r="702" spans="1:37" ht="12.75">
      <c r="A702" s="224"/>
      <c r="B702" s="224"/>
      <c r="C702" s="224"/>
      <c r="D702" s="224"/>
      <c r="E702" s="224"/>
      <c r="F702" s="224"/>
      <c r="G702" s="224"/>
      <c r="H702" s="224"/>
      <c r="I702" s="224"/>
      <c r="J702" s="224"/>
      <c r="K702" s="224"/>
      <c r="L702" s="224"/>
      <c r="M702" s="224"/>
      <c r="N702" s="224"/>
      <c r="O702" s="224"/>
      <c r="P702" s="224"/>
      <c r="Q702" s="224"/>
      <c r="R702" s="224"/>
      <c r="S702" s="224"/>
      <c r="T702" s="224"/>
      <c r="U702" s="224"/>
      <c r="V702" s="224"/>
      <c r="W702" s="224"/>
      <c r="X702" s="224"/>
      <c r="Y702" s="224"/>
      <c r="Z702" s="224"/>
      <c r="AA702" s="224"/>
      <c r="AB702" s="224"/>
      <c r="AC702" s="224"/>
      <c r="AD702" s="224"/>
      <c r="AE702" s="224"/>
      <c r="AF702" s="224"/>
      <c r="AG702" s="224"/>
      <c r="AH702" s="224"/>
      <c r="AI702" s="224"/>
      <c r="AJ702" s="224"/>
      <c r="AK702" s="224"/>
    </row>
    <row r="703" spans="1:37" ht="12.75">
      <c r="A703" s="224"/>
      <c r="B703" s="224"/>
      <c r="C703" s="224"/>
      <c r="D703" s="224"/>
      <c r="E703" s="224"/>
      <c r="F703" s="224"/>
      <c r="G703" s="224"/>
      <c r="H703" s="224"/>
      <c r="I703" s="224"/>
      <c r="J703" s="224"/>
      <c r="K703" s="224"/>
      <c r="L703" s="224"/>
      <c r="M703" s="224"/>
      <c r="N703" s="224"/>
      <c r="O703" s="224"/>
      <c r="P703" s="224"/>
      <c r="Q703" s="224"/>
      <c r="R703" s="224"/>
      <c r="S703" s="224"/>
      <c r="T703" s="224"/>
      <c r="U703" s="224"/>
      <c r="V703" s="224"/>
      <c r="W703" s="224"/>
      <c r="X703" s="224"/>
      <c r="Y703" s="224"/>
      <c r="Z703" s="224"/>
      <c r="AA703" s="224"/>
      <c r="AB703" s="224"/>
      <c r="AC703" s="224"/>
      <c r="AD703" s="224"/>
      <c r="AE703" s="224"/>
      <c r="AF703" s="224"/>
      <c r="AG703" s="224"/>
      <c r="AH703" s="224"/>
      <c r="AI703" s="224"/>
      <c r="AJ703" s="224"/>
      <c r="AK703" s="224"/>
    </row>
    <row r="704" spans="1:37" ht="12.75">
      <c r="A704" s="224"/>
      <c r="B704" s="224"/>
      <c r="C704" s="224"/>
      <c r="D704" s="224"/>
      <c r="E704" s="224"/>
      <c r="F704" s="224"/>
      <c r="G704" s="224"/>
      <c r="H704" s="224"/>
      <c r="I704" s="224"/>
      <c r="J704" s="224"/>
      <c r="K704" s="224"/>
      <c r="L704" s="224"/>
      <c r="M704" s="224"/>
      <c r="N704" s="224"/>
      <c r="O704" s="224"/>
      <c r="P704" s="224"/>
      <c r="Q704" s="224"/>
      <c r="R704" s="224"/>
      <c r="S704" s="224"/>
      <c r="T704" s="224"/>
      <c r="U704" s="224"/>
      <c r="V704" s="224"/>
      <c r="W704" s="224"/>
      <c r="X704" s="224"/>
      <c r="Y704" s="224"/>
      <c r="Z704" s="224"/>
      <c r="AA704" s="224"/>
      <c r="AB704" s="224"/>
      <c r="AC704" s="224"/>
      <c r="AD704" s="224"/>
      <c r="AE704" s="224"/>
      <c r="AF704" s="224"/>
      <c r="AG704" s="224"/>
      <c r="AH704" s="224"/>
      <c r="AI704" s="224"/>
      <c r="AJ704" s="224"/>
      <c r="AK704" s="224"/>
    </row>
    <row r="705" spans="1:37" ht="12.75">
      <c r="A705" s="224"/>
      <c r="B705" s="224"/>
      <c r="C705" s="224"/>
      <c r="D705" s="224"/>
      <c r="E705" s="224"/>
      <c r="F705" s="224"/>
      <c r="G705" s="224"/>
      <c r="H705" s="224"/>
      <c r="I705" s="224"/>
      <c r="J705" s="224"/>
      <c r="K705" s="224"/>
      <c r="L705" s="224"/>
      <c r="M705" s="224"/>
      <c r="N705" s="224"/>
      <c r="O705" s="224"/>
      <c r="P705" s="224"/>
      <c r="Q705" s="224"/>
      <c r="R705" s="224"/>
      <c r="S705" s="224"/>
      <c r="T705" s="224"/>
      <c r="U705" s="224"/>
      <c r="V705" s="224"/>
      <c r="W705" s="224"/>
      <c r="X705" s="224"/>
      <c r="Y705" s="224"/>
      <c r="Z705" s="224"/>
      <c r="AA705" s="224"/>
      <c r="AB705" s="224"/>
      <c r="AC705" s="224"/>
      <c r="AD705" s="224"/>
      <c r="AE705" s="224"/>
      <c r="AF705" s="224"/>
      <c r="AG705" s="224"/>
      <c r="AH705" s="224"/>
      <c r="AI705" s="224"/>
      <c r="AJ705" s="224"/>
      <c r="AK705" s="224"/>
    </row>
    <row r="706" spans="1:37" ht="12.75">
      <c r="A706" s="224"/>
      <c r="B706" s="224"/>
      <c r="C706" s="224"/>
      <c r="D706" s="224"/>
      <c r="E706" s="224"/>
      <c r="F706" s="224"/>
      <c r="G706" s="224"/>
      <c r="H706" s="224"/>
      <c r="I706" s="224"/>
      <c r="J706" s="224"/>
      <c r="K706" s="224"/>
      <c r="L706" s="224"/>
      <c r="M706" s="224"/>
      <c r="N706" s="224"/>
      <c r="O706" s="224"/>
      <c r="P706" s="224"/>
      <c r="Q706" s="224"/>
      <c r="R706" s="224"/>
      <c r="S706" s="224"/>
      <c r="T706" s="224"/>
      <c r="U706" s="224"/>
      <c r="V706" s="224"/>
      <c r="W706" s="224"/>
      <c r="X706" s="224"/>
      <c r="Y706" s="224"/>
      <c r="Z706" s="224"/>
      <c r="AA706" s="224"/>
      <c r="AB706" s="224"/>
      <c r="AC706" s="224"/>
      <c r="AD706" s="224"/>
      <c r="AE706" s="224"/>
      <c r="AF706" s="224"/>
      <c r="AG706" s="224"/>
      <c r="AH706" s="224"/>
      <c r="AI706" s="224"/>
      <c r="AJ706" s="224"/>
      <c r="AK706" s="224"/>
    </row>
    <row r="707" spans="1:37" ht="12.75">
      <c r="A707" s="224"/>
      <c r="B707" s="224"/>
      <c r="C707" s="224"/>
      <c r="D707" s="224"/>
      <c r="E707" s="224"/>
      <c r="F707" s="224"/>
      <c r="G707" s="224"/>
      <c r="H707" s="224"/>
      <c r="I707" s="224"/>
      <c r="J707" s="224"/>
      <c r="K707" s="224"/>
      <c r="L707" s="224"/>
      <c r="M707" s="224"/>
      <c r="N707" s="224"/>
      <c r="O707" s="224"/>
      <c r="P707" s="224"/>
      <c r="Q707" s="224"/>
      <c r="R707" s="224"/>
      <c r="S707" s="224"/>
      <c r="T707" s="224"/>
      <c r="U707" s="224"/>
      <c r="V707" s="224"/>
      <c r="W707" s="224"/>
      <c r="X707" s="224"/>
      <c r="Y707" s="224"/>
      <c r="Z707" s="224"/>
      <c r="AA707" s="224"/>
      <c r="AB707" s="224"/>
      <c r="AC707" s="224"/>
      <c r="AD707" s="224"/>
      <c r="AE707" s="224"/>
      <c r="AF707" s="224"/>
      <c r="AG707" s="224"/>
      <c r="AH707" s="224"/>
      <c r="AI707" s="224"/>
      <c r="AJ707" s="224"/>
      <c r="AK707" s="224"/>
    </row>
    <row r="708" spans="1:37" ht="12.75">
      <c r="A708" s="224"/>
      <c r="B708" s="224"/>
      <c r="C708" s="224"/>
      <c r="D708" s="224"/>
      <c r="E708" s="224"/>
      <c r="F708" s="224"/>
      <c r="G708" s="224"/>
      <c r="H708" s="224"/>
      <c r="I708" s="224"/>
      <c r="J708" s="224"/>
      <c r="K708" s="224"/>
      <c r="L708" s="224"/>
      <c r="M708" s="224"/>
      <c r="N708" s="224"/>
      <c r="O708" s="224"/>
      <c r="P708" s="224"/>
      <c r="Q708" s="224"/>
      <c r="R708" s="224"/>
      <c r="S708" s="224"/>
      <c r="T708" s="224"/>
      <c r="U708" s="224"/>
      <c r="V708" s="224"/>
      <c r="W708" s="224"/>
      <c r="X708" s="224"/>
      <c r="Y708" s="224"/>
      <c r="Z708" s="224"/>
      <c r="AA708" s="224"/>
      <c r="AB708" s="224"/>
      <c r="AC708" s="224"/>
      <c r="AD708" s="224"/>
      <c r="AE708" s="224"/>
      <c r="AF708" s="224"/>
      <c r="AG708" s="224"/>
      <c r="AH708" s="224"/>
      <c r="AI708" s="224"/>
      <c r="AJ708" s="224"/>
      <c r="AK708" s="224"/>
    </row>
    <row r="709" spans="1:37" ht="12.75">
      <c r="A709" s="224"/>
      <c r="B709" s="224"/>
      <c r="C709" s="224"/>
      <c r="D709" s="224"/>
      <c r="E709" s="224"/>
      <c r="F709" s="224"/>
      <c r="G709" s="224"/>
      <c r="H709" s="224"/>
      <c r="I709" s="224"/>
      <c r="J709" s="224"/>
      <c r="K709" s="224"/>
      <c r="L709" s="224"/>
      <c r="M709" s="224"/>
      <c r="N709" s="224"/>
      <c r="O709" s="224"/>
      <c r="P709" s="224"/>
      <c r="Q709" s="224"/>
      <c r="R709" s="224"/>
      <c r="S709" s="224"/>
      <c r="T709" s="224"/>
      <c r="U709" s="224"/>
      <c r="V709" s="224"/>
      <c r="W709" s="224"/>
      <c r="X709" s="224"/>
      <c r="Y709" s="224"/>
      <c r="Z709" s="224"/>
      <c r="AA709" s="224"/>
      <c r="AB709" s="224"/>
      <c r="AC709" s="224"/>
      <c r="AD709" s="224"/>
      <c r="AE709" s="224"/>
      <c r="AF709" s="224"/>
      <c r="AG709" s="224"/>
      <c r="AH709" s="224"/>
      <c r="AI709" s="224"/>
      <c r="AJ709" s="224"/>
      <c r="AK709" s="224"/>
    </row>
    <row r="710" spans="1:37" ht="12.75">
      <c r="A710" s="224"/>
      <c r="B710" s="224"/>
      <c r="C710" s="224"/>
      <c r="D710" s="224"/>
      <c r="E710" s="224"/>
      <c r="F710" s="224"/>
      <c r="G710" s="224"/>
      <c r="H710" s="224"/>
      <c r="I710" s="224"/>
      <c r="J710" s="224"/>
      <c r="K710" s="224"/>
      <c r="L710" s="224"/>
      <c r="M710" s="224"/>
      <c r="N710" s="224"/>
      <c r="O710" s="224"/>
      <c r="P710" s="224"/>
      <c r="Q710" s="224"/>
      <c r="R710" s="224"/>
      <c r="S710" s="224"/>
      <c r="T710" s="224"/>
      <c r="U710" s="224"/>
      <c r="V710" s="224"/>
      <c r="W710" s="224"/>
      <c r="X710" s="224"/>
      <c r="Y710" s="224"/>
      <c r="Z710" s="224"/>
      <c r="AA710" s="224"/>
      <c r="AB710" s="224"/>
      <c r="AC710" s="224"/>
      <c r="AD710" s="224"/>
      <c r="AE710" s="224"/>
      <c r="AF710" s="224"/>
      <c r="AG710" s="224"/>
      <c r="AH710" s="224"/>
      <c r="AI710" s="224"/>
      <c r="AJ710" s="224"/>
      <c r="AK710" s="224"/>
    </row>
    <row r="711" spans="1:37" ht="12.75">
      <c r="A711" s="224"/>
      <c r="B711" s="224"/>
      <c r="C711" s="224"/>
      <c r="D711" s="224"/>
      <c r="E711" s="224"/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224"/>
      <c r="Q711" s="224"/>
      <c r="R711" s="224"/>
      <c r="S711" s="224"/>
      <c r="T711" s="224"/>
      <c r="U711" s="224"/>
      <c r="V711" s="224"/>
      <c r="W711" s="224"/>
      <c r="X711" s="224"/>
      <c r="Y711" s="224"/>
      <c r="Z711" s="224"/>
      <c r="AA711" s="224"/>
      <c r="AB711" s="224"/>
      <c r="AC711" s="224"/>
      <c r="AD711" s="224"/>
      <c r="AE711" s="224"/>
      <c r="AF711" s="224"/>
      <c r="AG711" s="224"/>
      <c r="AH711" s="224"/>
      <c r="AI711" s="224"/>
      <c r="AJ711" s="224"/>
      <c r="AK711" s="224"/>
    </row>
    <row r="712" spans="1:37" ht="12.75">
      <c r="A712" s="224"/>
      <c r="B712" s="224"/>
      <c r="C712" s="224"/>
      <c r="D712" s="224"/>
      <c r="E712" s="224"/>
      <c r="F712" s="224"/>
      <c r="G712" s="224"/>
      <c r="H712" s="224"/>
      <c r="I712" s="224"/>
      <c r="J712" s="224"/>
      <c r="K712" s="224"/>
      <c r="L712" s="224"/>
      <c r="M712" s="224"/>
      <c r="N712" s="224"/>
      <c r="O712" s="224"/>
      <c r="P712" s="224"/>
      <c r="Q712" s="224"/>
      <c r="R712" s="224"/>
      <c r="S712" s="224"/>
      <c r="T712" s="224"/>
      <c r="U712" s="224"/>
      <c r="V712" s="224"/>
      <c r="W712" s="224"/>
      <c r="X712" s="224"/>
      <c r="Y712" s="224"/>
      <c r="Z712" s="224"/>
      <c r="AA712" s="224"/>
      <c r="AB712" s="224"/>
      <c r="AC712" s="224"/>
      <c r="AD712" s="224"/>
      <c r="AE712" s="224"/>
      <c r="AF712" s="224"/>
      <c r="AG712" s="224"/>
      <c r="AH712" s="224"/>
      <c r="AI712" s="224"/>
      <c r="AJ712" s="224"/>
      <c r="AK712" s="224"/>
    </row>
    <row r="713" spans="1:37" ht="12.75">
      <c r="A713" s="224"/>
      <c r="B713" s="224"/>
      <c r="C713" s="224"/>
      <c r="D713" s="224"/>
      <c r="E713" s="224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224"/>
      <c r="Q713" s="224"/>
      <c r="R713" s="224"/>
      <c r="S713" s="224"/>
      <c r="T713" s="224"/>
      <c r="U713" s="224"/>
      <c r="V713" s="224"/>
      <c r="W713" s="224"/>
      <c r="X713" s="224"/>
      <c r="Y713" s="224"/>
      <c r="Z713" s="224"/>
      <c r="AA713" s="224"/>
      <c r="AB713" s="224"/>
      <c r="AC713" s="224"/>
      <c r="AD713" s="224"/>
      <c r="AE713" s="224"/>
      <c r="AF713" s="224"/>
      <c r="AG713" s="224"/>
      <c r="AH713" s="224"/>
      <c r="AI713" s="224"/>
      <c r="AJ713" s="224"/>
      <c r="AK713" s="224"/>
    </row>
    <row r="714" spans="1:37" ht="12.75">
      <c r="A714" s="224"/>
      <c r="B714" s="224"/>
      <c r="C714" s="224"/>
      <c r="D714" s="224"/>
      <c r="E714" s="224"/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224"/>
      <c r="Q714" s="224"/>
      <c r="R714" s="224"/>
      <c r="S714" s="224"/>
      <c r="T714" s="224"/>
      <c r="U714" s="224"/>
      <c r="V714" s="224"/>
      <c r="W714" s="224"/>
      <c r="X714" s="224"/>
      <c r="Y714" s="224"/>
      <c r="Z714" s="224"/>
      <c r="AA714" s="224"/>
      <c r="AB714" s="224"/>
      <c r="AC714" s="224"/>
      <c r="AD714" s="224"/>
      <c r="AE714" s="224"/>
      <c r="AF714" s="224"/>
      <c r="AG714" s="224"/>
      <c r="AH714" s="224"/>
      <c r="AI714" s="224"/>
      <c r="AJ714" s="224"/>
      <c r="AK714" s="224"/>
    </row>
    <row r="715" spans="1:37" ht="12.75">
      <c r="A715" s="224"/>
      <c r="B715" s="224"/>
      <c r="C715" s="224"/>
      <c r="D715" s="224"/>
      <c r="E715" s="224"/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P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  <c r="AA715" s="224"/>
      <c r="AB715" s="224"/>
      <c r="AC715" s="224"/>
      <c r="AD715" s="224"/>
      <c r="AE715" s="224"/>
      <c r="AF715" s="224"/>
      <c r="AG715" s="224"/>
      <c r="AH715" s="224"/>
      <c r="AI715" s="224"/>
      <c r="AJ715" s="224"/>
      <c r="AK715" s="224"/>
    </row>
    <row r="716" spans="1:37" ht="12.75">
      <c r="A716" s="224"/>
      <c r="B716" s="224"/>
      <c r="C716" s="224"/>
      <c r="D716" s="224"/>
      <c r="E716" s="224"/>
      <c r="F716" s="224"/>
      <c r="G716" s="224"/>
      <c r="H716" s="224"/>
      <c r="I716" s="224"/>
      <c r="J716" s="224"/>
      <c r="K716" s="224"/>
      <c r="L716" s="224"/>
      <c r="M716" s="224"/>
      <c r="N716" s="224"/>
      <c r="O716" s="224"/>
      <c r="P716" s="224"/>
      <c r="Q716" s="224"/>
      <c r="R716" s="224"/>
      <c r="S716" s="224"/>
      <c r="T716" s="224"/>
      <c r="U716" s="224"/>
      <c r="V716" s="224"/>
      <c r="W716" s="224"/>
      <c r="X716" s="224"/>
      <c r="Y716" s="224"/>
      <c r="Z716" s="224"/>
      <c r="AA716" s="224"/>
      <c r="AB716" s="224"/>
      <c r="AC716" s="224"/>
      <c r="AD716" s="224"/>
      <c r="AE716" s="224"/>
      <c r="AF716" s="224"/>
      <c r="AG716" s="224"/>
      <c r="AH716" s="224"/>
      <c r="AI716" s="224"/>
      <c r="AJ716" s="224"/>
      <c r="AK716" s="224"/>
    </row>
    <row r="717" spans="1:37" ht="12.75">
      <c r="A717" s="224"/>
      <c r="B717" s="224"/>
      <c r="C717" s="224"/>
      <c r="D717" s="224"/>
      <c r="E717" s="224"/>
      <c r="F717" s="224"/>
      <c r="G717" s="224"/>
      <c r="H717" s="224"/>
      <c r="I717" s="224"/>
      <c r="J717" s="224"/>
      <c r="K717" s="224"/>
      <c r="L717" s="224"/>
      <c r="M717" s="224"/>
      <c r="N717" s="224"/>
      <c r="O717" s="224"/>
      <c r="P717" s="224"/>
      <c r="Q717" s="224"/>
      <c r="R717" s="224"/>
      <c r="S717" s="224"/>
      <c r="T717" s="224"/>
      <c r="U717" s="224"/>
      <c r="V717" s="224"/>
      <c r="W717" s="224"/>
      <c r="X717" s="224"/>
      <c r="Y717" s="224"/>
      <c r="Z717" s="224"/>
      <c r="AA717" s="224"/>
      <c r="AB717" s="224"/>
      <c r="AC717" s="224"/>
      <c r="AD717" s="224"/>
      <c r="AE717" s="224"/>
      <c r="AF717" s="224"/>
      <c r="AG717" s="224"/>
      <c r="AH717" s="224"/>
      <c r="AI717" s="224"/>
      <c r="AJ717" s="224"/>
      <c r="AK717" s="224"/>
    </row>
    <row r="718" spans="1:37" ht="12.75">
      <c r="A718" s="224"/>
      <c r="B718" s="224"/>
      <c r="C718" s="224"/>
      <c r="D718" s="224"/>
      <c r="E718" s="224"/>
      <c r="F718" s="224"/>
      <c r="G718" s="224"/>
      <c r="H718" s="224"/>
      <c r="I718" s="224"/>
      <c r="J718" s="224"/>
      <c r="K718" s="224"/>
      <c r="L718" s="224"/>
      <c r="M718" s="224"/>
      <c r="N718" s="224"/>
      <c r="O718" s="224"/>
      <c r="P718" s="224"/>
      <c r="Q718" s="224"/>
      <c r="R718" s="224"/>
      <c r="S718" s="224"/>
      <c r="T718" s="224"/>
      <c r="U718" s="224"/>
      <c r="V718" s="224"/>
      <c r="W718" s="224"/>
      <c r="X718" s="224"/>
      <c r="Y718" s="224"/>
      <c r="Z718" s="224"/>
      <c r="AA718" s="224"/>
      <c r="AB718" s="224"/>
      <c r="AC718" s="224"/>
      <c r="AD718" s="224"/>
      <c r="AE718" s="224"/>
      <c r="AF718" s="224"/>
      <c r="AG718" s="224"/>
      <c r="AH718" s="224"/>
      <c r="AI718" s="224"/>
      <c r="AJ718" s="224"/>
      <c r="AK718" s="224"/>
    </row>
    <row r="719" spans="1:37" ht="12.75">
      <c r="A719" s="224"/>
      <c r="B719" s="224"/>
      <c r="C719" s="224"/>
      <c r="D719" s="224"/>
      <c r="E719" s="224"/>
      <c r="F719" s="224"/>
      <c r="G719" s="224"/>
      <c r="H719" s="224"/>
      <c r="I719" s="224"/>
      <c r="J719" s="224"/>
      <c r="K719" s="224"/>
      <c r="L719" s="224"/>
      <c r="M719" s="224"/>
      <c r="N719" s="224"/>
      <c r="O719" s="224"/>
      <c r="P719" s="224"/>
      <c r="Q719" s="224"/>
      <c r="R719" s="224"/>
      <c r="S719" s="224"/>
      <c r="T719" s="224"/>
      <c r="U719" s="224"/>
      <c r="V719" s="224"/>
      <c r="W719" s="224"/>
      <c r="X719" s="224"/>
      <c r="Y719" s="224"/>
      <c r="Z719" s="224"/>
      <c r="AA719" s="224"/>
      <c r="AB719" s="224"/>
      <c r="AC719" s="224"/>
      <c r="AD719" s="224"/>
      <c r="AE719" s="224"/>
      <c r="AF719" s="224"/>
      <c r="AG719" s="224"/>
      <c r="AH719" s="224"/>
      <c r="AI719" s="224"/>
      <c r="AJ719" s="224"/>
      <c r="AK719" s="224"/>
    </row>
    <row r="720" spans="1:37" ht="12.75">
      <c r="A720" s="224"/>
      <c r="B720" s="224"/>
      <c r="C720" s="224"/>
      <c r="D720" s="224"/>
      <c r="E720" s="224"/>
      <c r="F720" s="224"/>
      <c r="G720" s="224"/>
      <c r="H720" s="224"/>
      <c r="I720" s="224"/>
      <c r="J720" s="224"/>
      <c r="K720" s="224"/>
      <c r="L720" s="224"/>
      <c r="M720" s="224"/>
      <c r="N720" s="224"/>
      <c r="O720" s="224"/>
      <c r="P720" s="224"/>
      <c r="Q720" s="224"/>
      <c r="R720" s="224"/>
      <c r="S720" s="224"/>
      <c r="T720" s="224"/>
      <c r="U720" s="224"/>
      <c r="V720" s="224"/>
      <c r="W720" s="224"/>
      <c r="X720" s="224"/>
      <c r="Y720" s="224"/>
      <c r="Z720" s="224"/>
      <c r="AA720" s="224"/>
      <c r="AB720" s="224"/>
      <c r="AC720" s="224"/>
      <c r="AD720" s="224"/>
      <c r="AE720" s="224"/>
      <c r="AF720" s="224"/>
      <c r="AG720" s="224"/>
      <c r="AH720" s="224"/>
      <c r="AI720" s="224"/>
      <c r="AJ720" s="224"/>
      <c r="AK720" s="224"/>
    </row>
    <row r="721" spans="1:37" ht="12.75">
      <c r="A721" s="224"/>
      <c r="B721" s="224"/>
      <c r="C721" s="224"/>
      <c r="D721" s="224"/>
      <c r="E721" s="224"/>
      <c r="F721" s="224"/>
      <c r="G721" s="224"/>
      <c r="H721" s="224"/>
      <c r="I721" s="224"/>
      <c r="J721" s="224"/>
      <c r="K721" s="224"/>
      <c r="L721" s="224"/>
      <c r="M721" s="224"/>
      <c r="N721" s="224"/>
      <c r="O721" s="224"/>
      <c r="P721" s="224"/>
      <c r="Q721" s="224"/>
      <c r="R721" s="224"/>
      <c r="S721" s="224"/>
      <c r="T721" s="224"/>
      <c r="U721" s="224"/>
      <c r="V721" s="224"/>
      <c r="W721" s="224"/>
      <c r="X721" s="224"/>
      <c r="Y721" s="224"/>
      <c r="Z721" s="224"/>
      <c r="AA721" s="224"/>
      <c r="AB721" s="224"/>
      <c r="AC721" s="224"/>
      <c r="AD721" s="224"/>
      <c r="AE721" s="224"/>
      <c r="AF721" s="224"/>
      <c r="AG721" s="224"/>
      <c r="AH721" s="224"/>
      <c r="AI721" s="224"/>
      <c r="AJ721" s="224"/>
      <c r="AK721" s="224"/>
    </row>
    <row r="722" spans="1:37" ht="12.75">
      <c r="A722" s="224"/>
      <c r="B722" s="224"/>
      <c r="C722" s="224"/>
      <c r="D722" s="224"/>
      <c r="E722" s="224"/>
      <c r="F722" s="224"/>
      <c r="G722" s="224"/>
      <c r="H722" s="224"/>
      <c r="I722" s="224"/>
      <c r="J722" s="224"/>
      <c r="K722" s="224"/>
      <c r="L722" s="224"/>
      <c r="M722" s="224"/>
      <c r="N722" s="224"/>
      <c r="O722" s="224"/>
      <c r="P722" s="224"/>
      <c r="Q722" s="224"/>
      <c r="R722" s="224"/>
      <c r="S722" s="224"/>
      <c r="T722" s="224"/>
      <c r="U722" s="224"/>
      <c r="V722" s="224"/>
      <c r="W722" s="224"/>
      <c r="X722" s="224"/>
      <c r="Y722" s="224"/>
      <c r="Z722" s="224"/>
      <c r="AA722" s="224"/>
      <c r="AB722" s="224"/>
      <c r="AC722" s="224"/>
      <c r="AD722" s="224"/>
      <c r="AE722" s="224"/>
      <c r="AF722" s="224"/>
      <c r="AG722" s="224"/>
      <c r="AH722" s="224"/>
      <c r="AI722" s="224"/>
      <c r="AJ722" s="224"/>
      <c r="AK722" s="224"/>
    </row>
    <row r="723" spans="1:37" ht="12.75">
      <c r="A723" s="224"/>
      <c r="B723" s="224"/>
      <c r="C723" s="224"/>
      <c r="D723" s="224"/>
      <c r="E723" s="224"/>
      <c r="F723" s="224"/>
      <c r="G723" s="224"/>
      <c r="H723" s="224"/>
      <c r="I723" s="224"/>
      <c r="J723" s="224"/>
      <c r="K723" s="224"/>
      <c r="L723" s="224"/>
      <c r="M723" s="224"/>
      <c r="N723" s="224"/>
      <c r="O723" s="224"/>
      <c r="P723" s="224"/>
      <c r="Q723" s="224"/>
      <c r="R723" s="224"/>
      <c r="S723" s="224"/>
      <c r="T723" s="224"/>
      <c r="U723" s="224"/>
      <c r="V723" s="224"/>
      <c r="W723" s="224"/>
      <c r="X723" s="224"/>
      <c r="Y723" s="224"/>
      <c r="Z723" s="224"/>
      <c r="AA723" s="224"/>
      <c r="AB723" s="224"/>
      <c r="AC723" s="224"/>
      <c r="AD723" s="224"/>
      <c r="AE723" s="224"/>
      <c r="AF723" s="224"/>
      <c r="AG723" s="224"/>
      <c r="AH723" s="224"/>
      <c r="AI723" s="224"/>
      <c r="AJ723" s="224"/>
      <c r="AK723" s="224"/>
    </row>
    <row r="724" spans="1:37" ht="12.75">
      <c r="A724" s="224"/>
      <c r="B724" s="224"/>
      <c r="C724" s="224"/>
      <c r="D724" s="224"/>
      <c r="E724" s="224"/>
      <c r="F724" s="224"/>
      <c r="G724" s="224"/>
      <c r="H724" s="224"/>
      <c r="I724" s="224"/>
      <c r="J724" s="224"/>
      <c r="K724" s="224"/>
      <c r="L724" s="224"/>
      <c r="M724" s="224"/>
      <c r="N724" s="224"/>
      <c r="O724" s="224"/>
      <c r="P724" s="224"/>
      <c r="Q724" s="224"/>
      <c r="R724" s="224"/>
      <c r="S724" s="224"/>
      <c r="T724" s="224"/>
      <c r="U724" s="224"/>
      <c r="V724" s="224"/>
      <c r="W724" s="224"/>
      <c r="X724" s="224"/>
      <c r="Y724" s="224"/>
      <c r="Z724" s="224"/>
      <c r="AA724" s="224"/>
      <c r="AB724" s="224"/>
      <c r="AC724" s="224"/>
      <c r="AD724" s="224"/>
      <c r="AE724" s="224"/>
      <c r="AF724" s="224"/>
      <c r="AG724" s="224"/>
      <c r="AH724" s="224"/>
      <c r="AI724" s="224"/>
      <c r="AJ724" s="224"/>
      <c r="AK724" s="224"/>
    </row>
    <row r="725" spans="1:37" ht="12.75">
      <c r="A725" s="224"/>
      <c r="B725" s="224"/>
      <c r="C725" s="224"/>
      <c r="D725" s="224"/>
      <c r="E725" s="224"/>
      <c r="F725" s="224"/>
      <c r="G725" s="224"/>
      <c r="H725" s="224"/>
      <c r="I725" s="224"/>
      <c r="J725" s="224"/>
      <c r="K725" s="224"/>
      <c r="L725" s="224"/>
      <c r="M725" s="224"/>
      <c r="N725" s="224"/>
      <c r="O725" s="224"/>
      <c r="P725" s="224"/>
      <c r="Q725" s="224"/>
      <c r="R725" s="224"/>
      <c r="S725" s="224"/>
      <c r="T725" s="224"/>
      <c r="U725" s="224"/>
      <c r="V725" s="224"/>
      <c r="W725" s="224"/>
      <c r="X725" s="224"/>
      <c r="Y725" s="224"/>
      <c r="Z725" s="224"/>
      <c r="AA725" s="224"/>
      <c r="AB725" s="224"/>
      <c r="AC725" s="224"/>
      <c r="AD725" s="224"/>
      <c r="AE725" s="224"/>
      <c r="AF725" s="224"/>
      <c r="AG725" s="224"/>
      <c r="AH725" s="224"/>
      <c r="AI725" s="224"/>
      <c r="AJ725" s="224"/>
      <c r="AK725" s="224"/>
    </row>
    <row r="726" spans="1:37" ht="12.75">
      <c r="A726" s="224"/>
      <c r="B726" s="224"/>
      <c r="C726" s="224"/>
      <c r="D726" s="224"/>
      <c r="E726" s="224"/>
      <c r="F726" s="224"/>
      <c r="G726" s="224"/>
      <c r="H726" s="224"/>
      <c r="I726" s="224"/>
      <c r="J726" s="224"/>
      <c r="K726" s="224"/>
      <c r="L726" s="224"/>
      <c r="M726" s="224"/>
      <c r="N726" s="224"/>
      <c r="O726" s="224"/>
      <c r="P726" s="224"/>
      <c r="Q726" s="224"/>
      <c r="R726" s="224"/>
      <c r="S726" s="224"/>
      <c r="T726" s="224"/>
      <c r="U726" s="224"/>
      <c r="V726" s="224"/>
      <c r="W726" s="224"/>
      <c r="X726" s="224"/>
      <c r="Y726" s="224"/>
      <c r="Z726" s="224"/>
      <c r="AA726" s="224"/>
      <c r="AB726" s="224"/>
      <c r="AC726" s="224"/>
      <c r="AD726" s="224"/>
      <c r="AE726" s="224"/>
      <c r="AF726" s="224"/>
      <c r="AG726" s="224"/>
      <c r="AH726" s="224"/>
      <c r="AI726" s="224"/>
      <c r="AJ726" s="224"/>
      <c r="AK726" s="224"/>
    </row>
    <row r="727" spans="1:37" ht="12.75">
      <c r="A727" s="224"/>
      <c r="B727" s="224"/>
      <c r="C727" s="224"/>
      <c r="D727" s="224"/>
      <c r="E727" s="224"/>
      <c r="F727" s="224"/>
      <c r="G727" s="224"/>
      <c r="H727" s="224"/>
      <c r="I727" s="224"/>
      <c r="J727" s="224"/>
      <c r="K727" s="224"/>
      <c r="L727" s="224"/>
      <c r="M727" s="224"/>
      <c r="N727" s="224"/>
      <c r="O727" s="224"/>
      <c r="P727" s="224"/>
      <c r="Q727" s="224"/>
      <c r="R727" s="224"/>
      <c r="S727" s="224"/>
      <c r="T727" s="224"/>
      <c r="U727" s="224"/>
      <c r="V727" s="224"/>
      <c r="W727" s="224"/>
      <c r="X727" s="224"/>
      <c r="Y727" s="224"/>
      <c r="Z727" s="224"/>
      <c r="AA727" s="224"/>
      <c r="AB727" s="224"/>
      <c r="AC727" s="224"/>
      <c r="AD727" s="224"/>
      <c r="AE727" s="224"/>
      <c r="AF727" s="224"/>
      <c r="AG727" s="224"/>
      <c r="AH727" s="224"/>
      <c r="AI727" s="224"/>
      <c r="AJ727" s="224"/>
      <c r="AK727" s="224"/>
    </row>
    <row r="728" spans="1:37" ht="12.75">
      <c r="A728" s="224"/>
      <c r="B728" s="224"/>
      <c r="C728" s="224"/>
      <c r="D728" s="224"/>
      <c r="E728" s="224"/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224"/>
      <c r="Q728" s="224"/>
      <c r="R728" s="224"/>
      <c r="S728" s="224"/>
      <c r="T728" s="224"/>
      <c r="U728" s="224"/>
      <c r="V728" s="224"/>
      <c r="W728" s="224"/>
      <c r="X728" s="224"/>
      <c r="Y728" s="224"/>
      <c r="Z728" s="224"/>
      <c r="AA728" s="224"/>
      <c r="AB728" s="224"/>
      <c r="AC728" s="224"/>
      <c r="AD728" s="224"/>
      <c r="AE728" s="224"/>
      <c r="AF728" s="224"/>
      <c r="AG728" s="224"/>
      <c r="AH728" s="224"/>
      <c r="AI728" s="224"/>
      <c r="AJ728" s="224"/>
      <c r="AK728" s="224"/>
    </row>
    <row r="729" spans="1:37" ht="12.75">
      <c r="A729" s="224"/>
      <c r="B729" s="224"/>
      <c r="C729" s="224"/>
      <c r="D729" s="224"/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224"/>
      <c r="Q729" s="224"/>
      <c r="R729" s="224"/>
      <c r="S729" s="224"/>
      <c r="T729" s="224"/>
      <c r="U729" s="224"/>
      <c r="V729" s="224"/>
      <c r="W729" s="224"/>
      <c r="X729" s="224"/>
      <c r="Y729" s="224"/>
      <c r="Z729" s="224"/>
      <c r="AA729" s="224"/>
      <c r="AB729" s="224"/>
      <c r="AC729" s="224"/>
      <c r="AD729" s="224"/>
      <c r="AE729" s="224"/>
      <c r="AF729" s="224"/>
      <c r="AG729" s="224"/>
      <c r="AH729" s="224"/>
      <c r="AI729" s="224"/>
      <c r="AJ729" s="224"/>
      <c r="AK729" s="224"/>
    </row>
    <row r="730" spans="1:37" ht="12.75">
      <c r="A730" s="224"/>
      <c r="B730" s="224"/>
      <c r="C730" s="224"/>
      <c r="D730" s="224"/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  <c r="P730" s="224"/>
      <c r="Q730" s="224"/>
      <c r="R730" s="224"/>
      <c r="S730" s="224"/>
      <c r="T730" s="224"/>
      <c r="U730" s="224"/>
      <c r="V730" s="224"/>
      <c r="W730" s="224"/>
      <c r="X730" s="224"/>
      <c r="Y730" s="224"/>
      <c r="Z730" s="224"/>
      <c r="AA730" s="224"/>
      <c r="AB730" s="224"/>
      <c r="AC730" s="224"/>
      <c r="AD730" s="224"/>
      <c r="AE730" s="224"/>
      <c r="AF730" s="224"/>
      <c r="AG730" s="224"/>
      <c r="AH730" s="224"/>
      <c r="AI730" s="224"/>
      <c r="AJ730" s="224"/>
      <c r="AK730" s="224"/>
    </row>
    <row r="731" spans="1:37" ht="12.75">
      <c r="A731" s="224"/>
      <c r="B731" s="224"/>
      <c r="C731" s="224"/>
      <c r="D731" s="224"/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  <c r="P731" s="224"/>
      <c r="Q731" s="224"/>
      <c r="R731" s="224"/>
      <c r="S731" s="224"/>
      <c r="T731" s="224"/>
      <c r="U731" s="224"/>
      <c r="V731" s="224"/>
      <c r="W731" s="224"/>
      <c r="X731" s="224"/>
      <c r="Y731" s="224"/>
      <c r="Z731" s="224"/>
      <c r="AA731" s="224"/>
      <c r="AB731" s="224"/>
      <c r="AC731" s="224"/>
      <c r="AD731" s="224"/>
      <c r="AE731" s="224"/>
      <c r="AF731" s="224"/>
      <c r="AG731" s="224"/>
      <c r="AH731" s="224"/>
      <c r="AI731" s="224"/>
      <c r="AJ731" s="224"/>
      <c r="AK731" s="224"/>
    </row>
    <row r="732" spans="1:37" ht="12.75">
      <c r="A732" s="224"/>
      <c r="B732" s="224"/>
      <c r="C732" s="224"/>
      <c r="D732" s="224"/>
      <c r="E732" s="224"/>
      <c r="F732" s="224"/>
      <c r="G732" s="224"/>
      <c r="H732" s="224"/>
      <c r="I732" s="224"/>
      <c r="J732" s="224"/>
      <c r="K732" s="224"/>
      <c r="L732" s="224"/>
      <c r="M732" s="224"/>
      <c r="N732" s="224"/>
      <c r="O732" s="224"/>
      <c r="P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  <c r="AA732" s="224"/>
      <c r="AB732" s="224"/>
      <c r="AC732" s="224"/>
      <c r="AD732" s="224"/>
      <c r="AE732" s="224"/>
      <c r="AF732" s="224"/>
      <c r="AG732" s="224"/>
      <c r="AH732" s="224"/>
      <c r="AI732" s="224"/>
      <c r="AJ732" s="224"/>
      <c r="AK732" s="224"/>
    </row>
    <row r="733" spans="1:37" ht="12.75">
      <c r="A733" s="224"/>
      <c r="B733" s="224"/>
      <c r="C733" s="224"/>
      <c r="D733" s="224"/>
      <c r="E733" s="224"/>
      <c r="F733" s="224"/>
      <c r="G733" s="224"/>
      <c r="H733" s="224"/>
      <c r="I733" s="224"/>
      <c r="J733" s="224"/>
      <c r="K733" s="224"/>
      <c r="L733" s="224"/>
      <c r="M733" s="224"/>
      <c r="N733" s="224"/>
      <c r="O733" s="224"/>
      <c r="P733" s="224"/>
      <c r="Q733" s="224"/>
      <c r="R733" s="224"/>
      <c r="S733" s="224"/>
      <c r="T733" s="224"/>
      <c r="U733" s="224"/>
      <c r="V733" s="224"/>
      <c r="W733" s="224"/>
      <c r="X733" s="224"/>
      <c r="Y733" s="224"/>
      <c r="Z733" s="224"/>
      <c r="AA733" s="224"/>
      <c r="AB733" s="224"/>
      <c r="AC733" s="224"/>
      <c r="AD733" s="224"/>
      <c r="AE733" s="224"/>
      <c r="AF733" s="224"/>
      <c r="AG733" s="224"/>
      <c r="AH733" s="224"/>
      <c r="AI733" s="224"/>
      <c r="AJ733" s="224"/>
      <c r="AK733" s="224"/>
    </row>
    <row r="734" spans="1:37" ht="12.75">
      <c r="A734" s="224"/>
      <c r="B734" s="224"/>
      <c r="C734" s="224"/>
      <c r="D734" s="224"/>
      <c r="E734" s="224"/>
      <c r="F734" s="224"/>
      <c r="G734" s="224"/>
      <c r="H734" s="224"/>
      <c r="I734" s="224"/>
      <c r="J734" s="224"/>
      <c r="K734" s="224"/>
      <c r="L734" s="224"/>
      <c r="M734" s="224"/>
      <c r="N734" s="224"/>
      <c r="O734" s="224"/>
      <c r="P734" s="224"/>
      <c r="Q734" s="224"/>
      <c r="R734" s="224"/>
      <c r="S734" s="224"/>
      <c r="T734" s="224"/>
      <c r="U734" s="224"/>
      <c r="V734" s="224"/>
      <c r="W734" s="224"/>
      <c r="X734" s="224"/>
      <c r="Y734" s="224"/>
      <c r="Z734" s="224"/>
      <c r="AA734" s="224"/>
      <c r="AB734" s="224"/>
      <c r="AC734" s="224"/>
      <c r="AD734" s="224"/>
      <c r="AE734" s="224"/>
      <c r="AF734" s="224"/>
      <c r="AG734" s="224"/>
      <c r="AH734" s="224"/>
      <c r="AI734" s="224"/>
      <c r="AJ734" s="224"/>
      <c r="AK734" s="224"/>
    </row>
    <row r="735" spans="1:37" ht="12.75">
      <c r="A735" s="224"/>
      <c r="B735" s="224"/>
      <c r="C735" s="224"/>
      <c r="D735" s="224"/>
      <c r="E735" s="224"/>
      <c r="F735" s="224"/>
      <c r="G735" s="224"/>
      <c r="H735" s="224"/>
      <c r="I735" s="224"/>
      <c r="J735" s="224"/>
      <c r="K735" s="224"/>
      <c r="L735" s="224"/>
      <c r="M735" s="224"/>
      <c r="N735" s="224"/>
      <c r="O735" s="224"/>
      <c r="P735" s="224"/>
      <c r="Q735" s="224"/>
      <c r="R735" s="224"/>
      <c r="S735" s="224"/>
      <c r="T735" s="224"/>
      <c r="U735" s="224"/>
      <c r="V735" s="224"/>
      <c r="W735" s="224"/>
      <c r="X735" s="224"/>
      <c r="Y735" s="224"/>
      <c r="Z735" s="224"/>
      <c r="AA735" s="224"/>
      <c r="AB735" s="224"/>
      <c r="AC735" s="224"/>
      <c r="AD735" s="224"/>
      <c r="AE735" s="224"/>
      <c r="AF735" s="224"/>
      <c r="AG735" s="224"/>
      <c r="AH735" s="224"/>
      <c r="AI735" s="224"/>
      <c r="AJ735" s="224"/>
      <c r="AK735" s="224"/>
    </row>
    <row r="736" spans="1:37" ht="12.75">
      <c r="A736" s="224"/>
      <c r="B736" s="224"/>
      <c r="C736" s="224"/>
      <c r="D736" s="224"/>
      <c r="E736" s="224"/>
      <c r="F736" s="224"/>
      <c r="G736" s="224"/>
      <c r="H736" s="224"/>
      <c r="I736" s="224"/>
      <c r="J736" s="224"/>
      <c r="K736" s="224"/>
      <c r="L736" s="224"/>
      <c r="M736" s="224"/>
      <c r="N736" s="224"/>
      <c r="O736" s="224"/>
      <c r="P736" s="224"/>
      <c r="Q736" s="224"/>
      <c r="R736" s="224"/>
      <c r="S736" s="224"/>
      <c r="T736" s="224"/>
      <c r="U736" s="224"/>
      <c r="V736" s="224"/>
      <c r="W736" s="224"/>
      <c r="X736" s="224"/>
      <c r="Y736" s="224"/>
      <c r="Z736" s="224"/>
      <c r="AA736" s="224"/>
      <c r="AB736" s="224"/>
      <c r="AC736" s="224"/>
      <c r="AD736" s="224"/>
      <c r="AE736" s="224"/>
      <c r="AF736" s="224"/>
      <c r="AG736" s="224"/>
      <c r="AH736" s="224"/>
      <c r="AI736" s="224"/>
      <c r="AJ736" s="224"/>
      <c r="AK736" s="224"/>
    </row>
    <row r="737" spans="1:37" ht="12.75">
      <c r="A737" s="224"/>
      <c r="B737" s="224"/>
      <c r="C737" s="224"/>
      <c r="D737" s="224"/>
      <c r="E737" s="224"/>
      <c r="F737" s="224"/>
      <c r="G737" s="224"/>
      <c r="H737" s="224"/>
      <c r="I737" s="224"/>
      <c r="J737" s="224"/>
      <c r="K737" s="224"/>
      <c r="L737" s="224"/>
      <c r="M737" s="224"/>
      <c r="N737" s="224"/>
      <c r="O737" s="224"/>
      <c r="P737" s="224"/>
      <c r="Q737" s="224"/>
      <c r="R737" s="224"/>
      <c r="S737" s="224"/>
      <c r="T737" s="224"/>
      <c r="U737" s="224"/>
      <c r="V737" s="224"/>
      <c r="W737" s="224"/>
      <c r="X737" s="224"/>
      <c r="Y737" s="224"/>
      <c r="Z737" s="224"/>
      <c r="AA737" s="224"/>
      <c r="AB737" s="224"/>
      <c r="AC737" s="224"/>
      <c r="AD737" s="224"/>
      <c r="AE737" s="224"/>
      <c r="AF737" s="224"/>
      <c r="AG737" s="224"/>
      <c r="AH737" s="224"/>
      <c r="AI737" s="224"/>
      <c r="AJ737" s="224"/>
      <c r="AK737" s="224"/>
    </row>
    <row r="738" spans="1:37" ht="12.75">
      <c r="A738" s="224"/>
      <c r="B738" s="224"/>
      <c r="C738" s="224"/>
      <c r="D738" s="224"/>
      <c r="E738" s="224"/>
      <c r="F738" s="224"/>
      <c r="G738" s="224"/>
      <c r="H738" s="224"/>
      <c r="I738" s="224"/>
      <c r="J738" s="224"/>
      <c r="K738" s="224"/>
      <c r="L738" s="224"/>
      <c r="M738" s="224"/>
      <c r="N738" s="224"/>
      <c r="O738" s="224"/>
      <c r="P738" s="224"/>
      <c r="Q738" s="224"/>
      <c r="R738" s="224"/>
      <c r="S738" s="224"/>
      <c r="T738" s="224"/>
      <c r="U738" s="224"/>
      <c r="V738" s="224"/>
      <c r="W738" s="224"/>
      <c r="X738" s="224"/>
      <c r="Y738" s="224"/>
      <c r="Z738" s="224"/>
      <c r="AA738" s="224"/>
      <c r="AB738" s="224"/>
      <c r="AC738" s="224"/>
      <c r="AD738" s="224"/>
      <c r="AE738" s="224"/>
      <c r="AF738" s="224"/>
      <c r="AG738" s="224"/>
      <c r="AH738" s="224"/>
      <c r="AI738" s="224"/>
      <c r="AJ738" s="224"/>
      <c r="AK738" s="224"/>
    </row>
    <row r="739" spans="1:37" ht="12.75">
      <c r="A739" s="224"/>
      <c r="B739" s="224"/>
      <c r="C739" s="224"/>
      <c r="D739" s="224"/>
      <c r="E739" s="224"/>
      <c r="F739" s="224"/>
      <c r="G739" s="224"/>
      <c r="H739" s="224"/>
      <c r="I739" s="224"/>
      <c r="J739" s="224"/>
      <c r="K739" s="224"/>
      <c r="L739" s="224"/>
      <c r="M739" s="224"/>
      <c r="N739" s="224"/>
      <c r="O739" s="224"/>
      <c r="P739" s="224"/>
      <c r="Q739" s="224"/>
      <c r="R739" s="224"/>
      <c r="S739" s="224"/>
      <c r="T739" s="224"/>
      <c r="U739" s="224"/>
      <c r="V739" s="224"/>
      <c r="W739" s="224"/>
      <c r="X739" s="224"/>
      <c r="Y739" s="224"/>
      <c r="Z739" s="224"/>
      <c r="AA739" s="224"/>
      <c r="AB739" s="224"/>
      <c r="AC739" s="224"/>
      <c r="AD739" s="224"/>
      <c r="AE739" s="224"/>
      <c r="AF739" s="224"/>
      <c r="AG739" s="224"/>
      <c r="AH739" s="224"/>
      <c r="AI739" s="224"/>
      <c r="AJ739" s="224"/>
      <c r="AK739" s="224"/>
    </row>
    <row r="740" spans="1:37" ht="12.75">
      <c r="A740" s="224"/>
      <c r="B740" s="224"/>
      <c r="C740" s="224"/>
      <c r="D740" s="224"/>
      <c r="E740" s="224"/>
      <c r="F740" s="224"/>
      <c r="G740" s="224"/>
      <c r="H740" s="224"/>
      <c r="I740" s="224"/>
      <c r="J740" s="224"/>
      <c r="K740" s="224"/>
      <c r="L740" s="224"/>
      <c r="M740" s="224"/>
      <c r="N740" s="224"/>
      <c r="O740" s="224"/>
      <c r="P740" s="224"/>
      <c r="Q740" s="224"/>
      <c r="R740" s="224"/>
      <c r="S740" s="224"/>
      <c r="T740" s="224"/>
      <c r="U740" s="224"/>
      <c r="V740" s="224"/>
      <c r="W740" s="224"/>
      <c r="X740" s="224"/>
      <c r="Y740" s="224"/>
      <c r="Z740" s="224"/>
      <c r="AA740" s="224"/>
      <c r="AB740" s="224"/>
      <c r="AC740" s="224"/>
      <c r="AD740" s="224"/>
      <c r="AE740" s="224"/>
      <c r="AF740" s="224"/>
      <c r="AG740" s="224"/>
      <c r="AH740" s="224"/>
      <c r="AI740" s="224"/>
      <c r="AJ740" s="224"/>
      <c r="AK740" s="224"/>
    </row>
    <row r="741" spans="1:37" ht="12.75">
      <c r="A741" s="224"/>
      <c r="B741" s="224"/>
      <c r="C741" s="224"/>
      <c r="D741" s="224"/>
      <c r="E741" s="224"/>
      <c r="F741" s="224"/>
      <c r="G741" s="224"/>
      <c r="H741" s="224"/>
      <c r="I741" s="224"/>
      <c r="J741" s="224"/>
      <c r="K741" s="224"/>
      <c r="L741" s="224"/>
      <c r="M741" s="224"/>
      <c r="N741" s="224"/>
      <c r="O741" s="224"/>
      <c r="P741" s="224"/>
      <c r="Q741" s="224"/>
      <c r="R741" s="224"/>
      <c r="S741" s="224"/>
      <c r="T741" s="224"/>
      <c r="U741" s="224"/>
      <c r="V741" s="224"/>
      <c r="W741" s="224"/>
      <c r="X741" s="224"/>
      <c r="Y741" s="224"/>
      <c r="Z741" s="224"/>
      <c r="AA741" s="224"/>
      <c r="AB741" s="224"/>
      <c r="AC741" s="224"/>
      <c r="AD741" s="224"/>
      <c r="AE741" s="224"/>
      <c r="AF741" s="224"/>
      <c r="AG741" s="224"/>
      <c r="AH741" s="224"/>
      <c r="AI741" s="224"/>
      <c r="AJ741" s="224"/>
      <c r="AK741" s="224"/>
    </row>
    <row r="742" spans="1:37" ht="12.75">
      <c r="A742" s="224"/>
      <c r="B742" s="224"/>
      <c r="C742" s="224"/>
      <c r="D742" s="224"/>
      <c r="E742" s="224"/>
      <c r="F742" s="224"/>
      <c r="G742" s="224"/>
      <c r="H742" s="224"/>
      <c r="I742" s="224"/>
      <c r="J742" s="224"/>
      <c r="K742" s="224"/>
      <c r="L742" s="224"/>
      <c r="M742" s="224"/>
      <c r="N742" s="224"/>
      <c r="O742" s="224"/>
      <c r="P742" s="224"/>
      <c r="Q742" s="224"/>
      <c r="R742" s="224"/>
      <c r="S742" s="224"/>
      <c r="T742" s="224"/>
      <c r="U742" s="224"/>
      <c r="V742" s="224"/>
      <c r="W742" s="224"/>
      <c r="X742" s="224"/>
      <c r="Y742" s="224"/>
      <c r="Z742" s="224"/>
      <c r="AA742" s="224"/>
      <c r="AB742" s="224"/>
      <c r="AC742" s="224"/>
      <c r="AD742" s="224"/>
      <c r="AE742" s="224"/>
      <c r="AF742" s="224"/>
      <c r="AG742" s="224"/>
      <c r="AH742" s="224"/>
      <c r="AI742" s="224"/>
      <c r="AJ742" s="224"/>
      <c r="AK742" s="224"/>
    </row>
    <row r="743" spans="1:37" ht="12.75">
      <c r="A743" s="224"/>
      <c r="B743" s="224"/>
      <c r="C743" s="224"/>
      <c r="D743" s="224"/>
      <c r="E743" s="224"/>
      <c r="F743" s="224"/>
      <c r="G743" s="224"/>
      <c r="H743" s="224"/>
      <c r="I743" s="224"/>
      <c r="J743" s="224"/>
      <c r="K743" s="224"/>
      <c r="L743" s="224"/>
      <c r="M743" s="224"/>
      <c r="N743" s="224"/>
      <c r="O743" s="224"/>
      <c r="P743" s="224"/>
      <c r="Q743" s="224"/>
      <c r="R743" s="224"/>
      <c r="S743" s="224"/>
      <c r="T743" s="224"/>
      <c r="U743" s="224"/>
      <c r="V743" s="224"/>
      <c r="W743" s="224"/>
      <c r="X743" s="224"/>
      <c r="Y743" s="224"/>
      <c r="Z743" s="224"/>
      <c r="AA743" s="224"/>
      <c r="AB743" s="224"/>
      <c r="AC743" s="224"/>
      <c r="AD743" s="224"/>
      <c r="AE743" s="224"/>
      <c r="AF743" s="224"/>
      <c r="AG743" s="224"/>
      <c r="AH743" s="224"/>
      <c r="AI743" s="224"/>
      <c r="AJ743" s="224"/>
      <c r="AK743" s="224"/>
    </row>
    <row r="744" spans="1:37" ht="12.75">
      <c r="A744" s="224"/>
      <c r="B744" s="224"/>
      <c r="C744" s="224"/>
      <c r="D744" s="224"/>
      <c r="E744" s="224"/>
      <c r="F744" s="224"/>
      <c r="G744" s="224"/>
      <c r="H744" s="224"/>
      <c r="I744" s="224"/>
      <c r="J744" s="224"/>
      <c r="K744" s="224"/>
      <c r="L744" s="224"/>
      <c r="M744" s="224"/>
      <c r="N744" s="224"/>
      <c r="O744" s="224"/>
      <c r="P744" s="224"/>
      <c r="Q744" s="224"/>
      <c r="R744" s="224"/>
      <c r="S744" s="224"/>
      <c r="T744" s="224"/>
      <c r="U744" s="224"/>
      <c r="V744" s="224"/>
      <c r="W744" s="224"/>
      <c r="X744" s="224"/>
      <c r="Y744" s="224"/>
      <c r="Z744" s="224"/>
      <c r="AA744" s="224"/>
      <c r="AB744" s="224"/>
      <c r="AC744" s="224"/>
      <c r="AD744" s="224"/>
      <c r="AE744" s="224"/>
      <c r="AF744" s="224"/>
      <c r="AG744" s="224"/>
      <c r="AH744" s="224"/>
      <c r="AI744" s="224"/>
      <c r="AJ744" s="224"/>
      <c r="AK744" s="224"/>
    </row>
    <row r="745" spans="1:37" ht="12.75">
      <c r="A745" s="224"/>
      <c r="B745" s="224"/>
      <c r="C745" s="224"/>
      <c r="D745" s="224"/>
      <c r="E745" s="224"/>
      <c r="F745" s="224"/>
      <c r="G745" s="224"/>
      <c r="H745" s="224"/>
      <c r="I745" s="224"/>
      <c r="J745" s="224"/>
      <c r="K745" s="224"/>
      <c r="L745" s="224"/>
      <c r="M745" s="224"/>
      <c r="N745" s="224"/>
      <c r="O745" s="224"/>
      <c r="P745" s="224"/>
      <c r="Q745" s="224"/>
      <c r="R745" s="224"/>
      <c r="S745" s="224"/>
      <c r="T745" s="224"/>
      <c r="U745" s="224"/>
      <c r="V745" s="224"/>
      <c r="W745" s="224"/>
      <c r="X745" s="224"/>
      <c r="Y745" s="224"/>
      <c r="Z745" s="224"/>
      <c r="AA745" s="224"/>
      <c r="AB745" s="224"/>
      <c r="AC745" s="224"/>
      <c r="AD745" s="224"/>
      <c r="AE745" s="224"/>
      <c r="AF745" s="224"/>
      <c r="AG745" s="224"/>
      <c r="AH745" s="224"/>
      <c r="AI745" s="224"/>
      <c r="AJ745" s="224"/>
      <c r="AK745" s="224"/>
    </row>
    <row r="746" spans="1:37" ht="12.75">
      <c r="A746" s="224"/>
      <c r="B746" s="224"/>
      <c r="C746" s="224"/>
      <c r="D746" s="224"/>
      <c r="E746" s="224"/>
      <c r="F746" s="224"/>
      <c r="G746" s="224"/>
      <c r="H746" s="224"/>
      <c r="I746" s="224"/>
      <c r="J746" s="224"/>
      <c r="K746" s="224"/>
      <c r="L746" s="224"/>
      <c r="M746" s="224"/>
      <c r="N746" s="224"/>
      <c r="O746" s="224"/>
      <c r="P746" s="224"/>
      <c r="Q746" s="224"/>
      <c r="R746" s="224"/>
      <c r="S746" s="224"/>
      <c r="T746" s="224"/>
      <c r="U746" s="224"/>
      <c r="V746" s="224"/>
      <c r="W746" s="224"/>
      <c r="X746" s="224"/>
      <c r="Y746" s="224"/>
      <c r="Z746" s="224"/>
      <c r="AA746" s="224"/>
      <c r="AB746" s="224"/>
      <c r="AC746" s="224"/>
      <c r="AD746" s="224"/>
      <c r="AE746" s="224"/>
      <c r="AF746" s="224"/>
      <c r="AG746" s="224"/>
      <c r="AH746" s="224"/>
      <c r="AI746" s="224"/>
      <c r="AJ746" s="224"/>
      <c r="AK746" s="224"/>
    </row>
    <row r="747" spans="1:37" ht="12.75">
      <c r="A747" s="224"/>
      <c r="B747" s="224"/>
      <c r="C747" s="224"/>
      <c r="D747" s="224"/>
      <c r="E747" s="224"/>
      <c r="F747" s="224"/>
      <c r="G747" s="224"/>
      <c r="H747" s="224"/>
      <c r="I747" s="224"/>
      <c r="J747" s="224"/>
      <c r="K747" s="224"/>
      <c r="L747" s="224"/>
      <c r="M747" s="224"/>
      <c r="N747" s="224"/>
      <c r="O747" s="224"/>
      <c r="P747" s="224"/>
      <c r="Q747" s="224"/>
      <c r="R747" s="224"/>
      <c r="S747" s="224"/>
      <c r="T747" s="224"/>
      <c r="U747" s="224"/>
      <c r="V747" s="224"/>
      <c r="W747" s="224"/>
      <c r="X747" s="224"/>
      <c r="Y747" s="224"/>
      <c r="Z747" s="224"/>
      <c r="AA747" s="224"/>
      <c r="AB747" s="224"/>
      <c r="AC747" s="224"/>
      <c r="AD747" s="224"/>
      <c r="AE747" s="224"/>
      <c r="AF747" s="224"/>
      <c r="AG747" s="224"/>
      <c r="AH747" s="224"/>
      <c r="AI747" s="224"/>
      <c r="AJ747" s="224"/>
      <c r="AK747" s="224"/>
    </row>
    <row r="748" spans="1:37" ht="12.75">
      <c r="A748" s="224"/>
      <c r="B748" s="224"/>
      <c r="C748" s="224"/>
      <c r="D748" s="224"/>
      <c r="E748" s="224"/>
      <c r="F748" s="224"/>
      <c r="G748" s="224"/>
      <c r="H748" s="224"/>
      <c r="I748" s="224"/>
      <c r="J748" s="224"/>
      <c r="K748" s="224"/>
      <c r="L748" s="224"/>
      <c r="M748" s="224"/>
      <c r="N748" s="224"/>
      <c r="O748" s="224"/>
      <c r="P748" s="224"/>
      <c r="Q748" s="224"/>
      <c r="R748" s="224"/>
      <c r="S748" s="224"/>
      <c r="T748" s="224"/>
      <c r="U748" s="224"/>
      <c r="V748" s="224"/>
      <c r="W748" s="224"/>
      <c r="X748" s="224"/>
      <c r="Y748" s="224"/>
      <c r="Z748" s="224"/>
      <c r="AA748" s="224"/>
      <c r="AB748" s="224"/>
      <c r="AC748" s="224"/>
      <c r="AD748" s="224"/>
      <c r="AE748" s="224"/>
      <c r="AF748" s="224"/>
      <c r="AG748" s="224"/>
      <c r="AH748" s="224"/>
      <c r="AI748" s="224"/>
      <c r="AJ748" s="224"/>
      <c r="AK748" s="224"/>
    </row>
    <row r="749" spans="1:37" ht="12.75">
      <c r="A749" s="224"/>
      <c r="B749" s="224"/>
      <c r="C749" s="224"/>
      <c r="D749" s="224"/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224"/>
      <c r="Q749" s="224"/>
      <c r="R749" s="224"/>
      <c r="S749" s="224"/>
      <c r="T749" s="224"/>
      <c r="U749" s="224"/>
      <c r="V749" s="224"/>
      <c r="W749" s="224"/>
      <c r="X749" s="224"/>
      <c r="Y749" s="224"/>
      <c r="Z749" s="224"/>
      <c r="AA749" s="224"/>
      <c r="AB749" s="224"/>
      <c r="AC749" s="224"/>
      <c r="AD749" s="224"/>
      <c r="AE749" s="224"/>
      <c r="AF749" s="224"/>
      <c r="AG749" s="224"/>
      <c r="AH749" s="224"/>
      <c r="AI749" s="224"/>
      <c r="AJ749" s="224"/>
      <c r="AK749" s="224"/>
    </row>
    <row r="750" spans="1:37" ht="12.75">
      <c r="A750" s="224"/>
      <c r="B750" s="224"/>
      <c r="C750" s="224"/>
      <c r="D750" s="224"/>
      <c r="E750" s="224"/>
      <c r="F750" s="224"/>
      <c r="G750" s="224"/>
      <c r="H750" s="224"/>
      <c r="I750" s="224"/>
      <c r="J750" s="224"/>
      <c r="K750" s="224"/>
      <c r="L750" s="224"/>
      <c r="M750" s="224"/>
      <c r="N750" s="224"/>
      <c r="O750" s="224"/>
      <c r="P750" s="224"/>
      <c r="Q750" s="224"/>
      <c r="R750" s="224"/>
      <c r="S750" s="224"/>
      <c r="T750" s="224"/>
      <c r="U750" s="224"/>
      <c r="V750" s="224"/>
      <c r="W750" s="224"/>
      <c r="X750" s="224"/>
      <c r="Y750" s="224"/>
      <c r="Z750" s="224"/>
      <c r="AA750" s="224"/>
      <c r="AB750" s="224"/>
      <c r="AC750" s="224"/>
      <c r="AD750" s="224"/>
      <c r="AE750" s="224"/>
      <c r="AF750" s="224"/>
      <c r="AG750" s="224"/>
      <c r="AH750" s="224"/>
      <c r="AI750" s="224"/>
      <c r="AJ750" s="224"/>
      <c r="AK750" s="224"/>
    </row>
    <row r="751" spans="1:37" ht="12.75">
      <c r="A751" s="224"/>
      <c r="B751" s="224"/>
      <c r="C751" s="224"/>
      <c r="D751" s="224"/>
      <c r="E751" s="224"/>
      <c r="F751" s="224"/>
      <c r="G751" s="224"/>
      <c r="H751" s="224"/>
      <c r="I751" s="224"/>
      <c r="J751" s="224"/>
      <c r="K751" s="224"/>
      <c r="L751" s="224"/>
      <c r="M751" s="224"/>
      <c r="N751" s="224"/>
      <c r="O751" s="224"/>
      <c r="P751" s="224"/>
      <c r="Q751" s="224"/>
      <c r="R751" s="224"/>
      <c r="S751" s="224"/>
      <c r="T751" s="224"/>
      <c r="U751" s="224"/>
      <c r="V751" s="224"/>
      <c r="W751" s="224"/>
      <c r="X751" s="224"/>
      <c r="Y751" s="224"/>
      <c r="Z751" s="224"/>
      <c r="AA751" s="224"/>
      <c r="AB751" s="224"/>
      <c r="AC751" s="224"/>
      <c r="AD751" s="224"/>
      <c r="AE751" s="224"/>
      <c r="AF751" s="224"/>
      <c r="AG751" s="224"/>
      <c r="AH751" s="224"/>
      <c r="AI751" s="224"/>
      <c r="AJ751" s="224"/>
      <c r="AK751" s="224"/>
    </row>
    <row r="752" spans="1:37" ht="12.75">
      <c r="A752" s="224"/>
      <c r="B752" s="224"/>
      <c r="C752" s="224"/>
      <c r="D752" s="224"/>
      <c r="E752" s="224"/>
      <c r="F752" s="224"/>
      <c r="G752" s="224"/>
      <c r="H752" s="224"/>
      <c r="I752" s="224"/>
      <c r="J752" s="224"/>
      <c r="K752" s="224"/>
      <c r="L752" s="224"/>
      <c r="M752" s="224"/>
      <c r="N752" s="224"/>
      <c r="O752" s="224"/>
      <c r="P752" s="224"/>
      <c r="Q752" s="224"/>
      <c r="R752" s="224"/>
      <c r="S752" s="224"/>
      <c r="T752" s="224"/>
      <c r="U752" s="224"/>
      <c r="V752" s="224"/>
      <c r="W752" s="224"/>
      <c r="X752" s="224"/>
      <c r="Y752" s="224"/>
      <c r="Z752" s="224"/>
      <c r="AA752" s="224"/>
      <c r="AB752" s="224"/>
      <c r="AC752" s="224"/>
      <c r="AD752" s="224"/>
      <c r="AE752" s="224"/>
      <c r="AF752" s="224"/>
      <c r="AG752" s="224"/>
      <c r="AH752" s="224"/>
      <c r="AI752" s="224"/>
      <c r="AJ752" s="224"/>
      <c r="AK752" s="224"/>
    </row>
    <row r="753" spans="1:37" ht="12.75">
      <c r="A753" s="224"/>
      <c r="B753" s="224"/>
      <c r="C753" s="224"/>
      <c r="D753" s="224"/>
      <c r="E753" s="224"/>
      <c r="F753" s="224"/>
      <c r="G753" s="224"/>
      <c r="H753" s="224"/>
      <c r="I753" s="224"/>
      <c r="J753" s="224"/>
      <c r="K753" s="224"/>
      <c r="L753" s="224"/>
      <c r="M753" s="224"/>
      <c r="N753" s="224"/>
      <c r="O753" s="224"/>
      <c r="P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  <c r="AA753" s="224"/>
      <c r="AB753" s="224"/>
      <c r="AC753" s="224"/>
      <c r="AD753" s="224"/>
      <c r="AE753" s="224"/>
      <c r="AF753" s="224"/>
      <c r="AG753" s="224"/>
      <c r="AH753" s="224"/>
      <c r="AI753" s="224"/>
      <c r="AJ753" s="224"/>
      <c r="AK753" s="224"/>
    </row>
    <row r="754" spans="1:37" ht="12.75">
      <c r="A754" s="224"/>
      <c r="B754" s="224"/>
      <c r="C754" s="224"/>
      <c r="D754" s="224"/>
      <c r="E754" s="224"/>
      <c r="F754" s="224"/>
      <c r="G754" s="224"/>
      <c r="H754" s="224"/>
      <c r="I754" s="224"/>
      <c r="J754" s="224"/>
      <c r="K754" s="224"/>
      <c r="L754" s="224"/>
      <c r="M754" s="224"/>
      <c r="N754" s="224"/>
      <c r="O754" s="224"/>
      <c r="P754" s="224"/>
      <c r="Q754" s="224"/>
      <c r="R754" s="224"/>
      <c r="S754" s="224"/>
      <c r="T754" s="224"/>
      <c r="U754" s="224"/>
      <c r="V754" s="224"/>
      <c r="W754" s="224"/>
      <c r="X754" s="224"/>
      <c r="Y754" s="224"/>
      <c r="Z754" s="224"/>
      <c r="AA754" s="224"/>
      <c r="AB754" s="224"/>
      <c r="AC754" s="224"/>
      <c r="AD754" s="224"/>
      <c r="AE754" s="224"/>
      <c r="AF754" s="224"/>
      <c r="AG754" s="224"/>
      <c r="AH754" s="224"/>
      <c r="AI754" s="224"/>
      <c r="AJ754" s="224"/>
      <c r="AK754" s="224"/>
    </row>
    <row r="755" spans="1:37" ht="12.75">
      <c r="A755" s="224"/>
      <c r="B755" s="224"/>
      <c r="C755" s="224"/>
      <c r="D755" s="224"/>
      <c r="E755" s="224"/>
      <c r="F755" s="224"/>
      <c r="G755" s="224"/>
      <c r="H755" s="224"/>
      <c r="I755" s="224"/>
      <c r="J755" s="224"/>
      <c r="K755" s="224"/>
      <c r="L755" s="224"/>
      <c r="M755" s="224"/>
      <c r="N755" s="224"/>
      <c r="O755" s="224"/>
      <c r="P755" s="224"/>
      <c r="Q755" s="224"/>
      <c r="R755" s="224"/>
      <c r="S755" s="224"/>
      <c r="T755" s="224"/>
      <c r="U755" s="224"/>
      <c r="V755" s="224"/>
      <c r="W755" s="224"/>
      <c r="X755" s="224"/>
      <c r="Y755" s="224"/>
      <c r="Z755" s="224"/>
      <c r="AA755" s="224"/>
      <c r="AB755" s="224"/>
      <c r="AC755" s="224"/>
      <c r="AD755" s="224"/>
      <c r="AE755" s="224"/>
      <c r="AF755" s="224"/>
      <c r="AG755" s="224"/>
      <c r="AH755" s="224"/>
      <c r="AI755" s="224"/>
      <c r="AJ755" s="224"/>
      <c r="AK755" s="224"/>
    </row>
    <row r="756" spans="1:37" ht="12.75">
      <c r="A756" s="224"/>
      <c r="B756" s="224"/>
      <c r="C756" s="224"/>
      <c r="D756" s="224"/>
      <c r="E756" s="224"/>
      <c r="F756" s="224"/>
      <c r="G756" s="224"/>
      <c r="H756" s="224"/>
      <c r="I756" s="224"/>
      <c r="J756" s="224"/>
      <c r="K756" s="224"/>
      <c r="L756" s="224"/>
      <c r="M756" s="224"/>
      <c r="N756" s="224"/>
      <c r="O756" s="224"/>
      <c r="P756" s="224"/>
      <c r="Q756" s="224"/>
      <c r="R756" s="224"/>
      <c r="S756" s="224"/>
      <c r="T756" s="224"/>
      <c r="U756" s="224"/>
      <c r="V756" s="224"/>
      <c r="W756" s="224"/>
      <c r="X756" s="224"/>
      <c r="Y756" s="224"/>
      <c r="Z756" s="224"/>
      <c r="AA756" s="224"/>
      <c r="AB756" s="224"/>
      <c r="AC756" s="224"/>
      <c r="AD756" s="224"/>
      <c r="AE756" s="224"/>
      <c r="AF756" s="224"/>
      <c r="AG756" s="224"/>
      <c r="AH756" s="224"/>
      <c r="AI756" s="224"/>
      <c r="AJ756" s="224"/>
      <c r="AK756" s="224"/>
    </row>
    <row r="757" spans="1:37" ht="12.75">
      <c r="A757" s="224"/>
      <c r="B757" s="224"/>
      <c r="C757" s="224"/>
      <c r="D757" s="224"/>
      <c r="E757" s="224"/>
      <c r="F757" s="224"/>
      <c r="G757" s="224"/>
      <c r="H757" s="224"/>
      <c r="I757" s="224"/>
      <c r="J757" s="224"/>
      <c r="K757" s="224"/>
      <c r="L757" s="224"/>
      <c r="M757" s="224"/>
      <c r="N757" s="224"/>
      <c r="O757" s="224"/>
      <c r="P757" s="224"/>
      <c r="Q757" s="224"/>
      <c r="R757" s="224"/>
      <c r="S757" s="224"/>
      <c r="T757" s="224"/>
      <c r="U757" s="224"/>
      <c r="V757" s="224"/>
      <c r="W757" s="224"/>
      <c r="X757" s="224"/>
      <c r="Y757" s="224"/>
      <c r="Z757" s="224"/>
      <c r="AA757" s="224"/>
      <c r="AB757" s="224"/>
      <c r="AC757" s="224"/>
      <c r="AD757" s="224"/>
      <c r="AE757" s="224"/>
      <c r="AF757" s="224"/>
      <c r="AG757" s="224"/>
      <c r="AH757" s="224"/>
      <c r="AI757" s="224"/>
      <c r="AJ757" s="224"/>
      <c r="AK757" s="224"/>
    </row>
    <row r="758" spans="1:37" ht="12.75">
      <c r="A758" s="224"/>
      <c r="B758" s="224"/>
      <c r="C758" s="224"/>
      <c r="D758" s="224"/>
      <c r="E758" s="224"/>
      <c r="F758" s="224"/>
      <c r="G758" s="224"/>
      <c r="H758" s="224"/>
      <c r="I758" s="224"/>
      <c r="J758" s="224"/>
      <c r="K758" s="224"/>
      <c r="L758" s="224"/>
      <c r="M758" s="224"/>
      <c r="N758" s="224"/>
      <c r="O758" s="224"/>
      <c r="P758" s="224"/>
      <c r="Q758" s="224"/>
      <c r="R758" s="224"/>
      <c r="S758" s="224"/>
      <c r="T758" s="224"/>
      <c r="U758" s="224"/>
      <c r="V758" s="224"/>
      <c r="W758" s="224"/>
      <c r="X758" s="224"/>
      <c r="Y758" s="224"/>
      <c r="Z758" s="224"/>
      <c r="AA758" s="224"/>
      <c r="AB758" s="224"/>
      <c r="AC758" s="224"/>
      <c r="AD758" s="224"/>
      <c r="AE758" s="224"/>
      <c r="AF758" s="224"/>
      <c r="AG758" s="224"/>
      <c r="AH758" s="224"/>
      <c r="AI758" s="224"/>
      <c r="AJ758" s="224"/>
      <c r="AK758" s="224"/>
    </row>
    <row r="759" spans="1:37" ht="12.75">
      <c r="A759" s="224"/>
      <c r="B759" s="224"/>
      <c r="C759" s="224"/>
      <c r="D759" s="224"/>
      <c r="E759" s="224"/>
      <c r="F759" s="224"/>
      <c r="G759" s="224"/>
      <c r="H759" s="224"/>
      <c r="I759" s="224"/>
      <c r="J759" s="224"/>
      <c r="K759" s="224"/>
      <c r="L759" s="224"/>
      <c r="M759" s="224"/>
      <c r="N759" s="224"/>
      <c r="O759" s="224"/>
      <c r="P759" s="224"/>
      <c r="Q759" s="224"/>
      <c r="R759" s="224"/>
      <c r="S759" s="224"/>
      <c r="T759" s="224"/>
      <c r="U759" s="224"/>
      <c r="V759" s="224"/>
      <c r="W759" s="224"/>
      <c r="X759" s="224"/>
      <c r="Y759" s="224"/>
      <c r="Z759" s="224"/>
      <c r="AA759" s="224"/>
      <c r="AB759" s="224"/>
      <c r="AC759" s="224"/>
      <c r="AD759" s="224"/>
      <c r="AE759" s="224"/>
      <c r="AF759" s="224"/>
      <c r="AG759" s="224"/>
      <c r="AH759" s="224"/>
      <c r="AI759" s="224"/>
      <c r="AJ759" s="224"/>
      <c r="AK759" s="224"/>
    </row>
    <row r="760" spans="1:37" ht="12.75">
      <c r="A760" s="224"/>
      <c r="B760" s="224"/>
      <c r="C760" s="224"/>
      <c r="D760" s="224"/>
      <c r="E760" s="224"/>
      <c r="F760" s="224"/>
      <c r="G760" s="224"/>
      <c r="H760" s="224"/>
      <c r="I760" s="224"/>
      <c r="J760" s="224"/>
      <c r="K760" s="224"/>
      <c r="L760" s="224"/>
      <c r="M760" s="224"/>
      <c r="N760" s="224"/>
      <c r="O760" s="224"/>
      <c r="P760" s="224"/>
      <c r="Q760" s="224"/>
      <c r="R760" s="224"/>
      <c r="S760" s="224"/>
      <c r="T760" s="224"/>
      <c r="U760" s="224"/>
      <c r="V760" s="224"/>
      <c r="W760" s="224"/>
      <c r="X760" s="224"/>
      <c r="Y760" s="224"/>
      <c r="Z760" s="224"/>
      <c r="AA760" s="224"/>
      <c r="AB760" s="224"/>
      <c r="AC760" s="224"/>
      <c r="AD760" s="224"/>
      <c r="AE760" s="224"/>
      <c r="AF760" s="224"/>
      <c r="AG760" s="224"/>
      <c r="AH760" s="224"/>
      <c r="AI760" s="224"/>
      <c r="AJ760" s="224"/>
      <c r="AK760" s="224"/>
    </row>
    <row r="761" spans="1:37" ht="12.75">
      <c r="A761" s="224"/>
      <c r="B761" s="224"/>
      <c r="C761" s="224"/>
      <c r="D761" s="224"/>
      <c r="E761" s="224"/>
      <c r="F761" s="224"/>
      <c r="G761" s="224"/>
      <c r="H761" s="224"/>
      <c r="I761" s="224"/>
      <c r="J761" s="224"/>
      <c r="K761" s="224"/>
      <c r="L761" s="224"/>
      <c r="M761" s="224"/>
      <c r="N761" s="224"/>
      <c r="O761" s="224"/>
      <c r="P761" s="224"/>
      <c r="Q761" s="224"/>
      <c r="R761" s="224"/>
      <c r="S761" s="224"/>
      <c r="T761" s="224"/>
      <c r="U761" s="224"/>
      <c r="V761" s="224"/>
      <c r="W761" s="224"/>
      <c r="X761" s="224"/>
      <c r="Y761" s="224"/>
      <c r="Z761" s="224"/>
      <c r="AA761" s="224"/>
      <c r="AB761" s="224"/>
      <c r="AC761" s="224"/>
      <c r="AD761" s="224"/>
      <c r="AE761" s="224"/>
      <c r="AF761" s="224"/>
      <c r="AG761" s="224"/>
      <c r="AH761" s="224"/>
      <c r="AI761" s="224"/>
      <c r="AJ761" s="224"/>
      <c r="AK761" s="224"/>
    </row>
    <row r="762" spans="1:37" ht="12.75">
      <c r="A762" s="224"/>
      <c r="B762" s="224"/>
      <c r="C762" s="224"/>
      <c r="D762" s="224"/>
      <c r="E762" s="224"/>
      <c r="F762" s="224"/>
      <c r="G762" s="224"/>
      <c r="H762" s="224"/>
      <c r="I762" s="224"/>
      <c r="J762" s="224"/>
      <c r="K762" s="224"/>
      <c r="L762" s="224"/>
      <c r="M762" s="224"/>
      <c r="N762" s="224"/>
      <c r="O762" s="224"/>
      <c r="P762" s="224"/>
      <c r="Q762" s="224"/>
      <c r="R762" s="224"/>
      <c r="S762" s="224"/>
      <c r="T762" s="224"/>
      <c r="U762" s="224"/>
      <c r="V762" s="224"/>
      <c r="W762" s="224"/>
      <c r="X762" s="224"/>
      <c r="Y762" s="224"/>
      <c r="Z762" s="224"/>
      <c r="AA762" s="224"/>
      <c r="AB762" s="224"/>
      <c r="AC762" s="224"/>
      <c r="AD762" s="224"/>
      <c r="AE762" s="224"/>
      <c r="AF762" s="224"/>
      <c r="AG762" s="224"/>
      <c r="AH762" s="224"/>
      <c r="AI762" s="224"/>
      <c r="AJ762" s="224"/>
      <c r="AK762" s="224"/>
    </row>
    <row r="763" spans="1:37" ht="12.75">
      <c r="A763" s="224"/>
      <c r="B763" s="224"/>
      <c r="C763" s="224"/>
      <c r="D763" s="224"/>
      <c r="E763" s="224"/>
      <c r="F763" s="224"/>
      <c r="G763" s="224"/>
      <c r="H763" s="224"/>
      <c r="I763" s="224"/>
      <c r="J763" s="224"/>
      <c r="K763" s="224"/>
      <c r="L763" s="224"/>
      <c r="M763" s="224"/>
      <c r="N763" s="224"/>
      <c r="O763" s="224"/>
      <c r="P763" s="224"/>
      <c r="Q763" s="224"/>
      <c r="R763" s="224"/>
      <c r="S763" s="224"/>
      <c r="T763" s="224"/>
      <c r="U763" s="224"/>
      <c r="V763" s="224"/>
      <c r="W763" s="224"/>
      <c r="X763" s="224"/>
      <c r="Y763" s="224"/>
      <c r="Z763" s="224"/>
      <c r="AA763" s="224"/>
      <c r="AB763" s="224"/>
      <c r="AC763" s="224"/>
      <c r="AD763" s="224"/>
      <c r="AE763" s="224"/>
      <c r="AF763" s="224"/>
      <c r="AG763" s="224"/>
      <c r="AH763" s="224"/>
      <c r="AI763" s="224"/>
      <c r="AJ763" s="224"/>
      <c r="AK763" s="224"/>
    </row>
    <row r="764" spans="1:37" ht="12.75">
      <c r="A764" s="224"/>
      <c r="B764" s="224"/>
      <c r="C764" s="224"/>
      <c r="D764" s="224"/>
      <c r="E764" s="224"/>
      <c r="F764" s="224"/>
      <c r="G764" s="224"/>
      <c r="H764" s="224"/>
      <c r="I764" s="224"/>
      <c r="J764" s="224"/>
      <c r="K764" s="224"/>
      <c r="L764" s="224"/>
      <c r="M764" s="224"/>
      <c r="N764" s="224"/>
      <c r="O764" s="224"/>
      <c r="P764" s="224"/>
      <c r="Q764" s="224"/>
      <c r="R764" s="224"/>
      <c r="S764" s="224"/>
      <c r="T764" s="224"/>
      <c r="U764" s="224"/>
      <c r="V764" s="224"/>
      <c r="W764" s="224"/>
      <c r="X764" s="224"/>
      <c r="Y764" s="224"/>
      <c r="Z764" s="224"/>
      <c r="AA764" s="224"/>
      <c r="AB764" s="224"/>
      <c r="AC764" s="224"/>
      <c r="AD764" s="224"/>
      <c r="AE764" s="224"/>
      <c r="AF764" s="224"/>
      <c r="AG764" s="224"/>
      <c r="AH764" s="224"/>
      <c r="AI764" s="224"/>
      <c r="AJ764" s="224"/>
      <c r="AK764" s="224"/>
    </row>
    <row r="765" spans="1:37" ht="12.75">
      <c r="A765" s="224"/>
      <c r="B765" s="224"/>
      <c r="C765" s="224"/>
      <c r="D765" s="224"/>
      <c r="E765" s="224"/>
      <c r="F765" s="224"/>
      <c r="G765" s="224"/>
      <c r="H765" s="224"/>
      <c r="I765" s="224"/>
      <c r="J765" s="224"/>
      <c r="K765" s="224"/>
      <c r="L765" s="224"/>
      <c r="M765" s="224"/>
      <c r="N765" s="224"/>
      <c r="O765" s="224"/>
      <c r="P765" s="224"/>
      <c r="Q765" s="224"/>
      <c r="R765" s="224"/>
      <c r="S765" s="224"/>
      <c r="T765" s="224"/>
      <c r="U765" s="224"/>
      <c r="V765" s="224"/>
      <c r="W765" s="224"/>
      <c r="X765" s="224"/>
      <c r="Y765" s="224"/>
      <c r="Z765" s="224"/>
      <c r="AA765" s="224"/>
      <c r="AB765" s="224"/>
      <c r="AC765" s="224"/>
      <c r="AD765" s="224"/>
      <c r="AE765" s="224"/>
      <c r="AF765" s="224"/>
      <c r="AG765" s="224"/>
      <c r="AH765" s="224"/>
      <c r="AI765" s="224"/>
      <c r="AJ765" s="224"/>
      <c r="AK765" s="224"/>
    </row>
    <row r="766" spans="1:37" ht="12.75">
      <c r="A766" s="224"/>
      <c r="B766" s="224"/>
      <c r="C766" s="224"/>
      <c r="D766" s="224"/>
      <c r="E766" s="224"/>
      <c r="F766" s="224"/>
      <c r="G766" s="224"/>
      <c r="H766" s="224"/>
      <c r="I766" s="224"/>
      <c r="J766" s="224"/>
      <c r="K766" s="224"/>
      <c r="L766" s="224"/>
      <c r="M766" s="224"/>
      <c r="N766" s="224"/>
      <c r="O766" s="224"/>
      <c r="P766" s="224"/>
      <c r="Q766" s="224"/>
      <c r="R766" s="224"/>
      <c r="S766" s="224"/>
      <c r="T766" s="224"/>
      <c r="U766" s="224"/>
      <c r="V766" s="224"/>
      <c r="W766" s="224"/>
      <c r="X766" s="224"/>
      <c r="Y766" s="224"/>
      <c r="Z766" s="224"/>
      <c r="AA766" s="224"/>
      <c r="AB766" s="224"/>
      <c r="AC766" s="224"/>
      <c r="AD766" s="224"/>
      <c r="AE766" s="224"/>
      <c r="AF766" s="224"/>
      <c r="AG766" s="224"/>
      <c r="AH766" s="224"/>
      <c r="AI766" s="224"/>
      <c r="AJ766" s="224"/>
      <c r="AK766" s="224"/>
    </row>
    <row r="767" spans="1:37" ht="12.75">
      <c r="A767" s="224"/>
      <c r="B767" s="224"/>
      <c r="C767" s="224"/>
      <c r="D767" s="224"/>
      <c r="E767" s="224"/>
      <c r="F767" s="224"/>
      <c r="G767" s="224"/>
      <c r="H767" s="224"/>
      <c r="I767" s="224"/>
      <c r="J767" s="224"/>
      <c r="K767" s="224"/>
      <c r="L767" s="224"/>
      <c r="M767" s="224"/>
      <c r="N767" s="224"/>
      <c r="O767" s="224"/>
      <c r="P767" s="224"/>
      <c r="Q767" s="224"/>
      <c r="R767" s="224"/>
      <c r="S767" s="224"/>
      <c r="T767" s="224"/>
      <c r="U767" s="224"/>
      <c r="V767" s="224"/>
      <c r="W767" s="224"/>
      <c r="X767" s="224"/>
      <c r="Y767" s="224"/>
      <c r="Z767" s="224"/>
      <c r="AA767" s="224"/>
      <c r="AB767" s="224"/>
      <c r="AC767" s="224"/>
      <c r="AD767" s="224"/>
      <c r="AE767" s="224"/>
      <c r="AF767" s="224"/>
      <c r="AG767" s="224"/>
      <c r="AH767" s="224"/>
      <c r="AI767" s="224"/>
      <c r="AJ767" s="224"/>
      <c r="AK767" s="224"/>
    </row>
    <row r="768" spans="1:37" ht="12.75">
      <c r="A768" s="224"/>
      <c r="B768" s="224"/>
      <c r="C768" s="224"/>
      <c r="D768" s="224"/>
      <c r="E768" s="224"/>
      <c r="F768" s="224"/>
      <c r="G768" s="224"/>
      <c r="H768" s="224"/>
      <c r="I768" s="224"/>
      <c r="J768" s="224"/>
      <c r="K768" s="224"/>
      <c r="L768" s="224"/>
      <c r="M768" s="224"/>
      <c r="N768" s="224"/>
      <c r="O768" s="224"/>
      <c r="P768" s="224"/>
      <c r="Q768" s="224"/>
      <c r="R768" s="224"/>
      <c r="S768" s="224"/>
      <c r="T768" s="224"/>
      <c r="U768" s="224"/>
      <c r="V768" s="224"/>
      <c r="W768" s="224"/>
      <c r="X768" s="224"/>
      <c r="Y768" s="224"/>
      <c r="Z768" s="224"/>
      <c r="AA768" s="224"/>
      <c r="AB768" s="224"/>
      <c r="AC768" s="224"/>
      <c r="AD768" s="224"/>
      <c r="AE768" s="224"/>
      <c r="AF768" s="224"/>
      <c r="AG768" s="224"/>
      <c r="AH768" s="224"/>
      <c r="AI768" s="224"/>
      <c r="AJ768" s="224"/>
      <c r="AK768" s="224"/>
    </row>
    <row r="769" spans="1:37" ht="12.75">
      <c r="A769" s="224"/>
      <c r="B769" s="224"/>
      <c r="C769" s="224"/>
      <c r="D769" s="224"/>
      <c r="E769" s="224"/>
      <c r="F769" s="224"/>
      <c r="G769" s="224"/>
      <c r="H769" s="224"/>
      <c r="I769" s="224"/>
      <c r="J769" s="224"/>
      <c r="K769" s="224"/>
      <c r="L769" s="224"/>
      <c r="M769" s="224"/>
      <c r="N769" s="224"/>
      <c r="O769" s="224"/>
      <c r="P769" s="224"/>
      <c r="Q769" s="224"/>
      <c r="R769" s="224"/>
      <c r="S769" s="224"/>
      <c r="T769" s="224"/>
      <c r="U769" s="224"/>
      <c r="V769" s="224"/>
      <c r="W769" s="224"/>
      <c r="X769" s="224"/>
      <c r="Y769" s="224"/>
      <c r="Z769" s="224"/>
      <c r="AA769" s="224"/>
      <c r="AB769" s="224"/>
      <c r="AC769" s="224"/>
      <c r="AD769" s="224"/>
      <c r="AE769" s="224"/>
      <c r="AF769" s="224"/>
      <c r="AG769" s="224"/>
      <c r="AH769" s="224"/>
      <c r="AI769" s="224"/>
      <c r="AJ769" s="224"/>
      <c r="AK769" s="224"/>
    </row>
    <row r="770" spans="1:37" ht="12.75">
      <c r="A770" s="224"/>
      <c r="B770" s="224"/>
      <c r="C770" s="224"/>
      <c r="D770" s="224"/>
      <c r="E770" s="224"/>
      <c r="F770" s="224"/>
      <c r="G770" s="224"/>
      <c r="H770" s="224"/>
      <c r="I770" s="224"/>
      <c r="J770" s="224"/>
      <c r="K770" s="224"/>
      <c r="L770" s="224"/>
      <c r="M770" s="224"/>
      <c r="N770" s="224"/>
      <c r="O770" s="224"/>
      <c r="P770" s="224"/>
      <c r="Q770" s="224"/>
      <c r="R770" s="224"/>
      <c r="S770" s="224"/>
      <c r="T770" s="224"/>
      <c r="U770" s="224"/>
      <c r="V770" s="224"/>
      <c r="W770" s="224"/>
      <c r="X770" s="224"/>
      <c r="Y770" s="224"/>
      <c r="Z770" s="224"/>
      <c r="AA770" s="224"/>
      <c r="AB770" s="224"/>
      <c r="AC770" s="224"/>
      <c r="AD770" s="224"/>
      <c r="AE770" s="224"/>
      <c r="AF770" s="224"/>
      <c r="AG770" s="224"/>
      <c r="AH770" s="224"/>
      <c r="AI770" s="224"/>
      <c r="AJ770" s="224"/>
      <c r="AK770" s="224"/>
    </row>
    <row r="771" spans="1:37" ht="12.75">
      <c r="A771" s="224"/>
      <c r="B771" s="224"/>
      <c r="C771" s="224"/>
      <c r="D771" s="224"/>
      <c r="E771" s="224"/>
      <c r="F771" s="224"/>
      <c r="G771" s="224"/>
      <c r="H771" s="224"/>
      <c r="I771" s="224"/>
      <c r="J771" s="224"/>
      <c r="K771" s="224"/>
      <c r="L771" s="224"/>
      <c r="M771" s="224"/>
      <c r="N771" s="224"/>
      <c r="O771" s="224"/>
      <c r="P771" s="224"/>
      <c r="Q771" s="224"/>
      <c r="R771" s="224"/>
      <c r="S771" s="224"/>
      <c r="T771" s="224"/>
      <c r="U771" s="224"/>
      <c r="V771" s="224"/>
      <c r="W771" s="224"/>
      <c r="X771" s="224"/>
      <c r="Y771" s="224"/>
      <c r="Z771" s="224"/>
      <c r="AA771" s="224"/>
      <c r="AB771" s="224"/>
      <c r="AC771" s="224"/>
      <c r="AD771" s="224"/>
      <c r="AE771" s="224"/>
      <c r="AF771" s="224"/>
      <c r="AG771" s="224"/>
      <c r="AH771" s="224"/>
      <c r="AI771" s="224"/>
      <c r="AJ771" s="224"/>
      <c r="AK771" s="224"/>
    </row>
    <row r="772" spans="1:37" ht="12.75">
      <c r="A772" s="224"/>
      <c r="B772" s="224"/>
      <c r="C772" s="224"/>
      <c r="D772" s="224"/>
      <c r="E772" s="224"/>
      <c r="F772" s="224"/>
      <c r="G772" s="224"/>
      <c r="H772" s="224"/>
      <c r="I772" s="224"/>
      <c r="J772" s="224"/>
      <c r="K772" s="224"/>
      <c r="L772" s="224"/>
      <c r="M772" s="224"/>
      <c r="N772" s="224"/>
      <c r="O772" s="224"/>
      <c r="P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  <c r="AA772" s="224"/>
      <c r="AB772" s="224"/>
      <c r="AC772" s="224"/>
      <c r="AD772" s="224"/>
      <c r="AE772" s="224"/>
      <c r="AF772" s="224"/>
      <c r="AG772" s="224"/>
      <c r="AH772" s="224"/>
      <c r="AI772" s="224"/>
      <c r="AJ772" s="224"/>
      <c r="AK772" s="224"/>
    </row>
    <row r="773" spans="1:37" ht="12.75">
      <c r="A773" s="224"/>
      <c r="B773" s="224"/>
      <c r="C773" s="224"/>
      <c r="D773" s="224"/>
      <c r="E773" s="224"/>
      <c r="F773" s="224"/>
      <c r="G773" s="224"/>
      <c r="H773" s="224"/>
      <c r="I773" s="224"/>
      <c r="J773" s="224"/>
      <c r="K773" s="224"/>
      <c r="L773" s="224"/>
      <c r="M773" s="224"/>
      <c r="N773" s="224"/>
      <c r="O773" s="224"/>
      <c r="P773" s="224"/>
      <c r="Q773" s="224"/>
      <c r="R773" s="224"/>
      <c r="S773" s="224"/>
      <c r="T773" s="224"/>
      <c r="U773" s="224"/>
      <c r="V773" s="224"/>
      <c r="W773" s="224"/>
      <c r="X773" s="224"/>
      <c r="Y773" s="224"/>
      <c r="Z773" s="224"/>
      <c r="AA773" s="224"/>
      <c r="AB773" s="224"/>
      <c r="AC773" s="224"/>
      <c r="AD773" s="224"/>
      <c r="AE773" s="224"/>
      <c r="AF773" s="224"/>
      <c r="AG773" s="224"/>
      <c r="AH773" s="224"/>
      <c r="AI773" s="224"/>
      <c r="AJ773" s="224"/>
      <c r="AK773" s="224"/>
    </row>
    <row r="774" spans="1:37" ht="12.75">
      <c r="A774" s="224"/>
      <c r="B774" s="224"/>
      <c r="C774" s="224"/>
      <c r="D774" s="224"/>
      <c r="E774" s="224"/>
      <c r="F774" s="224"/>
      <c r="G774" s="224"/>
      <c r="H774" s="224"/>
      <c r="I774" s="224"/>
      <c r="J774" s="224"/>
      <c r="K774" s="224"/>
      <c r="L774" s="224"/>
      <c r="M774" s="224"/>
      <c r="N774" s="224"/>
      <c r="O774" s="224"/>
      <c r="P774" s="224"/>
      <c r="Q774" s="224"/>
      <c r="R774" s="224"/>
      <c r="S774" s="224"/>
      <c r="T774" s="224"/>
      <c r="U774" s="224"/>
      <c r="V774" s="224"/>
      <c r="W774" s="224"/>
      <c r="X774" s="224"/>
      <c r="Y774" s="224"/>
      <c r="Z774" s="224"/>
      <c r="AA774" s="224"/>
      <c r="AB774" s="224"/>
      <c r="AC774" s="224"/>
      <c r="AD774" s="224"/>
      <c r="AE774" s="224"/>
      <c r="AF774" s="224"/>
      <c r="AG774" s="224"/>
      <c r="AH774" s="224"/>
      <c r="AI774" s="224"/>
      <c r="AJ774" s="224"/>
      <c r="AK774" s="224"/>
    </row>
    <row r="775" spans="1:37" ht="12.75">
      <c r="A775" s="224"/>
      <c r="B775" s="224"/>
      <c r="C775" s="224"/>
      <c r="D775" s="224"/>
      <c r="E775" s="224"/>
      <c r="F775" s="224"/>
      <c r="G775" s="224"/>
      <c r="H775" s="224"/>
      <c r="I775" s="224"/>
      <c r="J775" s="224"/>
      <c r="K775" s="224"/>
      <c r="L775" s="224"/>
      <c r="M775" s="224"/>
      <c r="N775" s="224"/>
      <c r="O775" s="224"/>
      <c r="P775" s="224"/>
      <c r="Q775" s="224"/>
      <c r="R775" s="224"/>
      <c r="S775" s="224"/>
      <c r="T775" s="224"/>
      <c r="U775" s="224"/>
      <c r="V775" s="224"/>
      <c r="W775" s="224"/>
      <c r="X775" s="224"/>
      <c r="Y775" s="224"/>
      <c r="Z775" s="224"/>
      <c r="AA775" s="224"/>
      <c r="AB775" s="224"/>
      <c r="AC775" s="224"/>
      <c r="AD775" s="224"/>
      <c r="AE775" s="224"/>
      <c r="AF775" s="224"/>
      <c r="AG775" s="224"/>
      <c r="AH775" s="224"/>
      <c r="AI775" s="224"/>
      <c r="AJ775" s="224"/>
      <c r="AK775" s="224"/>
    </row>
    <row r="776" spans="1:37" ht="12.75">
      <c r="A776" s="224"/>
      <c r="B776" s="224"/>
      <c r="C776" s="224"/>
      <c r="D776" s="224"/>
      <c r="E776" s="224"/>
      <c r="F776" s="224"/>
      <c r="G776" s="224"/>
      <c r="H776" s="224"/>
      <c r="I776" s="224"/>
      <c r="J776" s="224"/>
      <c r="K776" s="224"/>
      <c r="L776" s="224"/>
      <c r="M776" s="224"/>
      <c r="N776" s="224"/>
      <c r="O776" s="224"/>
      <c r="P776" s="224"/>
      <c r="Q776" s="224"/>
      <c r="R776" s="224"/>
      <c r="S776" s="224"/>
      <c r="T776" s="224"/>
      <c r="U776" s="224"/>
      <c r="V776" s="224"/>
      <c r="W776" s="224"/>
      <c r="X776" s="224"/>
      <c r="Y776" s="224"/>
      <c r="Z776" s="224"/>
      <c r="AA776" s="224"/>
      <c r="AB776" s="224"/>
      <c r="AC776" s="224"/>
      <c r="AD776" s="224"/>
      <c r="AE776" s="224"/>
      <c r="AF776" s="224"/>
      <c r="AG776" s="224"/>
      <c r="AH776" s="224"/>
      <c r="AI776" s="224"/>
      <c r="AJ776" s="224"/>
      <c r="AK776" s="224"/>
    </row>
    <row r="777" spans="1:37" ht="12.75">
      <c r="A777" s="224"/>
      <c r="B777" s="224"/>
      <c r="C777" s="224"/>
      <c r="D777" s="224"/>
      <c r="E777" s="224"/>
      <c r="F777" s="224"/>
      <c r="G777" s="224"/>
      <c r="H777" s="224"/>
      <c r="I777" s="224"/>
      <c r="J777" s="224"/>
      <c r="K777" s="224"/>
      <c r="L777" s="224"/>
      <c r="M777" s="224"/>
      <c r="N777" s="224"/>
      <c r="O777" s="224"/>
      <c r="P777" s="224"/>
      <c r="Q777" s="224"/>
      <c r="R777" s="224"/>
      <c r="S777" s="224"/>
      <c r="T777" s="224"/>
      <c r="U777" s="224"/>
      <c r="V777" s="224"/>
      <c r="W777" s="224"/>
      <c r="X777" s="224"/>
      <c r="Y777" s="224"/>
      <c r="Z777" s="224"/>
      <c r="AA777" s="224"/>
      <c r="AB777" s="224"/>
      <c r="AC777" s="224"/>
      <c r="AD777" s="224"/>
      <c r="AE777" s="224"/>
      <c r="AF777" s="224"/>
      <c r="AG777" s="224"/>
      <c r="AH777" s="224"/>
      <c r="AI777" s="224"/>
      <c r="AJ777" s="224"/>
      <c r="AK777" s="224"/>
    </row>
    <row r="778" spans="1:37" ht="12.75">
      <c r="A778" s="224"/>
      <c r="B778" s="224"/>
      <c r="C778" s="224"/>
      <c r="D778" s="224"/>
      <c r="E778" s="224"/>
      <c r="F778" s="224"/>
      <c r="G778" s="224"/>
      <c r="H778" s="224"/>
      <c r="I778" s="224"/>
      <c r="J778" s="224"/>
      <c r="K778" s="224"/>
      <c r="L778" s="224"/>
      <c r="M778" s="224"/>
      <c r="N778" s="224"/>
      <c r="O778" s="224"/>
      <c r="P778" s="224"/>
      <c r="Q778" s="224"/>
      <c r="R778" s="224"/>
      <c r="S778" s="224"/>
      <c r="T778" s="224"/>
      <c r="U778" s="224"/>
      <c r="V778" s="224"/>
      <c r="W778" s="224"/>
      <c r="X778" s="224"/>
      <c r="Y778" s="224"/>
      <c r="Z778" s="224"/>
      <c r="AA778" s="224"/>
      <c r="AB778" s="224"/>
      <c r="AC778" s="224"/>
      <c r="AD778" s="224"/>
      <c r="AE778" s="224"/>
      <c r="AF778" s="224"/>
      <c r="AG778" s="224"/>
      <c r="AH778" s="224"/>
      <c r="AI778" s="224"/>
      <c r="AJ778" s="224"/>
      <c r="AK778" s="224"/>
    </row>
    <row r="779" spans="1:37" ht="12.75">
      <c r="A779" s="224"/>
      <c r="B779" s="224"/>
      <c r="C779" s="224"/>
      <c r="D779" s="224"/>
      <c r="E779" s="224"/>
      <c r="F779" s="224"/>
      <c r="G779" s="224"/>
      <c r="H779" s="224"/>
      <c r="I779" s="224"/>
      <c r="J779" s="224"/>
      <c r="K779" s="224"/>
      <c r="L779" s="224"/>
      <c r="M779" s="224"/>
      <c r="N779" s="224"/>
      <c r="O779" s="224"/>
      <c r="P779" s="224"/>
      <c r="Q779" s="224"/>
      <c r="R779" s="224"/>
      <c r="S779" s="224"/>
      <c r="T779" s="224"/>
      <c r="U779" s="224"/>
      <c r="V779" s="224"/>
      <c r="W779" s="224"/>
      <c r="X779" s="224"/>
      <c r="Y779" s="224"/>
      <c r="Z779" s="224"/>
      <c r="AA779" s="224"/>
      <c r="AB779" s="224"/>
      <c r="AC779" s="224"/>
      <c r="AD779" s="224"/>
      <c r="AE779" s="224"/>
      <c r="AF779" s="224"/>
      <c r="AG779" s="224"/>
      <c r="AH779" s="224"/>
      <c r="AI779" s="224"/>
      <c r="AJ779" s="224"/>
      <c r="AK779" s="224"/>
    </row>
    <row r="780" spans="1:37" ht="12.75">
      <c r="A780" s="224"/>
      <c r="B780" s="224"/>
      <c r="C780" s="224"/>
      <c r="D780" s="224"/>
      <c r="E780" s="224"/>
      <c r="F780" s="224"/>
      <c r="G780" s="224"/>
      <c r="H780" s="224"/>
      <c r="I780" s="224"/>
      <c r="J780" s="224"/>
      <c r="K780" s="224"/>
      <c r="L780" s="224"/>
      <c r="M780" s="224"/>
      <c r="N780" s="224"/>
      <c r="O780" s="224"/>
      <c r="P780" s="224"/>
      <c r="Q780" s="224"/>
      <c r="R780" s="224"/>
      <c r="S780" s="224"/>
      <c r="T780" s="224"/>
      <c r="U780" s="224"/>
      <c r="V780" s="224"/>
      <c r="W780" s="224"/>
      <c r="X780" s="224"/>
      <c r="Y780" s="224"/>
      <c r="Z780" s="224"/>
      <c r="AA780" s="224"/>
      <c r="AB780" s="224"/>
      <c r="AC780" s="224"/>
      <c r="AD780" s="224"/>
      <c r="AE780" s="224"/>
      <c r="AF780" s="224"/>
      <c r="AG780" s="224"/>
      <c r="AH780" s="224"/>
      <c r="AI780" s="224"/>
      <c r="AJ780" s="224"/>
      <c r="AK780" s="224"/>
    </row>
    <row r="781" spans="1:37" ht="12.75">
      <c r="A781" s="224"/>
      <c r="B781" s="224"/>
      <c r="C781" s="224"/>
      <c r="D781" s="224"/>
      <c r="E781" s="224"/>
      <c r="F781" s="224"/>
      <c r="G781" s="224"/>
      <c r="H781" s="224"/>
      <c r="I781" s="224"/>
      <c r="J781" s="224"/>
      <c r="K781" s="224"/>
      <c r="L781" s="224"/>
      <c r="M781" s="224"/>
      <c r="N781" s="224"/>
      <c r="O781" s="224"/>
      <c r="P781" s="224"/>
      <c r="Q781" s="224"/>
      <c r="R781" s="224"/>
      <c r="S781" s="224"/>
      <c r="T781" s="224"/>
      <c r="U781" s="224"/>
      <c r="V781" s="224"/>
      <c r="W781" s="224"/>
      <c r="X781" s="224"/>
      <c r="Y781" s="224"/>
      <c r="Z781" s="224"/>
      <c r="AA781" s="224"/>
      <c r="AB781" s="224"/>
      <c r="AC781" s="224"/>
      <c r="AD781" s="224"/>
      <c r="AE781" s="224"/>
      <c r="AF781" s="224"/>
      <c r="AG781" s="224"/>
      <c r="AH781" s="224"/>
      <c r="AI781" s="224"/>
      <c r="AJ781" s="224"/>
      <c r="AK781" s="224"/>
    </row>
    <row r="782" spans="1:37" ht="12.75">
      <c r="A782" s="224"/>
      <c r="B782" s="224"/>
      <c r="C782" s="224"/>
      <c r="D782" s="224"/>
      <c r="E782" s="224"/>
      <c r="F782" s="224"/>
      <c r="G782" s="224"/>
      <c r="H782" s="224"/>
      <c r="I782" s="224"/>
      <c r="J782" s="224"/>
      <c r="K782" s="224"/>
      <c r="L782" s="224"/>
      <c r="M782" s="224"/>
      <c r="N782" s="224"/>
      <c r="O782" s="224"/>
      <c r="P782" s="224"/>
      <c r="Q782" s="224"/>
      <c r="R782" s="224"/>
      <c r="S782" s="224"/>
      <c r="T782" s="224"/>
      <c r="U782" s="224"/>
      <c r="V782" s="224"/>
      <c r="W782" s="224"/>
      <c r="X782" s="224"/>
      <c r="Y782" s="224"/>
      <c r="Z782" s="224"/>
      <c r="AA782" s="224"/>
      <c r="AB782" s="224"/>
      <c r="AC782" s="224"/>
      <c r="AD782" s="224"/>
      <c r="AE782" s="224"/>
      <c r="AF782" s="224"/>
      <c r="AG782" s="224"/>
      <c r="AH782" s="224"/>
      <c r="AI782" s="224"/>
      <c r="AJ782" s="224"/>
      <c r="AK782" s="224"/>
    </row>
    <row r="783" spans="1:37" ht="12.75">
      <c r="A783" s="224"/>
      <c r="B783" s="224"/>
      <c r="C783" s="224"/>
      <c r="D783" s="224"/>
      <c r="E783" s="224"/>
      <c r="F783" s="224"/>
      <c r="G783" s="224"/>
      <c r="H783" s="224"/>
      <c r="I783" s="224"/>
      <c r="J783" s="224"/>
      <c r="K783" s="224"/>
      <c r="L783" s="224"/>
      <c r="M783" s="224"/>
      <c r="N783" s="224"/>
      <c r="O783" s="224"/>
      <c r="P783" s="224"/>
      <c r="Q783" s="224"/>
      <c r="R783" s="224"/>
      <c r="S783" s="224"/>
      <c r="T783" s="224"/>
      <c r="U783" s="224"/>
      <c r="V783" s="224"/>
      <c r="W783" s="224"/>
      <c r="X783" s="224"/>
      <c r="Y783" s="224"/>
      <c r="Z783" s="224"/>
      <c r="AA783" s="224"/>
      <c r="AB783" s="224"/>
      <c r="AC783" s="224"/>
      <c r="AD783" s="224"/>
      <c r="AE783" s="224"/>
      <c r="AF783" s="224"/>
      <c r="AG783" s="224"/>
      <c r="AH783" s="224"/>
      <c r="AI783" s="224"/>
      <c r="AJ783" s="224"/>
      <c r="AK783" s="224"/>
    </row>
    <row r="784" spans="1:37" ht="12.75">
      <c r="A784" s="224"/>
      <c r="B784" s="224"/>
      <c r="C784" s="224"/>
      <c r="D784" s="224"/>
      <c r="E784" s="224"/>
      <c r="F784" s="224"/>
      <c r="G784" s="224"/>
      <c r="H784" s="224"/>
      <c r="I784" s="224"/>
      <c r="J784" s="224"/>
      <c r="K784" s="224"/>
      <c r="L784" s="224"/>
      <c r="M784" s="224"/>
      <c r="N784" s="224"/>
      <c r="O784" s="224"/>
      <c r="P784" s="224"/>
      <c r="Q784" s="224"/>
      <c r="R784" s="224"/>
      <c r="S784" s="224"/>
      <c r="T784" s="224"/>
      <c r="U784" s="224"/>
      <c r="V784" s="224"/>
      <c r="W784" s="224"/>
      <c r="X784" s="224"/>
      <c r="Y784" s="224"/>
      <c r="Z784" s="224"/>
      <c r="AA784" s="224"/>
      <c r="AB784" s="224"/>
      <c r="AC784" s="224"/>
      <c r="AD784" s="224"/>
      <c r="AE784" s="224"/>
      <c r="AF784" s="224"/>
      <c r="AG784" s="224"/>
      <c r="AH784" s="224"/>
      <c r="AI784" s="224"/>
      <c r="AJ784" s="224"/>
      <c r="AK784" s="224"/>
    </row>
    <row r="785" spans="1:37" ht="12.75">
      <c r="A785" s="224"/>
      <c r="B785" s="224"/>
      <c r="C785" s="224"/>
      <c r="D785" s="224"/>
      <c r="E785" s="224"/>
      <c r="F785" s="224"/>
      <c r="G785" s="224"/>
      <c r="H785" s="224"/>
      <c r="I785" s="224"/>
      <c r="J785" s="224"/>
      <c r="K785" s="224"/>
      <c r="L785" s="224"/>
      <c r="M785" s="224"/>
      <c r="N785" s="224"/>
      <c r="O785" s="224"/>
      <c r="P785" s="224"/>
      <c r="Q785" s="224"/>
      <c r="R785" s="224"/>
      <c r="S785" s="224"/>
      <c r="T785" s="224"/>
      <c r="U785" s="224"/>
      <c r="V785" s="224"/>
      <c r="W785" s="224"/>
      <c r="X785" s="224"/>
      <c r="Y785" s="224"/>
      <c r="Z785" s="224"/>
      <c r="AA785" s="224"/>
      <c r="AB785" s="224"/>
      <c r="AC785" s="224"/>
      <c r="AD785" s="224"/>
      <c r="AE785" s="224"/>
      <c r="AF785" s="224"/>
      <c r="AG785" s="224"/>
      <c r="AH785" s="224"/>
      <c r="AI785" s="224"/>
      <c r="AJ785" s="224"/>
      <c r="AK785" s="224"/>
    </row>
    <row r="786" spans="1:37" ht="12.75">
      <c r="A786" s="224"/>
      <c r="B786" s="224"/>
      <c r="C786" s="224"/>
      <c r="D786" s="224"/>
      <c r="E786" s="224"/>
      <c r="F786" s="224"/>
      <c r="G786" s="224"/>
      <c r="H786" s="224"/>
      <c r="I786" s="224"/>
      <c r="J786" s="224"/>
      <c r="K786" s="224"/>
      <c r="L786" s="224"/>
      <c r="M786" s="224"/>
      <c r="N786" s="224"/>
      <c r="O786" s="224"/>
      <c r="P786" s="224"/>
      <c r="Q786" s="224"/>
      <c r="R786" s="224"/>
      <c r="S786" s="224"/>
      <c r="T786" s="224"/>
      <c r="U786" s="224"/>
      <c r="V786" s="224"/>
      <c r="W786" s="224"/>
      <c r="X786" s="224"/>
      <c r="Y786" s="224"/>
      <c r="Z786" s="224"/>
      <c r="AA786" s="224"/>
      <c r="AB786" s="224"/>
      <c r="AC786" s="224"/>
      <c r="AD786" s="224"/>
      <c r="AE786" s="224"/>
      <c r="AF786" s="224"/>
      <c r="AG786" s="224"/>
      <c r="AH786" s="224"/>
      <c r="AI786" s="224"/>
      <c r="AJ786" s="224"/>
      <c r="AK786" s="224"/>
    </row>
    <row r="787" spans="1:37" ht="12.75">
      <c r="A787" s="224"/>
      <c r="B787" s="224"/>
      <c r="C787" s="224"/>
      <c r="D787" s="224"/>
      <c r="E787" s="224"/>
      <c r="F787" s="224"/>
      <c r="G787" s="224"/>
      <c r="H787" s="224"/>
      <c r="I787" s="224"/>
      <c r="J787" s="224"/>
      <c r="K787" s="224"/>
      <c r="L787" s="224"/>
      <c r="M787" s="224"/>
      <c r="N787" s="224"/>
      <c r="O787" s="224"/>
      <c r="P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  <c r="AA787" s="224"/>
      <c r="AB787" s="224"/>
      <c r="AC787" s="224"/>
      <c r="AD787" s="224"/>
      <c r="AE787" s="224"/>
      <c r="AF787" s="224"/>
      <c r="AG787" s="224"/>
      <c r="AH787" s="224"/>
      <c r="AI787" s="224"/>
      <c r="AJ787" s="224"/>
      <c r="AK787" s="224"/>
    </row>
    <row r="788" spans="1:37" ht="12.75">
      <c r="A788" s="224"/>
      <c r="B788" s="224"/>
      <c r="C788" s="224"/>
      <c r="D788" s="224"/>
      <c r="E788" s="224"/>
      <c r="F788" s="224"/>
      <c r="G788" s="224"/>
      <c r="H788" s="224"/>
      <c r="I788" s="224"/>
      <c r="J788" s="224"/>
      <c r="K788" s="224"/>
      <c r="L788" s="224"/>
      <c r="M788" s="224"/>
      <c r="N788" s="224"/>
      <c r="O788" s="224"/>
      <c r="P788" s="224"/>
      <c r="Q788" s="224"/>
      <c r="R788" s="224"/>
      <c r="S788" s="224"/>
      <c r="T788" s="224"/>
      <c r="U788" s="224"/>
      <c r="V788" s="224"/>
      <c r="W788" s="224"/>
      <c r="X788" s="224"/>
      <c r="Y788" s="224"/>
      <c r="Z788" s="224"/>
      <c r="AA788" s="224"/>
      <c r="AB788" s="224"/>
      <c r="AC788" s="224"/>
      <c r="AD788" s="224"/>
      <c r="AE788" s="224"/>
      <c r="AF788" s="224"/>
      <c r="AG788" s="224"/>
      <c r="AH788" s="224"/>
      <c r="AI788" s="224"/>
      <c r="AJ788" s="224"/>
      <c r="AK788" s="224"/>
    </row>
    <row r="789" spans="1:37" ht="12.75">
      <c r="A789" s="224"/>
      <c r="B789" s="224"/>
      <c r="C789" s="224"/>
      <c r="D789" s="224"/>
      <c r="E789" s="224"/>
      <c r="F789" s="224"/>
      <c r="G789" s="224"/>
      <c r="H789" s="224"/>
      <c r="I789" s="224"/>
      <c r="J789" s="224"/>
      <c r="K789" s="224"/>
      <c r="L789" s="224"/>
      <c r="M789" s="224"/>
      <c r="N789" s="224"/>
      <c r="O789" s="224"/>
      <c r="P789" s="224"/>
      <c r="Q789" s="224"/>
      <c r="R789" s="224"/>
      <c r="S789" s="224"/>
      <c r="T789" s="224"/>
      <c r="U789" s="224"/>
      <c r="V789" s="224"/>
      <c r="W789" s="224"/>
      <c r="X789" s="224"/>
      <c r="Y789" s="224"/>
      <c r="Z789" s="224"/>
      <c r="AA789" s="224"/>
      <c r="AB789" s="224"/>
      <c r="AC789" s="224"/>
      <c r="AD789" s="224"/>
      <c r="AE789" s="224"/>
      <c r="AF789" s="224"/>
      <c r="AG789" s="224"/>
      <c r="AH789" s="224"/>
      <c r="AI789" s="224"/>
      <c r="AJ789" s="224"/>
      <c r="AK789" s="224"/>
    </row>
    <row r="790" spans="1:37" ht="12.75">
      <c r="A790" s="224"/>
      <c r="B790" s="224"/>
      <c r="C790" s="224"/>
      <c r="D790" s="224"/>
      <c r="E790" s="224"/>
      <c r="F790" s="224"/>
      <c r="G790" s="224"/>
      <c r="H790" s="224"/>
      <c r="I790" s="224"/>
      <c r="J790" s="224"/>
      <c r="K790" s="224"/>
      <c r="L790" s="224"/>
      <c r="M790" s="224"/>
      <c r="N790" s="224"/>
      <c r="O790" s="224"/>
      <c r="P790" s="224"/>
      <c r="Q790" s="224"/>
      <c r="R790" s="224"/>
      <c r="S790" s="224"/>
      <c r="T790" s="224"/>
      <c r="U790" s="224"/>
      <c r="V790" s="224"/>
      <c r="W790" s="224"/>
      <c r="X790" s="224"/>
      <c r="Y790" s="224"/>
      <c r="Z790" s="224"/>
      <c r="AA790" s="224"/>
      <c r="AB790" s="224"/>
      <c r="AC790" s="224"/>
      <c r="AD790" s="224"/>
      <c r="AE790" s="224"/>
      <c r="AF790" s="224"/>
      <c r="AG790" s="224"/>
      <c r="AH790" s="224"/>
      <c r="AI790" s="224"/>
      <c r="AJ790" s="224"/>
      <c r="AK790" s="224"/>
    </row>
    <row r="791" spans="1:37" ht="12.75">
      <c r="A791" s="224"/>
      <c r="B791" s="224"/>
      <c r="C791" s="224"/>
      <c r="D791" s="224"/>
      <c r="E791" s="224"/>
      <c r="F791" s="224"/>
      <c r="G791" s="224"/>
      <c r="H791" s="224"/>
      <c r="I791" s="224"/>
      <c r="J791" s="224"/>
      <c r="K791" s="224"/>
      <c r="L791" s="224"/>
      <c r="M791" s="224"/>
      <c r="N791" s="224"/>
      <c r="O791" s="224"/>
      <c r="P791" s="224"/>
      <c r="Q791" s="224"/>
      <c r="R791" s="224"/>
      <c r="S791" s="224"/>
      <c r="T791" s="224"/>
      <c r="U791" s="224"/>
      <c r="V791" s="224"/>
      <c r="W791" s="224"/>
      <c r="X791" s="224"/>
      <c r="Y791" s="224"/>
      <c r="Z791" s="224"/>
      <c r="AA791" s="224"/>
      <c r="AB791" s="224"/>
      <c r="AC791" s="224"/>
      <c r="AD791" s="224"/>
      <c r="AE791" s="224"/>
      <c r="AF791" s="224"/>
      <c r="AG791" s="224"/>
      <c r="AH791" s="224"/>
      <c r="AI791" s="224"/>
      <c r="AJ791" s="224"/>
      <c r="AK791" s="224"/>
    </row>
    <row r="792" spans="1:37" ht="12.75">
      <c r="A792" s="224"/>
      <c r="B792" s="224"/>
      <c r="C792" s="224"/>
      <c r="D792" s="224"/>
      <c r="E792" s="224"/>
      <c r="F792" s="224"/>
      <c r="G792" s="224"/>
      <c r="H792" s="224"/>
      <c r="I792" s="224"/>
      <c r="J792" s="224"/>
      <c r="K792" s="224"/>
      <c r="L792" s="224"/>
      <c r="M792" s="224"/>
      <c r="N792" s="224"/>
      <c r="O792" s="224"/>
      <c r="P792" s="224"/>
      <c r="Q792" s="224"/>
      <c r="R792" s="224"/>
      <c r="S792" s="224"/>
      <c r="T792" s="224"/>
      <c r="U792" s="224"/>
      <c r="V792" s="224"/>
      <c r="W792" s="224"/>
      <c r="X792" s="224"/>
      <c r="Y792" s="224"/>
      <c r="Z792" s="224"/>
      <c r="AA792" s="224"/>
      <c r="AB792" s="224"/>
      <c r="AC792" s="224"/>
      <c r="AD792" s="224"/>
      <c r="AE792" s="224"/>
      <c r="AF792" s="224"/>
      <c r="AG792" s="224"/>
      <c r="AH792" s="224"/>
      <c r="AI792" s="224"/>
      <c r="AJ792" s="224"/>
      <c r="AK792" s="224"/>
    </row>
    <row r="793" spans="1:37" ht="12.75">
      <c r="A793" s="224"/>
      <c r="B793" s="224"/>
      <c r="C793" s="224"/>
      <c r="D793" s="224"/>
      <c r="E793" s="224"/>
      <c r="F793" s="224"/>
      <c r="G793" s="224"/>
      <c r="H793" s="224"/>
      <c r="I793" s="224"/>
      <c r="J793" s="224"/>
      <c r="K793" s="224"/>
      <c r="L793" s="224"/>
      <c r="M793" s="224"/>
      <c r="N793" s="224"/>
      <c r="O793" s="224"/>
      <c r="P793" s="224"/>
      <c r="Q793" s="224"/>
      <c r="R793" s="224"/>
      <c r="S793" s="224"/>
      <c r="T793" s="224"/>
      <c r="U793" s="224"/>
      <c r="V793" s="224"/>
      <c r="W793" s="224"/>
      <c r="X793" s="224"/>
      <c r="Y793" s="224"/>
      <c r="Z793" s="224"/>
      <c r="AA793" s="224"/>
      <c r="AB793" s="224"/>
      <c r="AC793" s="224"/>
      <c r="AD793" s="224"/>
      <c r="AE793" s="224"/>
      <c r="AF793" s="224"/>
      <c r="AG793" s="224"/>
      <c r="AH793" s="224"/>
      <c r="AI793" s="224"/>
      <c r="AJ793" s="224"/>
      <c r="AK793" s="224"/>
    </row>
    <row r="794" spans="1:37" ht="12.75">
      <c r="A794" s="224"/>
      <c r="B794" s="224"/>
      <c r="C794" s="224"/>
      <c r="D794" s="224"/>
      <c r="E794" s="224"/>
      <c r="F794" s="224"/>
      <c r="G794" s="224"/>
      <c r="H794" s="224"/>
      <c r="I794" s="224"/>
      <c r="J794" s="224"/>
      <c r="K794" s="224"/>
      <c r="L794" s="224"/>
      <c r="M794" s="224"/>
      <c r="N794" s="224"/>
      <c r="O794" s="224"/>
      <c r="P794" s="224"/>
      <c r="Q794" s="224"/>
      <c r="R794" s="224"/>
      <c r="S794" s="224"/>
      <c r="T794" s="224"/>
      <c r="U794" s="224"/>
      <c r="V794" s="224"/>
      <c r="W794" s="224"/>
      <c r="X794" s="224"/>
      <c r="Y794" s="224"/>
      <c r="Z794" s="224"/>
      <c r="AA794" s="224"/>
      <c r="AB794" s="224"/>
      <c r="AC794" s="224"/>
      <c r="AD794" s="224"/>
      <c r="AE794" s="224"/>
      <c r="AF794" s="224"/>
      <c r="AG794" s="224"/>
      <c r="AH794" s="224"/>
      <c r="AI794" s="224"/>
      <c r="AJ794" s="224"/>
      <c r="AK794" s="224"/>
    </row>
    <row r="795" spans="1:37" ht="12.75">
      <c r="A795" s="224"/>
      <c r="B795" s="224"/>
      <c r="C795" s="224"/>
      <c r="D795" s="224"/>
      <c r="E795" s="224"/>
      <c r="F795" s="224"/>
      <c r="G795" s="224"/>
      <c r="H795" s="224"/>
      <c r="I795" s="224"/>
      <c r="J795" s="224"/>
      <c r="K795" s="224"/>
      <c r="L795" s="224"/>
      <c r="M795" s="224"/>
      <c r="N795" s="224"/>
      <c r="O795" s="224"/>
      <c r="P795" s="224"/>
      <c r="Q795" s="224"/>
      <c r="R795" s="224"/>
      <c r="S795" s="224"/>
      <c r="T795" s="224"/>
      <c r="U795" s="224"/>
      <c r="V795" s="224"/>
      <c r="W795" s="224"/>
      <c r="X795" s="224"/>
      <c r="Y795" s="224"/>
      <c r="Z795" s="224"/>
      <c r="AA795" s="224"/>
      <c r="AB795" s="224"/>
      <c r="AC795" s="224"/>
      <c r="AD795" s="224"/>
      <c r="AE795" s="224"/>
      <c r="AF795" s="224"/>
      <c r="AG795" s="224"/>
      <c r="AH795" s="224"/>
      <c r="AI795" s="224"/>
      <c r="AJ795" s="224"/>
      <c r="AK795" s="224"/>
    </row>
    <row r="796" spans="1:37" ht="12.75">
      <c r="A796" s="224"/>
      <c r="B796" s="224"/>
      <c r="C796" s="224"/>
      <c r="D796" s="224"/>
      <c r="E796" s="224"/>
      <c r="F796" s="224"/>
      <c r="G796" s="224"/>
      <c r="H796" s="224"/>
      <c r="I796" s="224"/>
      <c r="J796" s="224"/>
      <c r="K796" s="224"/>
      <c r="L796" s="224"/>
      <c r="M796" s="224"/>
      <c r="N796" s="224"/>
      <c r="O796" s="224"/>
      <c r="P796" s="224"/>
      <c r="Q796" s="224"/>
      <c r="R796" s="224"/>
      <c r="S796" s="224"/>
      <c r="T796" s="224"/>
      <c r="U796" s="224"/>
      <c r="V796" s="224"/>
      <c r="W796" s="224"/>
      <c r="X796" s="224"/>
      <c r="Y796" s="224"/>
      <c r="Z796" s="224"/>
      <c r="AA796" s="224"/>
      <c r="AB796" s="224"/>
      <c r="AC796" s="224"/>
      <c r="AD796" s="224"/>
      <c r="AE796" s="224"/>
      <c r="AF796" s="224"/>
      <c r="AG796" s="224"/>
      <c r="AH796" s="224"/>
      <c r="AI796" s="224"/>
      <c r="AJ796" s="224"/>
      <c r="AK796" s="224"/>
    </row>
    <row r="797" spans="1:37" ht="12.75">
      <c r="A797" s="224"/>
      <c r="B797" s="224"/>
      <c r="C797" s="224"/>
      <c r="D797" s="224"/>
      <c r="E797" s="224"/>
      <c r="F797" s="224"/>
      <c r="G797" s="224"/>
      <c r="H797" s="224"/>
      <c r="I797" s="224"/>
      <c r="J797" s="224"/>
      <c r="K797" s="224"/>
      <c r="L797" s="224"/>
      <c r="M797" s="224"/>
      <c r="N797" s="224"/>
      <c r="O797" s="224"/>
      <c r="P797" s="224"/>
      <c r="Q797" s="224"/>
      <c r="R797" s="224"/>
      <c r="S797" s="224"/>
      <c r="T797" s="224"/>
      <c r="U797" s="224"/>
      <c r="V797" s="224"/>
      <c r="W797" s="224"/>
      <c r="X797" s="224"/>
      <c r="Y797" s="224"/>
      <c r="Z797" s="224"/>
      <c r="AA797" s="224"/>
      <c r="AB797" s="224"/>
      <c r="AC797" s="224"/>
      <c r="AD797" s="224"/>
      <c r="AE797" s="224"/>
      <c r="AF797" s="224"/>
      <c r="AG797" s="224"/>
      <c r="AH797" s="224"/>
      <c r="AI797" s="224"/>
      <c r="AJ797" s="224"/>
      <c r="AK797" s="224"/>
    </row>
    <row r="798" spans="1:37" ht="12.75">
      <c r="A798" s="224"/>
      <c r="B798" s="224"/>
      <c r="C798" s="224"/>
      <c r="D798" s="224"/>
      <c r="E798" s="224"/>
      <c r="F798" s="224"/>
      <c r="G798" s="224"/>
      <c r="H798" s="224"/>
      <c r="I798" s="224"/>
      <c r="J798" s="224"/>
      <c r="K798" s="224"/>
      <c r="L798" s="224"/>
      <c r="M798" s="224"/>
      <c r="N798" s="224"/>
      <c r="O798" s="224"/>
      <c r="P798" s="224"/>
      <c r="Q798" s="224"/>
      <c r="R798" s="224"/>
      <c r="S798" s="224"/>
      <c r="T798" s="224"/>
      <c r="U798" s="224"/>
      <c r="V798" s="224"/>
      <c r="W798" s="224"/>
      <c r="X798" s="224"/>
      <c r="Y798" s="224"/>
      <c r="Z798" s="224"/>
      <c r="AA798" s="224"/>
      <c r="AB798" s="224"/>
      <c r="AC798" s="224"/>
      <c r="AD798" s="224"/>
      <c r="AE798" s="224"/>
      <c r="AF798" s="224"/>
      <c r="AG798" s="224"/>
      <c r="AH798" s="224"/>
      <c r="AI798" s="224"/>
      <c r="AJ798" s="224"/>
      <c r="AK798" s="224"/>
    </row>
    <row r="799" spans="1:37" ht="12.75">
      <c r="A799" s="224"/>
      <c r="B799" s="224"/>
      <c r="C799" s="224"/>
      <c r="D799" s="224"/>
      <c r="E799" s="224"/>
      <c r="F799" s="224"/>
      <c r="G799" s="224"/>
      <c r="H799" s="224"/>
      <c r="I799" s="224"/>
      <c r="J799" s="224"/>
      <c r="K799" s="224"/>
      <c r="L799" s="224"/>
      <c r="M799" s="224"/>
      <c r="N799" s="224"/>
      <c r="O799" s="224"/>
      <c r="P799" s="224"/>
      <c r="Q799" s="224"/>
      <c r="R799" s="224"/>
      <c r="S799" s="224"/>
      <c r="T799" s="224"/>
      <c r="U799" s="224"/>
      <c r="V799" s="224"/>
      <c r="W799" s="224"/>
      <c r="X799" s="224"/>
      <c r="Y799" s="224"/>
      <c r="Z799" s="224"/>
      <c r="AA799" s="224"/>
      <c r="AB799" s="224"/>
      <c r="AC799" s="224"/>
      <c r="AD799" s="224"/>
      <c r="AE799" s="224"/>
      <c r="AF799" s="224"/>
      <c r="AG799" s="224"/>
      <c r="AH799" s="224"/>
      <c r="AI799" s="224"/>
      <c r="AJ799" s="224"/>
      <c r="AK799" s="224"/>
    </row>
    <row r="800" spans="1:37" ht="12.75">
      <c r="A800" s="224"/>
      <c r="B800" s="224"/>
      <c r="C800" s="224"/>
      <c r="D800" s="224"/>
      <c r="E800" s="224"/>
      <c r="F800" s="224"/>
      <c r="G800" s="224"/>
      <c r="H800" s="224"/>
      <c r="I800" s="224"/>
      <c r="J800" s="224"/>
      <c r="K800" s="224"/>
      <c r="L800" s="224"/>
      <c r="M800" s="224"/>
      <c r="N800" s="224"/>
      <c r="O800" s="224"/>
      <c r="P800" s="224"/>
      <c r="Q800" s="224"/>
      <c r="R800" s="224"/>
      <c r="S800" s="224"/>
      <c r="T800" s="224"/>
      <c r="U800" s="224"/>
      <c r="V800" s="224"/>
      <c r="W800" s="224"/>
      <c r="X800" s="224"/>
      <c r="Y800" s="224"/>
      <c r="Z800" s="224"/>
      <c r="AA800" s="224"/>
      <c r="AB800" s="224"/>
      <c r="AC800" s="224"/>
      <c r="AD800" s="224"/>
      <c r="AE800" s="224"/>
      <c r="AF800" s="224"/>
      <c r="AG800" s="224"/>
      <c r="AH800" s="224"/>
      <c r="AI800" s="224"/>
      <c r="AJ800" s="224"/>
      <c r="AK800" s="224"/>
    </row>
    <row r="801" spans="1:37" ht="12.75">
      <c r="A801" s="224"/>
      <c r="B801" s="224"/>
      <c r="C801" s="224"/>
      <c r="D801" s="224"/>
      <c r="E801" s="224"/>
      <c r="F801" s="224"/>
      <c r="G801" s="224"/>
      <c r="H801" s="224"/>
      <c r="I801" s="224"/>
      <c r="J801" s="224"/>
      <c r="K801" s="224"/>
      <c r="L801" s="224"/>
      <c r="M801" s="224"/>
      <c r="N801" s="224"/>
      <c r="O801" s="224"/>
      <c r="P801" s="224"/>
      <c r="Q801" s="224"/>
      <c r="R801" s="224"/>
      <c r="S801" s="224"/>
      <c r="T801" s="224"/>
      <c r="U801" s="224"/>
      <c r="V801" s="224"/>
      <c r="W801" s="224"/>
      <c r="X801" s="224"/>
      <c r="Y801" s="224"/>
      <c r="Z801" s="224"/>
      <c r="AA801" s="224"/>
      <c r="AB801" s="224"/>
      <c r="AC801" s="224"/>
      <c r="AD801" s="224"/>
      <c r="AE801" s="224"/>
      <c r="AF801" s="224"/>
      <c r="AG801" s="224"/>
      <c r="AH801" s="224"/>
      <c r="AI801" s="224"/>
      <c r="AJ801" s="224"/>
      <c r="AK801" s="224"/>
    </row>
    <row r="802" spans="1:37" ht="12.75">
      <c r="A802" s="224"/>
      <c r="B802" s="224"/>
      <c r="C802" s="224"/>
      <c r="D802" s="224"/>
      <c r="E802" s="224"/>
      <c r="F802" s="224"/>
      <c r="G802" s="224"/>
      <c r="H802" s="224"/>
      <c r="I802" s="224"/>
      <c r="J802" s="224"/>
      <c r="K802" s="224"/>
      <c r="L802" s="224"/>
      <c r="M802" s="224"/>
      <c r="N802" s="224"/>
      <c r="O802" s="224"/>
      <c r="P802" s="224"/>
      <c r="Q802" s="224"/>
      <c r="R802" s="224"/>
      <c r="S802" s="224"/>
      <c r="T802" s="224"/>
      <c r="U802" s="224"/>
      <c r="V802" s="224"/>
      <c r="W802" s="224"/>
      <c r="X802" s="224"/>
      <c r="Y802" s="224"/>
      <c r="Z802" s="224"/>
      <c r="AA802" s="224"/>
      <c r="AB802" s="224"/>
      <c r="AC802" s="224"/>
      <c r="AD802" s="224"/>
      <c r="AE802" s="224"/>
      <c r="AF802" s="224"/>
      <c r="AG802" s="224"/>
      <c r="AH802" s="224"/>
      <c r="AI802" s="224"/>
      <c r="AJ802" s="224"/>
      <c r="AK802" s="224"/>
    </row>
    <row r="803" spans="1:37" ht="12.75">
      <c r="A803" s="224"/>
      <c r="B803" s="224"/>
      <c r="C803" s="224"/>
      <c r="D803" s="224"/>
      <c r="E803" s="224"/>
      <c r="F803" s="224"/>
      <c r="G803" s="224"/>
      <c r="H803" s="224"/>
      <c r="I803" s="224"/>
      <c r="J803" s="224"/>
      <c r="K803" s="224"/>
      <c r="L803" s="224"/>
      <c r="M803" s="224"/>
      <c r="N803" s="224"/>
      <c r="O803" s="224"/>
      <c r="P803" s="224"/>
      <c r="Q803" s="224"/>
      <c r="R803" s="224"/>
      <c r="S803" s="224"/>
      <c r="T803" s="224"/>
      <c r="U803" s="224"/>
      <c r="V803" s="224"/>
      <c r="W803" s="224"/>
      <c r="X803" s="224"/>
      <c r="Y803" s="224"/>
      <c r="Z803" s="224"/>
      <c r="AA803" s="224"/>
      <c r="AB803" s="224"/>
      <c r="AC803" s="224"/>
      <c r="AD803" s="224"/>
      <c r="AE803" s="224"/>
      <c r="AF803" s="224"/>
      <c r="AG803" s="224"/>
      <c r="AH803" s="224"/>
      <c r="AI803" s="224"/>
      <c r="AJ803" s="224"/>
      <c r="AK803" s="224"/>
    </row>
    <row r="804" spans="1:37" ht="12.75">
      <c r="A804" s="224"/>
      <c r="B804" s="224"/>
      <c r="C804" s="224"/>
      <c r="D804" s="224"/>
      <c r="E804" s="224"/>
      <c r="F804" s="224"/>
      <c r="G804" s="224"/>
      <c r="H804" s="224"/>
      <c r="I804" s="224"/>
      <c r="J804" s="224"/>
      <c r="K804" s="224"/>
      <c r="L804" s="224"/>
      <c r="M804" s="224"/>
      <c r="N804" s="224"/>
      <c r="O804" s="224"/>
      <c r="P804" s="224"/>
      <c r="Q804" s="224"/>
      <c r="R804" s="224"/>
      <c r="S804" s="224"/>
      <c r="T804" s="224"/>
      <c r="U804" s="224"/>
      <c r="V804" s="224"/>
      <c r="W804" s="224"/>
      <c r="X804" s="224"/>
      <c r="Y804" s="224"/>
      <c r="Z804" s="224"/>
      <c r="AA804" s="224"/>
      <c r="AB804" s="224"/>
      <c r="AC804" s="224"/>
      <c r="AD804" s="224"/>
      <c r="AE804" s="224"/>
      <c r="AF804" s="224"/>
      <c r="AG804" s="224"/>
      <c r="AH804" s="224"/>
      <c r="AI804" s="224"/>
      <c r="AJ804" s="224"/>
      <c r="AK804" s="224"/>
    </row>
    <row r="805" spans="1:37" ht="12.75">
      <c r="A805" s="224"/>
      <c r="B805" s="224"/>
      <c r="C805" s="224"/>
      <c r="D805" s="224"/>
      <c r="E805" s="224"/>
      <c r="F805" s="224"/>
      <c r="G805" s="224"/>
      <c r="H805" s="224"/>
      <c r="I805" s="224"/>
      <c r="J805" s="224"/>
      <c r="K805" s="224"/>
      <c r="L805" s="224"/>
      <c r="M805" s="224"/>
      <c r="N805" s="224"/>
      <c r="O805" s="224"/>
      <c r="P805" s="224"/>
      <c r="Q805" s="224"/>
      <c r="R805" s="224"/>
      <c r="S805" s="224"/>
      <c r="T805" s="224"/>
      <c r="U805" s="224"/>
      <c r="V805" s="224"/>
      <c r="W805" s="224"/>
      <c r="X805" s="224"/>
      <c r="Y805" s="224"/>
      <c r="Z805" s="224"/>
      <c r="AA805" s="224"/>
      <c r="AB805" s="224"/>
      <c r="AC805" s="224"/>
      <c r="AD805" s="224"/>
      <c r="AE805" s="224"/>
      <c r="AF805" s="224"/>
      <c r="AG805" s="224"/>
      <c r="AH805" s="224"/>
      <c r="AI805" s="224"/>
      <c r="AJ805" s="224"/>
      <c r="AK805" s="224"/>
    </row>
    <row r="806" spans="1:37" ht="12.75">
      <c r="A806" s="224"/>
      <c r="B806" s="224"/>
      <c r="C806" s="224"/>
      <c r="D806" s="224"/>
      <c r="E806" s="224"/>
      <c r="F806" s="224"/>
      <c r="G806" s="224"/>
      <c r="H806" s="224"/>
      <c r="I806" s="224"/>
      <c r="J806" s="224"/>
      <c r="K806" s="224"/>
      <c r="L806" s="224"/>
      <c r="M806" s="224"/>
      <c r="N806" s="224"/>
      <c r="O806" s="224"/>
      <c r="P806" s="224"/>
      <c r="Q806" s="224"/>
      <c r="R806" s="224"/>
      <c r="S806" s="224"/>
      <c r="T806" s="224"/>
      <c r="U806" s="224"/>
      <c r="V806" s="224"/>
      <c r="W806" s="224"/>
      <c r="X806" s="224"/>
      <c r="Y806" s="224"/>
      <c r="Z806" s="224"/>
      <c r="AA806" s="224"/>
      <c r="AB806" s="224"/>
      <c r="AC806" s="224"/>
      <c r="AD806" s="224"/>
      <c r="AE806" s="224"/>
      <c r="AF806" s="224"/>
      <c r="AG806" s="224"/>
      <c r="AH806" s="224"/>
      <c r="AI806" s="224"/>
      <c r="AJ806" s="224"/>
      <c r="AK806" s="224"/>
    </row>
    <row r="807" spans="1:37" ht="12.75">
      <c r="A807" s="224"/>
      <c r="B807" s="224"/>
      <c r="C807" s="224"/>
      <c r="D807" s="224"/>
      <c r="E807" s="224"/>
      <c r="F807" s="224"/>
      <c r="G807" s="224"/>
      <c r="H807" s="224"/>
      <c r="I807" s="224"/>
      <c r="J807" s="224"/>
      <c r="K807" s="224"/>
      <c r="L807" s="224"/>
      <c r="M807" s="224"/>
      <c r="N807" s="224"/>
      <c r="O807" s="224"/>
      <c r="P807" s="224"/>
      <c r="Q807" s="224"/>
      <c r="R807" s="224"/>
      <c r="S807" s="224"/>
      <c r="T807" s="224"/>
      <c r="U807" s="224"/>
      <c r="V807" s="224"/>
      <c r="W807" s="224"/>
      <c r="X807" s="224"/>
      <c r="Y807" s="224"/>
      <c r="Z807" s="224"/>
      <c r="AA807" s="224"/>
      <c r="AB807" s="224"/>
      <c r="AC807" s="224"/>
      <c r="AD807" s="224"/>
      <c r="AE807" s="224"/>
      <c r="AF807" s="224"/>
      <c r="AG807" s="224"/>
      <c r="AH807" s="224"/>
      <c r="AI807" s="224"/>
      <c r="AJ807" s="224"/>
      <c r="AK807" s="224"/>
    </row>
    <row r="808" spans="1:37" ht="12.75">
      <c r="A808" s="224"/>
      <c r="B808" s="224"/>
      <c r="C808" s="224"/>
      <c r="D808" s="224"/>
      <c r="E808" s="224"/>
      <c r="F808" s="224"/>
      <c r="G808" s="224"/>
      <c r="H808" s="224"/>
      <c r="I808" s="224"/>
      <c r="J808" s="224"/>
      <c r="K808" s="224"/>
      <c r="L808" s="224"/>
      <c r="M808" s="224"/>
      <c r="N808" s="224"/>
      <c r="O808" s="224"/>
      <c r="P808" s="224"/>
      <c r="Q808" s="224"/>
      <c r="R808" s="224"/>
      <c r="S808" s="224"/>
      <c r="T808" s="224"/>
      <c r="U808" s="224"/>
      <c r="V808" s="224"/>
      <c r="W808" s="224"/>
      <c r="X808" s="224"/>
      <c r="Y808" s="224"/>
      <c r="Z808" s="224"/>
      <c r="AA808" s="224"/>
      <c r="AB808" s="224"/>
      <c r="AC808" s="224"/>
      <c r="AD808" s="224"/>
      <c r="AE808" s="224"/>
      <c r="AF808" s="224"/>
      <c r="AG808" s="224"/>
      <c r="AH808" s="224"/>
      <c r="AI808" s="224"/>
      <c r="AJ808" s="224"/>
      <c r="AK808" s="224"/>
    </row>
    <row r="809" spans="1:37" ht="12.75">
      <c r="A809" s="224"/>
      <c r="B809" s="224"/>
      <c r="C809" s="224"/>
      <c r="D809" s="224"/>
      <c r="E809" s="224"/>
      <c r="F809" s="224"/>
      <c r="G809" s="224"/>
      <c r="H809" s="224"/>
      <c r="I809" s="224"/>
      <c r="J809" s="224"/>
      <c r="K809" s="224"/>
      <c r="L809" s="224"/>
      <c r="M809" s="224"/>
      <c r="N809" s="224"/>
      <c r="O809" s="224"/>
      <c r="P809" s="224"/>
      <c r="Q809" s="224"/>
      <c r="R809" s="224"/>
      <c r="S809" s="224"/>
      <c r="T809" s="224"/>
      <c r="U809" s="224"/>
      <c r="V809" s="224"/>
      <c r="W809" s="224"/>
      <c r="X809" s="224"/>
      <c r="Y809" s="224"/>
      <c r="Z809" s="224"/>
      <c r="AA809" s="224"/>
      <c r="AB809" s="224"/>
      <c r="AC809" s="224"/>
      <c r="AD809" s="224"/>
      <c r="AE809" s="224"/>
      <c r="AF809" s="224"/>
      <c r="AG809" s="224"/>
      <c r="AH809" s="224"/>
      <c r="AI809" s="224"/>
      <c r="AJ809" s="224"/>
      <c r="AK809" s="224"/>
    </row>
    <row r="810" spans="1:37" ht="12.75">
      <c r="A810" s="224"/>
      <c r="B810" s="224"/>
      <c r="C810" s="224"/>
      <c r="D810" s="224"/>
      <c r="E810" s="224"/>
      <c r="F810" s="224"/>
      <c r="G810" s="224"/>
      <c r="H810" s="224"/>
      <c r="I810" s="224"/>
      <c r="J810" s="224"/>
      <c r="K810" s="224"/>
      <c r="L810" s="224"/>
      <c r="M810" s="224"/>
      <c r="N810" s="224"/>
      <c r="O810" s="224"/>
      <c r="P810" s="224"/>
      <c r="Q810" s="224"/>
      <c r="R810" s="224"/>
      <c r="S810" s="224"/>
      <c r="T810" s="224"/>
      <c r="U810" s="224"/>
      <c r="V810" s="224"/>
      <c r="W810" s="224"/>
      <c r="X810" s="224"/>
      <c r="Y810" s="224"/>
      <c r="Z810" s="224"/>
      <c r="AA810" s="224"/>
      <c r="AB810" s="224"/>
      <c r="AC810" s="224"/>
      <c r="AD810" s="224"/>
      <c r="AE810" s="224"/>
      <c r="AF810" s="224"/>
      <c r="AG810" s="224"/>
      <c r="AH810" s="224"/>
      <c r="AI810" s="224"/>
      <c r="AJ810" s="224"/>
      <c r="AK810" s="224"/>
    </row>
    <row r="811" spans="1:37" ht="12.75">
      <c r="A811" s="224"/>
      <c r="B811" s="224"/>
      <c r="C811" s="224"/>
      <c r="D811" s="224"/>
      <c r="E811" s="224"/>
      <c r="F811" s="224"/>
      <c r="G811" s="224"/>
      <c r="H811" s="224"/>
      <c r="I811" s="224"/>
      <c r="J811" s="224"/>
      <c r="K811" s="224"/>
      <c r="L811" s="224"/>
      <c r="M811" s="224"/>
      <c r="N811" s="224"/>
      <c r="O811" s="224"/>
      <c r="P811" s="224"/>
      <c r="Q811" s="224"/>
      <c r="R811" s="224"/>
      <c r="S811" s="224"/>
      <c r="T811" s="224"/>
      <c r="U811" s="224"/>
      <c r="V811" s="224"/>
      <c r="W811" s="224"/>
      <c r="X811" s="224"/>
      <c r="Y811" s="224"/>
      <c r="Z811" s="224"/>
      <c r="AA811" s="224"/>
      <c r="AB811" s="224"/>
      <c r="AC811" s="224"/>
      <c r="AD811" s="224"/>
      <c r="AE811" s="224"/>
      <c r="AF811" s="224"/>
      <c r="AG811" s="224"/>
      <c r="AH811" s="224"/>
      <c r="AI811" s="224"/>
      <c r="AJ811" s="224"/>
      <c r="AK811" s="224"/>
    </row>
    <row r="812" spans="1:37" ht="12.75">
      <c r="A812" s="224"/>
      <c r="B812" s="224"/>
      <c r="C812" s="224"/>
      <c r="D812" s="224"/>
      <c r="E812" s="224"/>
      <c r="F812" s="224"/>
      <c r="G812" s="224"/>
      <c r="H812" s="224"/>
      <c r="I812" s="224"/>
      <c r="J812" s="224"/>
      <c r="K812" s="224"/>
      <c r="L812" s="224"/>
      <c r="M812" s="224"/>
      <c r="N812" s="224"/>
      <c r="O812" s="224"/>
      <c r="P812" s="224"/>
      <c r="Q812" s="224"/>
      <c r="R812" s="224"/>
      <c r="S812" s="224"/>
      <c r="T812" s="224"/>
      <c r="U812" s="224"/>
      <c r="V812" s="224"/>
      <c r="W812" s="224"/>
      <c r="X812" s="224"/>
      <c r="Y812" s="224"/>
      <c r="Z812" s="224"/>
      <c r="AA812" s="224"/>
      <c r="AB812" s="224"/>
      <c r="AC812" s="224"/>
      <c r="AD812" s="224"/>
      <c r="AE812" s="224"/>
      <c r="AF812" s="224"/>
      <c r="AG812" s="224"/>
      <c r="AH812" s="224"/>
      <c r="AI812" s="224"/>
      <c r="AJ812" s="224"/>
      <c r="AK812" s="224"/>
    </row>
    <row r="813" spans="1:37" ht="12.75">
      <c r="A813" s="224"/>
      <c r="B813" s="224"/>
      <c r="C813" s="224"/>
      <c r="D813" s="224"/>
      <c r="E813" s="224"/>
      <c r="F813" s="224"/>
      <c r="G813" s="224"/>
      <c r="H813" s="224"/>
      <c r="I813" s="224"/>
      <c r="J813" s="224"/>
      <c r="K813" s="224"/>
      <c r="L813" s="224"/>
      <c r="M813" s="224"/>
      <c r="N813" s="224"/>
      <c r="O813" s="224"/>
      <c r="P813" s="224"/>
      <c r="Q813" s="224"/>
      <c r="R813" s="224"/>
      <c r="S813" s="224"/>
      <c r="T813" s="224"/>
      <c r="U813" s="224"/>
      <c r="V813" s="224"/>
      <c r="W813" s="224"/>
      <c r="X813" s="224"/>
      <c r="Y813" s="224"/>
      <c r="Z813" s="224"/>
      <c r="AA813" s="224"/>
      <c r="AB813" s="224"/>
      <c r="AC813" s="224"/>
      <c r="AD813" s="224"/>
      <c r="AE813" s="224"/>
      <c r="AF813" s="224"/>
      <c r="AG813" s="224"/>
      <c r="AH813" s="224"/>
      <c r="AI813" s="224"/>
      <c r="AJ813" s="224"/>
      <c r="AK813" s="224"/>
    </row>
    <row r="814" spans="1:37" ht="12.75">
      <c r="A814" s="224"/>
      <c r="B814" s="224"/>
      <c r="C814" s="224"/>
      <c r="D814" s="224"/>
      <c r="E814" s="224"/>
      <c r="F814" s="224"/>
      <c r="G814" s="224"/>
      <c r="H814" s="224"/>
      <c r="I814" s="224"/>
      <c r="J814" s="224"/>
      <c r="K814" s="224"/>
      <c r="L814" s="224"/>
      <c r="M814" s="224"/>
      <c r="N814" s="224"/>
      <c r="O814" s="224"/>
      <c r="P814" s="224"/>
      <c r="Q814" s="224"/>
      <c r="R814" s="224"/>
      <c r="S814" s="224"/>
      <c r="T814" s="224"/>
      <c r="U814" s="224"/>
      <c r="V814" s="224"/>
      <c r="W814" s="224"/>
      <c r="X814" s="224"/>
      <c r="Y814" s="224"/>
      <c r="Z814" s="224"/>
      <c r="AA814" s="224"/>
      <c r="AB814" s="224"/>
      <c r="AC814" s="224"/>
      <c r="AD814" s="224"/>
      <c r="AE814" s="224"/>
      <c r="AF814" s="224"/>
      <c r="AG814" s="224"/>
      <c r="AH814" s="224"/>
      <c r="AI814" s="224"/>
      <c r="AJ814" s="224"/>
      <c r="AK814" s="224"/>
    </row>
    <row r="815" spans="1:37" ht="12.75">
      <c r="A815" s="224"/>
      <c r="B815" s="224"/>
      <c r="C815" s="224"/>
      <c r="D815" s="224"/>
      <c r="E815" s="224"/>
      <c r="F815" s="224"/>
      <c r="G815" s="224"/>
      <c r="H815" s="224"/>
      <c r="I815" s="224"/>
      <c r="J815" s="224"/>
      <c r="K815" s="224"/>
      <c r="L815" s="224"/>
      <c r="M815" s="224"/>
      <c r="N815" s="224"/>
      <c r="O815" s="224"/>
      <c r="P815" s="224"/>
      <c r="Q815" s="224"/>
      <c r="R815" s="224"/>
      <c r="S815" s="224"/>
      <c r="T815" s="224"/>
      <c r="U815" s="224"/>
      <c r="V815" s="224"/>
      <c r="W815" s="224"/>
      <c r="X815" s="224"/>
      <c r="Y815" s="224"/>
      <c r="Z815" s="224"/>
      <c r="AA815" s="224"/>
      <c r="AB815" s="224"/>
      <c r="AC815" s="224"/>
      <c r="AD815" s="224"/>
      <c r="AE815" s="224"/>
      <c r="AF815" s="224"/>
      <c r="AG815" s="224"/>
      <c r="AH815" s="224"/>
      <c r="AI815" s="224"/>
      <c r="AJ815" s="224"/>
      <c r="AK815" s="224"/>
    </row>
    <row r="816" spans="1:37" ht="12.75">
      <c r="A816" s="224"/>
      <c r="B816" s="224"/>
      <c r="C816" s="224"/>
      <c r="D816" s="224"/>
      <c r="E816" s="224"/>
      <c r="F816" s="224"/>
      <c r="G816" s="224"/>
      <c r="H816" s="224"/>
      <c r="I816" s="224"/>
      <c r="J816" s="224"/>
      <c r="K816" s="224"/>
      <c r="L816" s="224"/>
      <c r="M816" s="224"/>
      <c r="N816" s="224"/>
      <c r="O816" s="224"/>
      <c r="P816" s="224"/>
      <c r="Q816" s="224"/>
      <c r="R816" s="224"/>
      <c r="S816" s="224"/>
      <c r="T816" s="224"/>
      <c r="U816" s="224"/>
      <c r="V816" s="224"/>
      <c r="W816" s="224"/>
      <c r="X816" s="224"/>
      <c r="Y816" s="224"/>
      <c r="Z816" s="224"/>
      <c r="AA816" s="224"/>
      <c r="AB816" s="224"/>
      <c r="AC816" s="224"/>
      <c r="AD816" s="224"/>
      <c r="AE816" s="224"/>
      <c r="AF816" s="224"/>
      <c r="AG816" s="224"/>
      <c r="AH816" s="224"/>
      <c r="AI816" s="224"/>
      <c r="AJ816" s="224"/>
      <c r="AK816" s="224"/>
    </row>
    <row r="817" spans="1:37" ht="12.75">
      <c r="A817" s="224"/>
      <c r="B817" s="224"/>
      <c r="C817" s="224"/>
      <c r="D817" s="224"/>
      <c r="E817" s="224"/>
      <c r="F817" s="224"/>
      <c r="G817" s="224"/>
      <c r="H817" s="224"/>
      <c r="I817" s="224"/>
      <c r="J817" s="224"/>
      <c r="K817" s="224"/>
      <c r="L817" s="224"/>
      <c r="M817" s="224"/>
      <c r="N817" s="224"/>
      <c r="O817" s="224"/>
      <c r="P817" s="224"/>
      <c r="Q817" s="224"/>
      <c r="R817" s="224"/>
      <c r="S817" s="224"/>
      <c r="T817" s="224"/>
      <c r="U817" s="224"/>
      <c r="V817" s="224"/>
      <c r="W817" s="224"/>
      <c r="X817" s="224"/>
      <c r="Y817" s="224"/>
      <c r="Z817" s="224"/>
      <c r="AA817" s="224"/>
      <c r="AB817" s="224"/>
      <c r="AC817" s="224"/>
      <c r="AD817" s="224"/>
      <c r="AE817" s="224"/>
      <c r="AF817" s="224"/>
      <c r="AG817" s="224"/>
      <c r="AH817" s="224"/>
      <c r="AI817" s="224"/>
      <c r="AJ817" s="224"/>
      <c r="AK817" s="224"/>
    </row>
    <row r="818" spans="1:37" ht="12.75">
      <c r="A818" s="224"/>
      <c r="B818" s="224"/>
      <c r="C818" s="224"/>
      <c r="D818" s="224"/>
      <c r="E818" s="224"/>
      <c r="F818" s="224"/>
      <c r="G818" s="224"/>
      <c r="H818" s="224"/>
      <c r="I818" s="224"/>
      <c r="J818" s="224"/>
      <c r="K818" s="224"/>
      <c r="L818" s="224"/>
      <c r="M818" s="224"/>
      <c r="N818" s="224"/>
      <c r="O818" s="224"/>
      <c r="P818" s="224"/>
      <c r="Q818" s="224"/>
      <c r="R818" s="224"/>
      <c r="S818" s="224"/>
      <c r="T818" s="224"/>
      <c r="U818" s="224"/>
      <c r="V818" s="224"/>
      <c r="W818" s="224"/>
      <c r="X818" s="224"/>
      <c r="Y818" s="224"/>
      <c r="Z818" s="224"/>
      <c r="AA818" s="224"/>
      <c r="AB818" s="224"/>
      <c r="AC818" s="224"/>
      <c r="AD818" s="224"/>
      <c r="AE818" s="224"/>
      <c r="AF818" s="224"/>
      <c r="AG818" s="224"/>
      <c r="AH818" s="224"/>
      <c r="AI818" s="224"/>
      <c r="AJ818" s="224"/>
      <c r="AK818" s="224"/>
    </row>
    <row r="819" spans="1:37" ht="12.75">
      <c r="A819" s="224"/>
      <c r="B819" s="224"/>
      <c r="C819" s="224"/>
      <c r="D819" s="224"/>
      <c r="E819" s="224"/>
      <c r="F819" s="224"/>
      <c r="G819" s="224"/>
      <c r="H819" s="224"/>
      <c r="I819" s="224"/>
      <c r="J819" s="224"/>
      <c r="K819" s="224"/>
      <c r="L819" s="224"/>
      <c r="M819" s="224"/>
      <c r="N819" s="224"/>
      <c r="O819" s="224"/>
      <c r="P819" s="224"/>
      <c r="Q819" s="224"/>
      <c r="R819" s="224"/>
      <c r="S819" s="224"/>
      <c r="T819" s="224"/>
      <c r="U819" s="224"/>
      <c r="V819" s="224"/>
      <c r="W819" s="224"/>
      <c r="X819" s="224"/>
      <c r="Y819" s="224"/>
      <c r="Z819" s="224"/>
      <c r="AA819" s="224"/>
      <c r="AB819" s="224"/>
      <c r="AC819" s="224"/>
      <c r="AD819" s="224"/>
      <c r="AE819" s="224"/>
      <c r="AF819" s="224"/>
      <c r="AG819" s="224"/>
      <c r="AH819" s="224"/>
      <c r="AI819" s="224"/>
      <c r="AJ819" s="224"/>
      <c r="AK819" s="224"/>
    </row>
    <row r="820" spans="1:37" ht="12.75">
      <c r="A820" s="224"/>
      <c r="B820" s="224"/>
      <c r="C820" s="224"/>
      <c r="D820" s="224"/>
      <c r="E820" s="224"/>
      <c r="F820" s="224"/>
      <c r="G820" s="224"/>
      <c r="H820" s="224"/>
      <c r="I820" s="224"/>
      <c r="J820" s="224"/>
      <c r="K820" s="224"/>
      <c r="L820" s="224"/>
      <c r="M820" s="224"/>
      <c r="N820" s="224"/>
      <c r="O820" s="224"/>
      <c r="P820" s="224"/>
      <c r="Q820" s="224"/>
      <c r="R820" s="224"/>
      <c r="S820" s="224"/>
      <c r="T820" s="224"/>
      <c r="U820" s="224"/>
      <c r="V820" s="224"/>
      <c r="W820" s="224"/>
      <c r="X820" s="224"/>
      <c r="Y820" s="224"/>
      <c r="Z820" s="224"/>
      <c r="AA820" s="224"/>
      <c r="AB820" s="224"/>
      <c r="AC820" s="224"/>
      <c r="AD820" s="224"/>
      <c r="AE820" s="224"/>
      <c r="AF820" s="224"/>
      <c r="AG820" s="224"/>
      <c r="AH820" s="224"/>
      <c r="AI820" s="224"/>
      <c r="AJ820" s="224"/>
      <c r="AK820" s="224"/>
    </row>
    <row r="821" spans="1:37" ht="12.75">
      <c r="A821" s="224"/>
      <c r="B821" s="224"/>
      <c r="C821" s="224"/>
      <c r="D821" s="224"/>
      <c r="E821" s="224"/>
      <c r="F821" s="224"/>
      <c r="G821" s="224"/>
      <c r="H821" s="224"/>
      <c r="I821" s="224"/>
      <c r="J821" s="224"/>
      <c r="K821" s="224"/>
      <c r="L821" s="224"/>
      <c r="M821" s="224"/>
      <c r="N821" s="224"/>
      <c r="O821" s="224"/>
      <c r="P821" s="224"/>
      <c r="Q821" s="224"/>
      <c r="R821" s="224"/>
      <c r="S821" s="224"/>
      <c r="T821" s="224"/>
      <c r="U821" s="224"/>
      <c r="V821" s="224"/>
      <c r="W821" s="224"/>
      <c r="X821" s="224"/>
      <c r="Y821" s="224"/>
      <c r="Z821" s="224"/>
      <c r="AA821" s="224"/>
      <c r="AB821" s="224"/>
      <c r="AC821" s="224"/>
      <c r="AD821" s="224"/>
      <c r="AE821" s="224"/>
      <c r="AF821" s="224"/>
      <c r="AG821" s="224"/>
      <c r="AH821" s="224"/>
      <c r="AI821" s="224"/>
      <c r="AJ821" s="224"/>
      <c r="AK821" s="224"/>
    </row>
    <row r="822" spans="1:37" ht="12.75">
      <c r="A822" s="224"/>
      <c r="B822" s="224"/>
      <c r="C822" s="224"/>
      <c r="D822" s="224"/>
      <c r="E822" s="224"/>
      <c r="F822" s="224"/>
      <c r="G822" s="224"/>
      <c r="H822" s="224"/>
      <c r="I822" s="224"/>
      <c r="J822" s="224"/>
      <c r="K822" s="224"/>
      <c r="L822" s="224"/>
      <c r="M822" s="224"/>
      <c r="N822" s="224"/>
      <c r="O822" s="224"/>
      <c r="P822" s="224"/>
      <c r="Q822" s="224"/>
      <c r="R822" s="224"/>
      <c r="S822" s="224"/>
      <c r="T822" s="224"/>
      <c r="U822" s="224"/>
      <c r="V822" s="224"/>
      <c r="W822" s="224"/>
      <c r="X822" s="224"/>
      <c r="Y822" s="224"/>
      <c r="Z822" s="224"/>
      <c r="AA822" s="224"/>
      <c r="AB822" s="224"/>
      <c r="AC822" s="224"/>
      <c r="AD822" s="224"/>
      <c r="AE822" s="224"/>
      <c r="AF822" s="224"/>
      <c r="AG822" s="224"/>
      <c r="AH822" s="224"/>
      <c r="AI822" s="224"/>
      <c r="AJ822" s="224"/>
      <c r="AK822" s="224"/>
    </row>
    <row r="823" spans="1:37" ht="12.75">
      <c r="A823" s="224"/>
      <c r="B823" s="224"/>
      <c r="C823" s="224"/>
      <c r="D823" s="224"/>
      <c r="E823" s="224"/>
      <c r="F823" s="224"/>
      <c r="G823" s="224"/>
      <c r="H823" s="224"/>
      <c r="I823" s="224"/>
      <c r="J823" s="224"/>
      <c r="K823" s="224"/>
      <c r="L823" s="224"/>
      <c r="M823" s="224"/>
      <c r="N823" s="224"/>
      <c r="O823" s="224"/>
      <c r="P823" s="224"/>
      <c r="Q823" s="224"/>
      <c r="R823" s="224"/>
      <c r="S823" s="224"/>
      <c r="T823" s="224"/>
      <c r="U823" s="224"/>
      <c r="V823" s="224"/>
      <c r="W823" s="224"/>
      <c r="X823" s="224"/>
      <c r="Y823" s="224"/>
      <c r="Z823" s="224"/>
      <c r="AA823" s="224"/>
      <c r="AB823" s="224"/>
      <c r="AC823" s="224"/>
      <c r="AD823" s="224"/>
      <c r="AE823" s="224"/>
      <c r="AF823" s="224"/>
      <c r="AG823" s="224"/>
      <c r="AH823" s="224"/>
      <c r="AI823" s="224"/>
      <c r="AJ823" s="224"/>
      <c r="AK823" s="224"/>
    </row>
    <row r="824" spans="1:37" ht="12.75">
      <c r="A824" s="224"/>
      <c r="B824" s="224"/>
      <c r="C824" s="224"/>
      <c r="D824" s="224"/>
      <c r="E824" s="224"/>
      <c r="F824" s="224"/>
      <c r="G824" s="224"/>
      <c r="H824" s="224"/>
      <c r="I824" s="224"/>
      <c r="J824" s="224"/>
      <c r="K824" s="224"/>
      <c r="L824" s="224"/>
      <c r="M824" s="224"/>
      <c r="N824" s="224"/>
      <c r="O824" s="224"/>
      <c r="P824" s="224"/>
      <c r="Q824" s="224"/>
      <c r="R824" s="224"/>
      <c r="S824" s="224"/>
      <c r="T824" s="224"/>
      <c r="U824" s="224"/>
      <c r="V824" s="224"/>
      <c r="W824" s="224"/>
      <c r="X824" s="224"/>
      <c r="Y824" s="224"/>
      <c r="Z824" s="224"/>
      <c r="AA824" s="224"/>
      <c r="AB824" s="224"/>
      <c r="AC824" s="224"/>
      <c r="AD824" s="224"/>
      <c r="AE824" s="224"/>
      <c r="AF824" s="224"/>
      <c r="AG824" s="224"/>
      <c r="AH824" s="224"/>
      <c r="AI824" s="224"/>
      <c r="AJ824" s="224"/>
      <c r="AK824" s="224"/>
    </row>
    <row r="825" spans="1:37" ht="12.75">
      <c r="A825" s="224"/>
      <c r="B825" s="224"/>
      <c r="C825" s="224"/>
      <c r="D825" s="224"/>
      <c r="E825" s="224"/>
      <c r="F825" s="224"/>
      <c r="G825" s="224"/>
      <c r="H825" s="224"/>
      <c r="I825" s="224"/>
      <c r="J825" s="224"/>
      <c r="K825" s="224"/>
      <c r="L825" s="224"/>
      <c r="M825" s="224"/>
      <c r="N825" s="224"/>
      <c r="O825" s="224"/>
      <c r="P825" s="224"/>
      <c r="Q825" s="224"/>
      <c r="R825" s="224"/>
      <c r="S825" s="224"/>
      <c r="T825" s="224"/>
      <c r="U825" s="224"/>
      <c r="V825" s="224"/>
      <c r="W825" s="224"/>
      <c r="X825" s="224"/>
      <c r="Y825" s="224"/>
      <c r="Z825" s="224"/>
      <c r="AA825" s="224"/>
      <c r="AB825" s="224"/>
      <c r="AC825" s="224"/>
      <c r="AD825" s="224"/>
      <c r="AE825" s="224"/>
      <c r="AF825" s="224"/>
      <c r="AG825" s="224"/>
      <c r="AH825" s="224"/>
      <c r="AI825" s="224"/>
      <c r="AJ825" s="224"/>
      <c r="AK825" s="224"/>
    </row>
    <row r="826" spans="1:37" ht="12.75">
      <c r="A826" s="224"/>
      <c r="B826" s="224"/>
      <c r="C826" s="224"/>
      <c r="D826" s="224"/>
      <c r="E826" s="224"/>
      <c r="F826" s="224"/>
      <c r="G826" s="224"/>
      <c r="H826" s="224"/>
      <c r="I826" s="224"/>
      <c r="J826" s="224"/>
      <c r="K826" s="224"/>
      <c r="L826" s="224"/>
      <c r="M826" s="224"/>
      <c r="N826" s="224"/>
      <c r="O826" s="224"/>
      <c r="P826" s="224"/>
      <c r="Q826" s="224"/>
      <c r="R826" s="224"/>
      <c r="S826" s="224"/>
      <c r="T826" s="224"/>
      <c r="U826" s="224"/>
      <c r="V826" s="224"/>
      <c r="W826" s="224"/>
      <c r="X826" s="224"/>
      <c r="Y826" s="224"/>
      <c r="Z826" s="224"/>
      <c r="AA826" s="224"/>
      <c r="AB826" s="224"/>
      <c r="AC826" s="224"/>
      <c r="AD826" s="224"/>
      <c r="AE826" s="224"/>
      <c r="AF826" s="224"/>
      <c r="AG826" s="224"/>
      <c r="AH826" s="224"/>
      <c r="AI826" s="224"/>
      <c r="AJ826" s="224"/>
      <c r="AK826" s="224"/>
    </row>
    <row r="827" spans="1:37" ht="12.75">
      <c r="A827" s="224"/>
      <c r="B827" s="224"/>
      <c r="C827" s="224"/>
      <c r="D827" s="224"/>
      <c r="E827" s="224"/>
      <c r="F827" s="224"/>
      <c r="G827" s="224"/>
      <c r="H827" s="224"/>
      <c r="I827" s="224"/>
      <c r="J827" s="224"/>
      <c r="K827" s="224"/>
      <c r="L827" s="224"/>
      <c r="M827" s="224"/>
      <c r="N827" s="224"/>
      <c r="O827" s="224"/>
      <c r="P827" s="224"/>
      <c r="Q827" s="224"/>
      <c r="R827" s="224"/>
      <c r="S827" s="224"/>
      <c r="T827" s="224"/>
      <c r="U827" s="224"/>
      <c r="V827" s="224"/>
      <c r="W827" s="224"/>
      <c r="X827" s="224"/>
      <c r="Y827" s="224"/>
      <c r="Z827" s="224"/>
      <c r="AA827" s="224"/>
      <c r="AB827" s="224"/>
      <c r="AC827" s="224"/>
      <c r="AD827" s="224"/>
      <c r="AE827" s="224"/>
      <c r="AF827" s="224"/>
      <c r="AG827" s="224"/>
      <c r="AH827" s="224"/>
      <c r="AI827" s="224"/>
      <c r="AJ827" s="224"/>
      <c r="AK827" s="224"/>
    </row>
    <row r="828" spans="1:37" ht="12.75">
      <c r="A828" s="224"/>
      <c r="B828" s="224"/>
      <c r="C828" s="224"/>
      <c r="D828" s="224"/>
      <c r="E828" s="224"/>
      <c r="F828" s="224"/>
      <c r="G828" s="224"/>
      <c r="H828" s="224"/>
      <c r="I828" s="224"/>
      <c r="J828" s="224"/>
      <c r="K828" s="224"/>
      <c r="L828" s="224"/>
      <c r="M828" s="224"/>
      <c r="N828" s="224"/>
      <c r="O828" s="224"/>
      <c r="P828" s="224"/>
      <c r="Q828" s="224"/>
      <c r="R828" s="224"/>
      <c r="S828" s="224"/>
      <c r="T828" s="224"/>
      <c r="U828" s="224"/>
      <c r="V828" s="224"/>
      <c r="W828" s="224"/>
      <c r="X828" s="224"/>
      <c r="Y828" s="224"/>
      <c r="Z828" s="224"/>
      <c r="AA828" s="224"/>
      <c r="AB828" s="224"/>
      <c r="AC828" s="224"/>
      <c r="AD828" s="224"/>
      <c r="AE828" s="224"/>
      <c r="AF828" s="224"/>
      <c r="AG828" s="224"/>
      <c r="AH828" s="224"/>
      <c r="AI828" s="224"/>
      <c r="AJ828" s="224"/>
      <c r="AK828" s="224"/>
    </row>
    <row r="829" spans="1:37" ht="12.75">
      <c r="A829" s="224"/>
      <c r="B829" s="224"/>
      <c r="C829" s="224"/>
      <c r="D829" s="224"/>
      <c r="E829" s="224"/>
      <c r="F829" s="224"/>
      <c r="G829" s="224"/>
      <c r="H829" s="224"/>
      <c r="I829" s="224"/>
      <c r="J829" s="224"/>
      <c r="K829" s="224"/>
      <c r="L829" s="224"/>
      <c r="M829" s="224"/>
      <c r="N829" s="224"/>
      <c r="O829" s="224"/>
      <c r="P829" s="224"/>
      <c r="Q829" s="224"/>
      <c r="R829" s="224"/>
      <c r="S829" s="224"/>
      <c r="T829" s="224"/>
      <c r="U829" s="224"/>
      <c r="V829" s="224"/>
      <c r="W829" s="224"/>
      <c r="X829" s="224"/>
      <c r="Y829" s="224"/>
      <c r="Z829" s="224"/>
      <c r="AA829" s="224"/>
      <c r="AB829" s="224"/>
      <c r="AC829" s="224"/>
      <c r="AD829" s="224"/>
      <c r="AE829" s="224"/>
      <c r="AF829" s="224"/>
      <c r="AG829" s="224"/>
      <c r="AH829" s="224"/>
      <c r="AI829" s="224"/>
      <c r="AJ829" s="224"/>
      <c r="AK829" s="224"/>
    </row>
    <row r="830" spans="1:37" ht="12.75">
      <c r="A830" s="224"/>
      <c r="B830" s="224"/>
      <c r="C830" s="224"/>
      <c r="D830" s="224"/>
      <c r="E830" s="224"/>
      <c r="F830" s="224"/>
      <c r="G830" s="224"/>
      <c r="H830" s="224"/>
      <c r="I830" s="224"/>
      <c r="J830" s="224"/>
      <c r="K830" s="224"/>
      <c r="L830" s="224"/>
      <c r="M830" s="224"/>
      <c r="N830" s="224"/>
      <c r="O830" s="224"/>
      <c r="P830" s="224"/>
      <c r="Q830" s="224"/>
      <c r="R830" s="224"/>
      <c r="S830" s="224"/>
      <c r="T830" s="224"/>
      <c r="U830" s="224"/>
      <c r="V830" s="224"/>
      <c r="W830" s="224"/>
      <c r="X830" s="224"/>
      <c r="Y830" s="224"/>
      <c r="Z830" s="224"/>
      <c r="AA830" s="224"/>
      <c r="AB830" s="224"/>
      <c r="AC830" s="224"/>
      <c r="AD830" s="224"/>
      <c r="AE830" s="224"/>
      <c r="AF830" s="224"/>
      <c r="AG830" s="224"/>
      <c r="AH830" s="224"/>
      <c r="AI830" s="224"/>
      <c r="AJ830" s="224"/>
      <c r="AK830" s="224"/>
    </row>
    <row r="831" spans="1:37" ht="12.75">
      <c r="A831" s="224"/>
      <c r="B831" s="224"/>
      <c r="C831" s="224"/>
      <c r="D831" s="224"/>
      <c r="E831" s="224"/>
      <c r="F831" s="224"/>
      <c r="G831" s="224"/>
      <c r="H831" s="224"/>
      <c r="I831" s="224"/>
      <c r="J831" s="224"/>
      <c r="K831" s="224"/>
      <c r="L831" s="224"/>
      <c r="M831" s="224"/>
      <c r="N831" s="224"/>
      <c r="O831" s="224"/>
      <c r="P831" s="224"/>
      <c r="Q831" s="224"/>
      <c r="R831" s="224"/>
      <c r="S831" s="224"/>
      <c r="T831" s="224"/>
      <c r="U831" s="224"/>
      <c r="V831" s="224"/>
      <c r="W831" s="224"/>
      <c r="X831" s="224"/>
      <c r="Y831" s="224"/>
      <c r="Z831" s="224"/>
      <c r="AA831" s="224"/>
      <c r="AB831" s="224"/>
      <c r="AC831" s="224"/>
      <c r="AD831" s="224"/>
      <c r="AE831" s="224"/>
      <c r="AF831" s="224"/>
      <c r="AG831" s="224"/>
      <c r="AH831" s="224"/>
      <c r="AI831" s="224"/>
      <c r="AJ831" s="224"/>
      <c r="AK831" s="224"/>
    </row>
    <row r="832" spans="1:37" ht="12.75">
      <c r="A832" s="224"/>
      <c r="B832" s="224"/>
      <c r="C832" s="224"/>
      <c r="D832" s="224"/>
      <c r="E832" s="224"/>
      <c r="F832" s="224"/>
      <c r="G832" s="224"/>
      <c r="H832" s="224"/>
      <c r="I832" s="224"/>
      <c r="J832" s="224"/>
      <c r="K832" s="224"/>
      <c r="L832" s="224"/>
      <c r="M832" s="224"/>
      <c r="N832" s="224"/>
      <c r="O832" s="224"/>
      <c r="P832" s="224"/>
      <c r="Q832" s="224"/>
      <c r="R832" s="224"/>
      <c r="S832" s="224"/>
      <c r="T832" s="224"/>
      <c r="U832" s="224"/>
      <c r="V832" s="224"/>
      <c r="W832" s="224"/>
      <c r="X832" s="224"/>
      <c r="Y832" s="224"/>
      <c r="Z832" s="224"/>
      <c r="AA832" s="224"/>
      <c r="AB832" s="224"/>
      <c r="AC832" s="224"/>
      <c r="AD832" s="224"/>
      <c r="AE832" s="224"/>
      <c r="AF832" s="224"/>
      <c r="AG832" s="224"/>
      <c r="AH832" s="224"/>
      <c r="AI832" s="224"/>
      <c r="AJ832" s="224"/>
      <c r="AK832" s="224"/>
    </row>
    <row r="833" spans="1:37" ht="12.75">
      <c r="A833" s="224"/>
      <c r="B833" s="224"/>
      <c r="C833" s="224"/>
      <c r="D833" s="224"/>
      <c r="E833" s="224"/>
      <c r="F833" s="224"/>
      <c r="G833" s="224"/>
      <c r="H833" s="224"/>
      <c r="I833" s="224"/>
      <c r="J833" s="224"/>
      <c r="K833" s="224"/>
      <c r="L833" s="224"/>
      <c r="M833" s="224"/>
      <c r="N833" s="224"/>
      <c r="O833" s="224"/>
      <c r="P833" s="224"/>
      <c r="Q833" s="224"/>
      <c r="R833" s="224"/>
      <c r="S833" s="224"/>
      <c r="T833" s="224"/>
      <c r="U833" s="224"/>
      <c r="V833" s="224"/>
      <c r="W833" s="224"/>
      <c r="X833" s="224"/>
      <c r="Y833" s="224"/>
      <c r="Z833" s="224"/>
      <c r="AA833" s="224"/>
      <c r="AB833" s="224"/>
      <c r="AC833" s="224"/>
      <c r="AD833" s="224"/>
      <c r="AE833" s="224"/>
      <c r="AF833" s="224"/>
      <c r="AG833" s="224"/>
      <c r="AH833" s="224"/>
      <c r="AI833" s="224"/>
      <c r="AJ833" s="224"/>
      <c r="AK833" s="224"/>
    </row>
    <row r="834" spans="1:37" ht="12.75">
      <c r="A834" s="224"/>
      <c r="B834" s="224"/>
      <c r="C834" s="224"/>
      <c r="D834" s="224"/>
      <c r="E834" s="224"/>
      <c r="F834" s="224"/>
      <c r="G834" s="224"/>
      <c r="H834" s="224"/>
      <c r="I834" s="224"/>
      <c r="J834" s="224"/>
      <c r="K834" s="224"/>
      <c r="L834" s="224"/>
      <c r="M834" s="224"/>
      <c r="N834" s="224"/>
      <c r="O834" s="224"/>
      <c r="P834" s="224"/>
      <c r="Q834" s="224"/>
      <c r="R834" s="224"/>
      <c r="S834" s="224"/>
      <c r="T834" s="224"/>
      <c r="U834" s="224"/>
      <c r="V834" s="224"/>
      <c r="W834" s="224"/>
      <c r="X834" s="224"/>
      <c r="Y834" s="224"/>
      <c r="Z834" s="224"/>
      <c r="AA834" s="224"/>
      <c r="AB834" s="224"/>
      <c r="AC834" s="224"/>
      <c r="AD834" s="224"/>
      <c r="AE834" s="224"/>
      <c r="AF834" s="224"/>
      <c r="AG834" s="224"/>
      <c r="AH834" s="224"/>
      <c r="AI834" s="224"/>
      <c r="AJ834" s="224"/>
      <c r="AK834" s="224"/>
    </row>
    <row r="835" spans="1:37" ht="12.75">
      <c r="A835" s="224"/>
      <c r="B835" s="224"/>
      <c r="C835" s="224"/>
      <c r="D835" s="224"/>
      <c r="E835" s="224"/>
      <c r="F835" s="224"/>
      <c r="G835" s="224"/>
      <c r="H835" s="224"/>
      <c r="I835" s="224"/>
      <c r="J835" s="224"/>
      <c r="K835" s="224"/>
      <c r="L835" s="224"/>
      <c r="M835" s="224"/>
      <c r="N835" s="224"/>
      <c r="O835" s="224"/>
      <c r="P835" s="224"/>
      <c r="Q835" s="224"/>
      <c r="R835" s="224"/>
      <c r="S835" s="224"/>
      <c r="T835" s="224"/>
      <c r="U835" s="224"/>
      <c r="V835" s="224"/>
      <c r="W835" s="224"/>
      <c r="X835" s="224"/>
      <c r="Y835" s="224"/>
      <c r="Z835" s="224"/>
      <c r="AA835" s="224"/>
      <c r="AB835" s="224"/>
      <c r="AC835" s="224"/>
      <c r="AD835" s="224"/>
      <c r="AE835" s="224"/>
      <c r="AF835" s="224"/>
      <c r="AG835" s="224"/>
      <c r="AH835" s="224"/>
      <c r="AI835" s="224"/>
      <c r="AJ835" s="224"/>
      <c r="AK835" s="224"/>
    </row>
    <row r="836" spans="1:37" ht="12.75">
      <c r="A836" s="224"/>
      <c r="B836" s="224"/>
      <c r="C836" s="224"/>
      <c r="D836" s="224"/>
      <c r="E836" s="224"/>
      <c r="F836" s="224"/>
      <c r="G836" s="224"/>
      <c r="H836" s="224"/>
      <c r="I836" s="224"/>
      <c r="J836" s="224"/>
      <c r="K836" s="224"/>
      <c r="L836" s="224"/>
      <c r="M836" s="224"/>
      <c r="N836" s="224"/>
      <c r="O836" s="224"/>
      <c r="P836" s="224"/>
      <c r="Q836" s="224"/>
      <c r="R836" s="224"/>
      <c r="S836" s="224"/>
      <c r="T836" s="224"/>
      <c r="U836" s="224"/>
      <c r="V836" s="224"/>
      <c r="W836" s="224"/>
      <c r="X836" s="224"/>
      <c r="Y836" s="224"/>
      <c r="Z836" s="224"/>
      <c r="AA836" s="224"/>
      <c r="AB836" s="224"/>
      <c r="AC836" s="224"/>
      <c r="AD836" s="224"/>
      <c r="AE836" s="224"/>
      <c r="AF836" s="224"/>
      <c r="AG836" s="224"/>
      <c r="AH836" s="224"/>
      <c r="AI836" s="224"/>
      <c r="AJ836" s="224"/>
      <c r="AK836" s="224"/>
    </row>
    <row r="837" spans="1:37" ht="12.75">
      <c r="A837" s="224"/>
      <c r="B837" s="224"/>
      <c r="C837" s="224"/>
      <c r="D837" s="224"/>
      <c r="E837" s="224"/>
      <c r="F837" s="224"/>
      <c r="G837" s="224"/>
      <c r="H837" s="224"/>
      <c r="I837" s="224"/>
      <c r="J837" s="224"/>
      <c r="K837" s="224"/>
      <c r="L837" s="224"/>
      <c r="M837" s="224"/>
      <c r="N837" s="224"/>
      <c r="O837" s="224"/>
      <c r="P837" s="224"/>
      <c r="Q837" s="224"/>
      <c r="R837" s="224"/>
      <c r="S837" s="224"/>
      <c r="T837" s="224"/>
      <c r="U837" s="224"/>
      <c r="V837" s="224"/>
      <c r="W837" s="224"/>
      <c r="X837" s="224"/>
      <c r="Y837" s="224"/>
      <c r="Z837" s="224"/>
      <c r="AA837" s="224"/>
      <c r="AB837" s="224"/>
      <c r="AC837" s="224"/>
      <c r="AD837" s="224"/>
      <c r="AE837" s="224"/>
      <c r="AF837" s="224"/>
      <c r="AG837" s="224"/>
      <c r="AH837" s="224"/>
      <c r="AI837" s="224"/>
      <c r="AJ837" s="224"/>
      <c r="AK837" s="224"/>
    </row>
    <row r="838" spans="1:37" ht="12.75">
      <c r="A838" s="224"/>
      <c r="B838" s="224"/>
      <c r="C838" s="224"/>
      <c r="D838" s="224"/>
      <c r="E838" s="224"/>
      <c r="F838" s="224"/>
      <c r="G838" s="224"/>
      <c r="H838" s="224"/>
      <c r="I838" s="224"/>
      <c r="J838" s="224"/>
      <c r="K838" s="224"/>
      <c r="L838" s="224"/>
      <c r="M838" s="224"/>
      <c r="N838" s="224"/>
      <c r="O838" s="224"/>
      <c r="P838" s="224"/>
      <c r="Q838" s="224"/>
      <c r="R838" s="224"/>
      <c r="S838" s="224"/>
      <c r="T838" s="224"/>
      <c r="U838" s="224"/>
      <c r="V838" s="224"/>
      <c r="W838" s="224"/>
      <c r="X838" s="224"/>
      <c r="Y838" s="224"/>
      <c r="Z838" s="224"/>
      <c r="AA838" s="224"/>
      <c r="AB838" s="224"/>
      <c r="AC838" s="224"/>
      <c r="AD838" s="224"/>
      <c r="AE838" s="224"/>
      <c r="AF838" s="224"/>
      <c r="AG838" s="224"/>
      <c r="AH838" s="224"/>
      <c r="AI838" s="224"/>
      <c r="AJ838" s="224"/>
      <c r="AK838" s="224"/>
    </row>
    <row r="839" spans="1:37" ht="12.75">
      <c r="A839" s="224"/>
      <c r="B839" s="224"/>
      <c r="C839" s="224"/>
      <c r="D839" s="224"/>
      <c r="E839" s="224"/>
      <c r="F839" s="224"/>
      <c r="G839" s="224"/>
      <c r="H839" s="224"/>
      <c r="I839" s="224"/>
      <c r="J839" s="224"/>
      <c r="K839" s="224"/>
      <c r="L839" s="224"/>
      <c r="M839" s="224"/>
      <c r="N839" s="224"/>
      <c r="O839" s="224"/>
      <c r="P839" s="224"/>
      <c r="Q839" s="224"/>
      <c r="R839" s="224"/>
      <c r="S839" s="224"/>
      <c r="T839" s="224"/>
      <c r="U839" s="224"/>
      <c r="V839" s="224"/>
      <c r="W839" s="224"/>
      <c r="X839" s="224"/>
      <c r="Y839" s="224"/>
      <c r="Z839" s="224"/>
      <c r="AA839" s="224"/>
      <c r="AB839" s="224"/>
      <c r="AC839" s="224"/>
      <c r="AD839" s="224"/>
      <c r="AE839" s="224"/>
      <c r="AF839" s="224"/>
      <c r="AG839" s="224"/>
      <c r="AH839" s="224"/>
      <c r="AI839" s="224"/>
      <c r="AJ839" s="224"/>
      <c r="AK839" s="224"/>
    </row>
    <row r="840" spans="1:37" ht="12.75">
      <c r="A840" s="224"/>
      <c r="B840" s="224"/>
      <c r="C840" s="224"/>
      <c r="D840" s="224"/>
      <c r="E840" s="224"/>
      <c r="F840" s="224"/>
      <c r="G840" s="224"/>
      <c r="H840" s="224"/>
      <c r="I840" s="224"/>
      <c r="J840" s="224"/>
      <c r="K840" s="224"/>
      <c r="L840" s="224"/>
      <c r="M840" s="224"/>
      <c r="N840" s="224"/>
      <c r="O840" s="224"/>
      <c r="P840" s="224"/>
      <c r="Q840" s="224"/>
      <c r="R840" s="224"/>
      <c r="S840" s="224"/>
      <c r="T840" s="224"/>
      <c r="U840" s="224"/>
      <c r="V840" s="224"/>
      <c r="W840" s="224"/>
      <c r="X840" s="224"/>
      <c r="Y840" s="224"/>
      <c r="Z840" s="224"/>
      <c r="AA840" s="224"/>
      <c r="AB840" s="224"/>
      <c r="AC840" s="224"/>
      <c r="AD840" s="224"/>
      <c r="AE840" s="224"/>
      <c r="AF840" s="224"/>
      <c r="AG840" s="224"/>
      <c r="AH840" s="224"/>
      <c r="AI840" s="224"/>
      <c r="AJ840" s="224"/>
      <c r="AK840" s="224"/>
    </row>
    <row r="841" spans="1:37" ht="12.75">
      <c r="A841" s="224"/>
      <c r="B841" s="224"/>
      <c r="C841" s="224"/>
      <c r="D841" s="224"/>
      <c r="E841" s="224"/>
      <c r="F841" s="224"/>
      <c r="G841" s="224"/>
      <c r="H841" s="224"/>
      <c r="I841" s="224"/>
      <c r="J841" s="224"/>
      <c r="K841" s="224"/>
      <c r="L841" s="224"/>
      <c r="M841" s="224"/>
      <c r="N841" s="224"/>
      <c r="O841" s="224"/>
      <c r="P841" s="224"/>
      <c r="Q841" s="224"/>
      <c r="R841" s="224"/>
      <c r="S841" s="224"/>
      <c r="T841" s="224"/>
      <c r="U841" s="224"/>
      <c r="V841" s="224"/>
      <c r="W841" s="224"/>
      <c r="X841" s="224"/>
      <c r="Y841" s="224"/>
      <c r="Z841" s="224"/>
      <c r="AA841" s="224"/>
      <c r="AB841" s="224"/>
      <c r="AC841" s="224"/>
      <c r="AD841" s="224"/>
      <c r="AE841" s="224"/>
      <c r="AF841" s="224"/>
      <c r="AG841" s="224"/>
      <c r="AH841" s="224"/>
      <c r="AI841" s="224"/>
      <c r="AJ841" s="224"/>
      <c r="AK841" s="224"/>
    </row>
    <row r="842" spans="1:37" ht="12.75">
      <c r="A842" s="224"/>
      <c r="B842" s="224"/>
      <c r="C842" s="224"/>
      <c r="D842" s="224"/>
      <c r="E842" s="224"/>
      <c r="F842" s="224"/>
      <c r="G842" s="224"/>
      <c r="H842" s="224"/>
      <c r="I842" s="224"/>
      <c r="J842" s="224"/>
      <c r="K842" s="224"/>
      <c r="L842" s="224"/>
      <c r="M842" s="224"/>
      <c r="N842" s="224"/>
      <c r="O842" s="224"/>
      <c r="P842" s="224"/>
      <c r="Q842" s="224"/>
      <c r="R842" s="224"/>
      <c r="S842" s="224"/>
      <c r="T842" s="224"/>
      <c r="U842" s="224"/>
      <c r="V842" s="224"/>
      <c r="W842" s="224"/>
      <c r="X842" s="224"/>
      <c r="Y842" s="224"/>
      <c r="Z842" s="224"/>
      <c r="AA842" s="224"/>
      <c r="AB842" s="224"/>
      <c r="AC842" s="224"/>
      <c r="AD842" s="224"/>
      <c r="AE842" s="224"/>
      <c r="AF842" s="224"/>
      <c r="AG842" s="224"/>
      <c r="AH842" s="224"/>
      <c r="AI842" s="224"/>
      <c r="AJ842" s="224"/>
      <c r="AK842" s="224"/>
    </row>
    <row r="843" spans="1:37" ht="12.75">
      <c r="A843" s="224"/>
      <c r="B843" s="224"/>
      <c r="C843" s="224"/>
      <c r="D843" s="224"/>
      <c r="E843" s="224"/>
      <c r="F843" s="224"/>
      <c r="G843" s="224"/>
      <c r="H843" s="224"/>
      <c r="I843" s="224"/>
      <c r="J843" s="224"/>
      <c r="K843" s="224"/>
      <c r="L843" s="224"/>
      <c r="M843" s="224"/>
      <c r="N843" s="224"/>
      <c r="O843" s="224"/>
      <c r="P843" s="224"/>
      <c r="Q843" s="224"/>
      <c r="R843" s="224"/>
      <c r="S843" s="224"/>
      <c r="T843" s="224"/>
      <c r="U843" s="224"/>
      <c r="V843" s="224"/>
      <c r="W843" s="224"/>
      <c r="X843" s="224"/>
      <c r="Y843" s="224"/>
      <c r="Z843" s="224"/>
      <c r="AA843" s="224"/>
      <c r="AB843" s="224"/>
      <c r="AC843" s="224"/>
      <c r="AD843" s="224"/>
      <c r="AE843" s="224"/>
      <c r="AF843" s="224"/>
      <c r="AG843" s="224"/>
      <c r="AH843" s="224"/>
      <c r="AI843" s="224"/>
      <c r="AJ843" s="224"/>
      <c r="AK843" s="224"/>
    </row>
    <row r="844" spans="1:37" ht="12.75">
      <c r="A844" s="224"/>
      <c r="B844" s="224"/>
      <c r="C844" s="224"/>
      <c r="D844" s="224"/>
      <c r="E844" s="224"/>
      <c r="F844" s="224"/>
      <c r="G844" s="224"/>
      <c r="H844" s="224"/>
      <c r="I844" s="224"/>
      <c r="J844" s="224"/>
      <c r="K844" s="224"/>
      <c r="L844" s="224"/>
      <c r="M844" s="224"/>
      <c r="N844" s="224"/>
      <c r="O844" s="224"/>
      <c r="P844" s="224"/>
      <c r="Q844" s="224"/>
      <c r="R844" s="224"/>
      <c r="S844" s="224"/>
      <c r="T844" s="224"/>
      <c r="U844" s="224"/>
      <c r="V844" s="224"/>
      <c r="W844" s="224"/>
      <c r="X844" s="224"/>
      <c r="Y844" s="224"/>
      <c r="Z844" s="224"/>
      <c r="AA844" s="224"/>
      <c r="AB844" s="224"/>
      <c r="AC844" s="224"/>
      <c r="AD844" s="224"/>
      <c r="AE844" s="224"/>
      <c r="AF844" s="224"/>
      <c r="AG844" s="224"/>
      <c r="AH844" s="224"/>
      <c r="AI844" s="224"/>
      <c r="AJ844" s="224"/>
      <c r="AK844" s="224"/>
    </row>
    <row r="845" spans="1:37" ht="12.75">
      <c r="A845" s="224"/>
      <c r="B845" s="224"/>
      <c r="C845" s="224"/>
      <c r="D845" s="224"/>
      <c r="E845" s="224"/>
      <c r="F845" s="224"/>
      <c r="G845" s="224"/>
      <c r="H845" s="224"/>
      <c r="I845" s="224"/>
      <c r="J845" s="224"/>
      <c r="K845" s="224"/>
      <c r="L845" s="224"/>
      <c r="M845" s="224"/>
      <c r="N845" s="224"/>
      <c r="O845" s="224"/>
      <c r="P845" s="224"/>
      <c r="Q845" s="224"/>
      <c r="R845" s="224"/>
      <c r="S845" s="224"/>
      <c r="T845" s="224"/>
      <c r="U845" s="224"/>
      <c r="V845" s="224"/>
      <c r="W845" s="224"/>
      <c r="X845" s="224"/>
      <c r="Y845" s="224"/>
      <c r="Z845" s="224"/>
      <c r="AA845" s="224"/>
      <c r="AB845" s="224"/>
      <c r="AC845" s="224"/>
      <c r="AD845" s="224"/>
      <c r="AE845" s="224"/>
      <c r="AF845" s="224"/>
      <c r="AG845" s="224"/>
      <c r="AH845" s="224"/>
      <c r="AI845" s="224"/>
      <c r="AJ845" s="224"/>
      <c r="AK845" s="224"/>
    </row>
    <row r="846" spans="1:37" ht="12.75">
      <c r="A846" s="224"/>
      <c r="B846" s="224"/>
      <c r="C846" s="224"/>
      <c r="D846" s="224"/>
      <c r="E846" s="224"/>
      <c r="F846" s="224"/>
      <c r="G846" s="224"/>
      <c r="H846" s="224"/>
      <c r="I846" s="224"/>
      <c r="J846" s="224"/>
      <c r="K846" s="224"/>
      <c r="L846" s="224"/>
      <c r="M846" s="224"/>
      <c r="N846" s="224"/>
      <c r="O846" s="224"/>
      <c r="P846" s="224"/>
      <c r="Q846" s="224"/>
      <c r="R846" s="224"/>
      <c r="S846" s="224"/>
      <c r="T846" s="224"/>
      <c r="U846" s="224"/>
      <c r="V846" s="224"/>
      <c r="W846" s="224"/>
      <c r="X846" s="224"/>
      <c r="Y846" s="224"/>
      <c r="Z846" s="224"/>
      <c r="AA846" s="224"/>
      <c r="AB846" s="224"/>
      <c r="AC846" s="224"/>
      <c r="AD846" s="224"/>
      <c r="AE846" s="224"/>
      <c r="AF846" s="224"/>
      <c r="AG846" s="224"/>
      <c r="AH846" s="224"/>
      <c r="AI846" s="224"/>
      <c r="AJ846" s="224"/>
      <c r="AK846" s="224"/>
    </row>
    <row r="847" spans="1:37" ht="12.75">
      <c r="A847" s="224"/>
      <c r="B847" s="224"/>
      <c r="C847" s="224"/>
      <c r="D847" s="224"/>
      <c r="E847" s="224"/>
      <c r="F847" s="224"/>
      <c r="G847" s="224"/>
      <c r="H847" s="224"/>
      <c r="I847" s="224"/>
      <c r="J847" s="224"/>
      <c r="K847" s="224"/>
      <c r="L847" s="224"/>
      <c r="M847" s="224"/>
      <c r="N847" s="224"/>
      <c r="O847" s="224"/>
      <c r="P847" s="224"/>
      <c r="Q847" s="224"/>
      <c r="R847" s="224"/>
      <c r="S847" s="224"/>
      <c r="T847" s="224"/>
      <c r="U847" s="224"/>
      <c r="V847" s="224"/>
      <c r="W847" s="224"/>
      <c r="X847" s="224"/>
      <c r="Y847" s="224"/>
      <c r="Z847" s="224"/>
      <c r="AA847" s="224"/>
      <c r="AB847" s="224"/>
      <c r="AC847" s="224"/>
      <c r="AD847" s="224"/>
      <c r="AE847" s="224"/>
      <c r="AF847" s="224"/>
      <c r="AG847" s="224"/>
      <c r="AH847" s="224"/>
      <c r="AI847" s="224"/>
      <c r="AJ847" s="224"/>
      <c r="AK847" s="224"/>
    </row>
    <row r="848" spans="1:37" ht="12.75">
      <c r="A848" s="224"/>
      <c r="B848" s="224"/>
      <c r="C848" s="224"/>
      <c r="D848" s="224"/>
      <c r="E848" s="224"/>
      <c r="F848" s="224"/>
      <c r="G848" s="224"/>
      <c r="H848" s="224"/>
      <c r="I848" s="224"/>
      <c r="J848" s="224"/>
      <c r="K848" s="224"/>
      <c r="L848" s="224"/>
      <c r="M848" s="224"/>
      <c r="N848" s="224"/>
      <c r="O848" s="224"/>
      <c r="P848" s="224"/>
      <c r="Q848" s="224"/>
      <c r="R848" s="224"/>
      <c r="S848" s="224"/>
      <c r="T848" s="224"/>
      <c r="U848" s="224"/>
      <c r="V848" s="224"/>
      <c r="W848" s="224"/>
      <c r="X848" s="224"/>
      <c r="Y848" s="224"/>
      <c r="Z848" s="224"/>
      <c r="AA848" s="224"/>
      <c r="AB848" s="224"/>
      <c r="AC848" s="224"/>
      <c r="AD848" s="224"/>
      <c r="AE848" s="224"/>
      <c r="AF848" s="224"/>
      <c r="AG848" s="224"/>
      <c r="AH848" s="224"/>
      <c r="AI848" s="224"/>
      <c r="AJ848" s="224"/>
      <c r="AK848" s="224"/>
    </row>
    <row r="849" spans="1:37" ht="12.75">
      <c r="A849" s="224"/>
      <c r="B849" s="224"/>
      <c r="C849" s="224"/>
      <c r="D849" s="224"/>
      <c r="E849" s="224"/>
      <c r="F849" s="224"/>
      <c r="G849" s="224"/>
      <c r="H849" s="224"/>
      <c r="I849" s="224"/>
      <c r="J849" s="224"/>
      <c r="K849" s="224"/>
      <c r="L849" s="224"/>
      <c r="M849" s="224"/>
      <c r="N849" s="224"/>
      <c r="O849" s="224"/>
      <c r="P849" s="224"/>
      <c r="Q849" s="224"/>
      <c r="R849" s="224"/>
      <c r="S849" s="224"/>
      <c r="T849" s="224"/>
      <c r="U849" s="224"/>
      <c r="V849" s="224"/>
      <c r="W849" s="224"/>
      <c r="X849" s="224"/>
      <c r="Y849" s="224"/>
      <c r="Z849" s="224"/>
      <c r="AA849" s="224"/>
      <c r="AB849" s="224"/>
      <c r="AC849" s="224"/>
      <c r="AD849" s="224"/>
      <c r="AE849" s="224"/>
      <c r="AF849" s="224"/>
      <c r="AG849" s="224"/>
      <c r="AH849" s="224"/>
      <c r="AI849" s="224"/>
      <c r="AJ849" s="224"/>
      <c r="AK849" s="224"/>
    </row>
    <row r="850" spans="1:37" ht="12.75">
      <c r="A850" s="224"/>
      <c r="B850" s="224"/>
      <c r="C850" s="224"/>
      <c r="D850" s="224"/>
      <c r="E850" s="224"/>
      <c r="F850" s="224"/>
      <c r="G850" s="224"/>
      <c r="H850" s="224"/>
      <c r="I850" s="224"/>
      <c r="J850" s="224"/>
      <c r="K850" s="224"/>
      <c r="L850" s="224"/>
      <c r="M850" s="224"/>
      <c r="N850" s="224"/>
      <c r="O850" s="224"/>
      <c r="P850" s="224"/>
      <c r="Q850" s="224"/>
      <c r="R850" s="224"/>
      <c r="S850" s="224"/>
      <c r="T850" s="224"/>
      <c r="U850" s="224"/>
      <c r="V850" s="224"/>
      <c r="W850" s="224"/>
      <c r="X850" s="224"/>
      <c r="Y850" s="224"/>
      <c r="Z850" s="224"/>
      <c r="AA850" s="224"/>
      <c r="AB850" s="224"/>
      <c r="AC850" s="224"/>
      <c r="AD850" s="224"/>
      <c r="AE850" s="224"/>
      <c r="AF850" s="224"/>
      <c r="AG850" s="224"/>
      <c r="AH850" s="224"/>
      <c r="AI850" s="224"/>
      <c r="AJ850" s="224"/>
      <c r="AK850" s="224"/>
    </row>
    <row r="851" spans="1:37" ht="12.75">
      <c r="A851" s="224"/>
      <c r="B851" s="224"/>
      <c r="C851" s="224"/>
      <c r="D851" s="224"/>
      <c r="E851" s="224"/>
      <c r="F851" s="224"/>
      <c r="G851" s="224"/>
      <c r="H851" s="224"/>
      <c r="I851" s="224"/>
      <c r="J851" s="224"/>
      <c r="K851" s="224"/>
      <c r="L851" s="224"/>
      <c r="M851" s="224"/>
      <c r="N851" s="224"/>
      <c r="O851" s="224"/>
      <c r="P851" s="224"/>
      <c r="Q851" s="224"/>
      <c r="R851" s="224"/>
      <c r="S851" s="224"/>
      <c r="T851" s="224"/>
      <c r="U851" s="224"/>
      <c r="V851" s="224"/>
      <c r="W851" s="224"/>
      <c r="X851" s="224"/>
      <c r="Y851" s="224"/>
      <c r="Z851" s="224"/>
      <c r="AA851" s="224"/>
      <c r="AB851" s="224"/>
      <c r="AC851" s="224"/>
      <c r="AD851" s="224"/>
      <c r="AE851" s="224"/>
      <c r="AF851" s="224"/>
      <c r="AG851" s="224"/>
      <c r="AH851" s="224"/>
      <c r="AI851" s="224"/>
      <c r="AJ851" s="224"/>
      <c r="AK851" s="224"/>
    </row>
    <row r="852" spans="1:37" ht="12.75">
      <c r="A852" s="224"/>
      <c r="B852" s="224"/>
      <c r="C852" s="224"/>
      <c r="D852" s="224"/>
      <c r="E852" s="224"/>
      <c r="F852" s="224"/>
      <c r="G852" s="224"/>
      <c r="H852" s="224"/>
      <c r="I852" s="224"/>
      <c r="J852" s="224"/>
      <c r="K852" s="224"/>
      <c r="L852" s="224"/>
      <c r="M852" s="224"/>
      <c r="N852" s="224"/>
      <c r="O852" s="224"/>
      <c r="P852" s="224"/>
      <c r="Q852" s="224"/>
      <c r="R852" s="224"/>
      <c r="S852" s="224"/>
      <c r="T852" s="224"/>
      <c r="U852" s="224"/>
      <c r="V852" s="224"/>
      <c r="W852" s="224"/>
      <c r="X852" s="224"/>
      <c r="Y852" s="224"/>
      <c r="Z852" s="224"/>
      <c r="AA852" s="224"/>
      <c r="AB852" s="224"/>
      <c r="AC852" s="224"/>
      <c r="AD852" s="224"/>
      <c r="AE852" s="224"/>
      <c r="AF852" s="224"/>
      <c r="AG852" s="224"/>
      <c r="AH852" s="224"/>
      <c r="AI852" s="224"/>
      <c r="AJ852" s="224"/>
      <c r="AK852" s="224"/>
    </row>
    <row r="853" spans="1:37" ht="12.75">
      <c r="A853" s="224"/>
      <c r="B853" s="224"/>
      <c r="C853" s="224"/>
      <c r="D853" s="224"/>
      <c r="E853" s="224"/>
      <c r="F853" s="224"/>
      <c r="G853" s="224"/>
      <c r="H853" s="224"/>
      <c r="I853" s="224"/>
      <c r="J853" s="224"/>
      <c r="K853" s="224"/>
      <c r="L853" s="224"/>
      <c r="M853" s="224"/>
      <c r="N853" s="224"/>
      <c r="O853" s="224"/>
      <c r="P853" s="224"/>
      <c r="Q853" s="224"/>
      <c r="R853" s="224"/>
      <c r="S853" s="224"/>
      <c r="T853" s="224"/>
      <c r="U853" s="224"/>
      <c r="V853" s="224"/>
      <c r="W853" s="224"/>
      <c r="X853" s="224"/>
      <c r="Y853" s="224"/>
      <c r="Z853" s="224"/>
      <c r="AA853" s="224"/>
      <c r="AB853" s="224"/>
      <c r="AC853" s="224"/>
      <c r="AD853" s="224"/>
      <c r="AE853" s="224"/>
      <c r="AF853" s="224"/>
      <c r="AG853" s="224"/>
      <c r="AH853" s="224"/>
      <c r="AI853" s="224"/>
      <c r="AJ853" s="224"/>
      <c r="AK853" s="224"/>
    </row>
    <row r="854" spans="1:37" ht="12.75">
      <c r="A854" s="224"/>
      <c r="B854" s="224"/>
      <c r="C854" s="224"/>
      <c r="D854" s="224"/>
      <c r="E854" s="224"/>
      <c r="F854" s="224"/>
      <c r="G854" s="224"/>
      <c r="H854" s="224"/>
      <c r="I854" s="224"/>
      <c r="J854" s="224"/>
      <c r="K854" s="224"/>
      <c r="L854" s="224"/>
      <c r="M854" s="224"/>
      <c r="N854" s="224"/>
      <c r="O854" s="224"/>
      <c r="P854" s="224"/>
      <c r="Q854" s="224"/>
      <c r="R854" s="224"/>
      <c r="S854" s="224"/>
      <c r="T854" s="224"/>
      <c r="U854" s="224"/>
      <c r="V854" s="224"/>
      <c r="W854" s="224"/>
      <c r="X854" s="224"/>
      <c r="Y854" s="224"/>
      <c r="Z854" s="224"/>
      <c r="AA854" s="224"/>
      <c r="AB854" s="224"/>
      <c r="AC854" s="224"/>
      <c r="AD854" s="224"/>
      <c r="AE854" s="224"/>
      <c r="AF854" s="224"/>
      <c r="AG854" s="224"/>
      <c r="AH854" s="224"/>
      <c r="AI854" s="224"/>
      <c r="AJ854" s="224"/>
      <c r="AK854" s="224"/>
    </row>
    <row r="855" spans="1:37" ht="12.75">
      <c r="A855" s="224"/>
      <c r="B855" s="224"/>
      <c r="C855" s="224"/>
      <c r="D855" s="224"/>
      <c r="E855" s="224"/>
      <c r="F855" s="224"/>
      <c r="G855" s="224"/>
      <c r="H855" s="224"/>
      <c r="I855" s="224"/>
      <c r="J855" s="224"/>
      <c r="K855" s="224"/>
      <c r="L855" s="224"/>
      <c r="M855" s="224"/>
      <c r="N855" s="224"/>
      <c r="O855" s="224"/>
      <c r="P855" s="224"/>
      <c r="Q855" s="224"/>
      <c r="R855" s="224"/>
      <c r="S855" s="224"/>
      <c r="T855" s="224"/>
      <c r="U855" s="224"/>
      <c r="V855" s="224"/>
      <c r="W855" s="224"/>
      <c r="X855" s="224"/>
      <c r="Y855" s="224"/>
      <c r="Z855" s="224"/>
      <c r="AA855" s="224"/>
      <c r="AB855" s="224"/>
      <c r="AC855" s="224"/>
      <c r="AD855" s="224"/>
      <c r="AE855" s="224"/>
      <c r="AF855" s="224"/>
      <c r="AG855" s="224"/>
      <c r="AH855" s="224"/>
      <c r="AI855" s="224"/>
      <c r="AJ855" s="224"/>
      <c r="AK855" s="224"/>
    </row>
    <row r="856" spans="1:37" ht="12.75">
      <c r="A856" s="224"/>
      <c r="B856" s="224"/>
      <c r="C856" s="224"/>
      <c r="D856" s="224"/>
      <c r="E856" s="224"/>
      <c r="F856" s="224"/>
      <c r="G856" s="224"/>
      <c r="H856" s="224"/>
      <c r="I856" s="224"/>
      <c r="J856" s="224"/>
      <c r="K856" s="224"/>
      <c r="L856" s="224"/>
      <c r="M856" s="224"/>
      <c r="N856" s="224"/>
      <c r="O856" s="224"/>
      <c r="P856" s="224"/>
      <c r="Q856" s="224"/>
      <c r="R856" s="224"/>
      <c r="S856" s="224"/>
      <c r="T856" s="224"/>
      <c r="U856" s="224"/>
      <c r="V856" s="224"/>
      <c r="W856" s="224"/>
      <c r="X856" s="224"/>
      <c r="Y856" s="224"/>
      <c r="Z856" s="224"/>
      <c r="AA856" s="224"/>
      <c r="AB856" s="224"/>
      <c r="AC856" s="224"/>
      <c r="AD856" s="224"/>
      <c r="AE856" s="224"/>
      <c r="AF856" s="224"/>
      <c r="AG856" s="224"/>
      <c r="AH856" s="224"/>
      <c r="AI856" s="224"/>
      <c r="AJ856" s="224"/>
      <c r="AK856" s="224"/>
    </row>
    <row r="857" spans="1:37" ht="12.75">
      <c r="A857" s="224"/>
      <c r="B857" s="224"/>
      <c r="C857" s="224"/>
      <c r="D857" s="224"/>
      <c r="E857" s="224"/>
      <c r="F857" s="224"/>
      <c r="G857" s="224"/>
      <c r="H857" s="224"/>
      <c r="I857" s="224"/>
      <c r="J857" s="224"/>
      <c r="K857" s="224"/>
      <c r="L857" s="224"/>
      <c r="M857" s="224"/>
      <c r="N857" s="224"/>
      <c r="O857" s="224"/>
      <c r="P857" s="224"/>
      <c r="Q857" s="224"/>
      <c r="R857" s="224"/>
      <c r="S857" s="224"/>
      <c r="T857" s="224"/>
      <c r="U857" s="224"/>
      <c r="V857" s="224"/>
      <c r="W857" s="224"/>
      <c r="X857" s="224"/>
      <c r="Y857" s="224"/>
      <c r="Z857" s="224"/>
      <c r="AA857" s="224"/>
      <c r="AB857" s="224"/>
      <c r="AC857" s="224"/>
      <c r="AD857" s="224"/>
      <c r="AE857" s="224"/>
      <c r="AF857" s="224"/>
      <c r="AG857" s="224"/>
      <c r="AH857" s="224"/>
      <c r="AI857" s="224"/>
      <c r="AJ857" s="224"/>
      <c r="AK857" s="224"/>
    </row>
    <row r="858" spans="1:37" ht="12.75">
      <c r="A858" s="224"/>
      <c r="B858" s="224"/>
      <c r="C858" s="224"/>
      <c r="D858" s="224"/>
      <c r="E858" s="224"/>
      <c r="F858" s="224"/>
      <c r="G858" s="224"/>
      <c r="H858" s="224"/>
      <c r="I858" s="224"/>
      <c r="J858" s="224"/>
      <c r="K858" s="224"/>
      <c r="L858" s="224"/>
      <c r="M858" s="224"/>
      <c r="N858" s="224"/>
      <c r="O858" s="224"/>
      <c r="P858" s="224"/>
      <c r="Q858" s="224"/>
      <c r="R858" s="224"/>
      <c r="S858" s="224"/>
      <c r="T858" s="224"/>
      <c r="U858" s="224"/>
      <c r="V858" s="224"/>
      <c r="W858" s="224"/>
      <c r="X858" s="224"/>
      <c r="Y858" s="224"/>
      <c r="Z858" s="224"/>
      <c r="AA858" s="224"/>
      <c r="AB858" s="224"/>
      <c r="AC858" s="224"/>
      <c r="AD858" s="224"/>
      <c r="AE858" s="224"/>
      <c r="AF858" s="224"/>
      <c r="AG858" s="224"/>
      <c r="AH858" s="224"/>
      <c r="AI858" s="224"/>
      <c r="AJ858" s="224"/>
      <c r="AK858" s="224"/>
    </row>
    <row r="859" spans="1:37" ht="12.75">
      <c r="A859" s="224"/>
      <c r="B859" s="224"/>
      <c r="C859" s="224"/>
      <c r="D859" s="224"/>
      <c r="E859" s="224"/>
      <c r="F859" s="224"/>
      <c r="G859" s="224"/>
      <c r="H859" s="224"/>
      <c r="I859" s="224"/>
      <c r="J859" s="224"/>
      <c r="K859" s="224"/>
      <c r="L859" s="224"/>
      <c r="M859" s="224"/>
      <c r="N859" s="224"/>
      <c r="O859" s="224"/>
      <c r="P859" s="224"/>
      <c r="Q859" s="224"/>
      <c r="R859" s="224"/>
      <c r="S859" s="224"/>
      <c r="T859" s="224"/>
      <c r="U859" s="224"/>
      <c r="V859" s="224"/>
      <c r="W859" s="224"/>
      <c r="X859" s="224"/>
      <c r="Y859" s="224"/>
      <c r="Z859" s="224"/>
      <c r="AA859" s="224"/>
      <c r="AB859" s="224"/>
      <c r="AC859" s="224"/>
      <c r="AD859" s="224"/>
      <c r="AE859" s="224"/>
      <c r="AF859" s="224"/>
      <c r="AG859" s="224"/>
      <c r="AH859" s="224"/>
      <c r="AI859" s="224"/>
      <c r="AJ859" s="224"/>
      <c r="AK859" s="224"/>
    </row>
    <row r="860" spans="1:37" ht="12.75">
      <c r="A860" s="224"/>
      <c r="B860" s="224"/>
      <c r="C860" s="224"/>
      <c r="D860" s="224"/>
      <c r="E860" s="224"/>
      <c r="F860" s="224"/>
      <c r="G860" s="224"/>
      <c r="H860" s="224"/>
      <c r="I860" s="224"/>
      <c r="J860" s="224"/>
      <c r="K860" s="224"/>
      <c r="L860" s="224"/>
      <c r="M860" s="224"/>
      <c r="N860" s="224"/>
      <c r="O860" s="224"/>
      <c r="P860" s="224"/>
      <c r="Q860" s="224"/>
      <c r="R860" s="224"/>
      <c r="S860" s="224"/>
      <c r="T860" s="224"/>
      <c r="U860" s="224"/>
      <c r="V860" s="224"/>
      <c r="W860" s="224"/>
      <c r="X860" s="224"/>
      <c r="Y860" s="224"/>
      <c r="Z860" s="224"/>
      <c r="AA860" s="224"/>
      <c r="AB860" s="224"/>
      <c r="AC860" s="224"/>
      <c r="AD860" s="224"/>
      <c r="AE860" s="224"/>
      <c r="AF860" s="224"/>
      <c r="AG860" s="224"/>
      <c r="AH860" s="224"/>
      <c r="AI860" s="224"/>
      <c r="AJ860" s="224"/>
      <c r="AK860" s="224"/>
    </row>
    <row r="861" spans="1:37" ht="12.75">
      <c r="A861" s="224"/>
      <c r="B861" s="224"/>
      <c r="C861" s="224"/>
      <c r="D861" s="224"/>
      <c r="E861" s="224"/>
      <c r="F861" s="224"/>
      <c r="G861" s="224"/>
      <c r="H861" s="224"/>
      <c r="I861" s="224"/>
      <c r="J861" s="224"/>
      <c r="K861" s="224"/>
      <c r="L861" s="224"/>
      <c r="M861" s="224"/>
      <c r="N861" s="224"/>
      <c r="O861" s="224"/>
      <c r="P861" s="224"/>
      <c r="Q861" s="224"/>
      <c r="R861" s="224"/>
      <c r="S861" s="224"/>
      <c r="T861" s="224"/>
      <c r="U861" s="224"/>
      <c r="V861" s="224"/>
      <c r="W861" s="224"/>
      <c r="X861" s="224"/>
      <c r="Y861" s="224"/>
      <c r="Z861" s="224"/>
      <c r="AA861" s="224"/>
      <c r="AB861" s="224"/>
      <c r="AC861" s="224"/>
      <c r="AD861" s="224"/>
      <c r="AE861" s="224"/>
      <c r="AF861" s="224"/>
      <c r="AG861" s="224"/>
      <c r="AH861" s="224"/>
      <c r="AI861" s="224"/>
      <c r="AJ861" s="224"/>
      <c r="AK861" s="224"/>
    </row>
    <row r="862" spans="1:37" ht="12.75">
      <c r="A862" s="224"/>
      <c r="B862" s="224"/>
      <c r="C862" s="224"/>
      <c r="D862" s="224"/>
      <c r="E862" s="224"/>
      <c r="F862" s="224"/>
      <c r="G862" s="224"/>
      <c r="H862" s="224"/>
      <c r="I862" s="224"/>
      <c r="J862" s="224"/>
      <c r="K862" s="224"/>
      <c r="L862" s="224"/>
      <c r="M862" s="224"/>
      <c r="N862" s="224"/>
      <c r="O862" s="224"/>
      <c r="P862" s="224"/>
      <c r="Q862" s="224"/>
      <c r="R862" s="224"/>
      <c r="S862" s="224"/>
      <c r="T862" s="224"/>
      <c r="U862" s="224"/>
      <c r="V862" s="224"/>
      <c r="W862" s="224"/>
      <c r="X862" s="224"/>
      <c r="Y862" s="224"/>
      <c r="Z862" s="224"/>
      <c r="AA862" s="224"/>
      <c r="AB862" s="224"/>
      <c r="AC862" s="224"/>
      <c r="AD862" s="224"/>
      <c r="AE862" s="224"/>
      <c r="AF862" s="224"/>
      <c r="AG862" s="224"/>
      <c r="AH862" s="224"/>
      <c r="AI862" s="224"/>
      <c r="AJ862" s="224"/>
      <c r="AK862" s="224"/>
    </row>
    <row r="863" spans="1:37" ht="12.75">
      <c r="A863" s="224"/>
      <c r="B863" s="224"/>
      <c r="C863" s="224"/>
      <c r="D863" s="224"/>
      <c r="E863" s="224"/>
      <c r="F863" s="224"/>
      <c r="G863" s="224"/>
      <c r="H863" s="224"/>
      <c r="I863" s="224"/>
      <c r="J863" s="224"/>
      <c r="K863" s="224"/>
      <c r="L863" s="224"/>
      <c r="M863" s="224"/>
      <c r="N863" s="224"/>
      <c r="O863" s="224"/>
      <c r="P863" s="224"/>
      <c r="Q863" s="224"/>
      <c r="R863" s="224"/>
      <c r="S863" s="224"/>
      <c r="T863" s="224"/>
      <c r="U863" s="224"/>
      <c r="V863" s="224"/>
      <c r="W863" s="224"/>
      <c r="X863" s="224"/>
      <c r="Y863" s="224"/>
      <c r="Z863" s="224"/>
      <c r="AA863" s="224"/>
      <c r="AB863" s="224"/>
      <c r="AC863" s="224"/>
      <c r="AD863" s="224"/>
      <c r="AE863" s="224"/>
      <c r="AF863" s="224"/>
      <c r="AG863" s="224"/>
      <c r="AH863" s="224"/>
      <c r="AI863" s="224"/>
      <c r="AJ863" s="224"/>
      <c r="AK863" s="224"/>
    </row>
    <row r="864" spans="1:37" ht="12.75">
      <c r="A864" s="224"/>
      <c r="B864" s="224"/>
      <c r="C864" s="224"/>
      <c r="D864" s="224"/>
      <c r="E864" s="224"/>
      <c r="F864" s="224"/>
      <c r="G864" s="224"/>
      <c r="H864" s="224"/>
      <c r="I864" s="224"/>
      <c r="J864" s="224"/>
      <c r="K864" s="224"/>
      <c r="L864" s="224"/>
      <c r="M864" s="224"/>
      <c r="N864" s="224"/>
      <c r="O864" s="224"/>
      <c r="P864" s="224"/>
      <c r="Q864" s="224"/>
      <c r="R864" s="224"/>
      <c r="S864" s="224"/>
      <c r="T864" s="224"/>
      <c r="U864" s="224"/>
      <c r="V864" s="224"/>
      <c r="W864" s="224"/>
      <c r="X864" s="224"/>
      <c r="Y864" s="224"/>
      <c r="Z864" s="224"/>
      <c r="AA864" s="224"/>
      <c r="AB864" s="224"/>
      <c r="AC864" s="224"/>
      <c r="AD864" s="224"/>
      <c r="AE864" s="224"/>
      <c r="AF864" s="224"/>
      <c r="AG864" s="224"/>
      <c r="AH864" s="224"/>
      <c r="AI864" s="224"/>
      <c r="AJ864" s="224"/>
      <c r="AK864" s="224"/>
    </row>
    <row r="865" spans="1:37" ht="12.75">
      <c r="A865" s="224"/>
      <c r="B865" s="224"/>
      <c r="C865" s="224"/>
      <c r="D865" s="224"/>
      <c r="E865" s="224"/>
      <c r="F865" s="224"/>
      <c r="G865" s="224"/>
      <c r="H865" s="224"/>
      <c r="I865" s="224"/>
      <c r="J865" s="224"/>
      <c r="K865" s="224"/>
      <c r="L865" s="224"/>
      <c r="M865" s="224"/>
      <c r="N865" s="224"/>
      <c r="O865" s="224"/>
      <c r="P865" s="224"/>
      <c r="Q865" s="224"/>
      <c r="R865" s="224"/>
      <c r="S865" s="224"/>
      <c r="T865" s="224"/>
      <c r="U865" s="224"/>
      <c r="V865" s="224"/>
      <c r="W865" s="224"/>
      <c r="X865" s="224"/>
      <c r="Y865" s="224"/>
      <c r="Z865" s="224"/>
      <c r="AA865" s="224"/>
      <c r="AB865" s="224"/>
      <c r="AC865" s="224"/>
      <c r="AD865" s="224"/>
      <c r="AE865" s="224"/>
      <c r="AF865" s="224"/>
      <c r="AG865" s="224"/>
      <c r="AH865" s="224"/>
      <c r="AI865" s="224"/>
      <c r="AJ865" s="224"/>
      <c r="AK865" s="224"/>
    </row>
    <row r="866" spans="1:37" ht="12.75">
      <c r="A866" s="224"/>
      <c r="B866" s="224"/>
      <c r="C866" s="224"/>
      <c r="D866" s="224"/>
      <c r="E866" s="224"/>
      <c r="F866" s="224"/>
      <c r="G866" s="224"/>
      <c r="H866" s="224"/>
      <c r="I866" s="224"/>
      <c r="J866" s="224"/>
      <c r="K866" s="224"/>
      <c r="L866" s="224"/>
      <c r="M866" s="224"/>
      <c r="N866" s="224"/>
      <c r="O866" s="224"/>
      <c r="P866" s="224"/>
      <c r="Q866" s="224"/>
      <c r="R866" s="224"/>
      <c r="S866" s="224"/>
      <c r="T866" s="224"/>
      <c r="U866" s="224"/>
      <c r="V866" s="224"/>
      <c r="W866" s="224"/>
      <c r="X866" s="224"/>
      <c r="Y866" s="224"/>
      <c r="Z866" s="224"/>
      <c r="AA866" s="224"/>
      <c r="AB866" s="224"/>
      <c r="AC866" s="224"/>
      <c r="AD866" s="224"/>
      <c r="AE866" s="224"/>
      <c r="AF866" s="224"/>
      <c r="AG866" s="224"/>
      <c r="AH866" s="224"/>
      <c r="AI866" s="224"/>
      <c r="AJ866" s="224"/>
      <c r="AK866" s="224"/>
    </row>
    <row r="867" spans="1:37" ht="12.75">
      <c r="A867" s="224"/>
      <c r="B867" s="224"/>
      <c r="C867" s="224"/>
      <c r="D867" s="224"/>
      <c r="E867" s="224"/>
      <c r="F867" s="224"/>
      <c r="G867" s="224"/>
      <c r="H867" s="224"/>
      <c r="I867" s="224"/>
      <c r="J867" s="224"/>
      <c r="K867" s="224"/>
      <c r="L867" s="224"/>
      <c r="M867" s="224"/>
      <c r="N867" s="224"/>
      <c r="O867" s="224"/>
      <c r="P867" s="224"/>
      <c r="Q867" s="224"/>
      <c r="R867" s="224"/>
      <c r="S867" s="224"/>
      <c r="T867" s="224"/>
      <c r="U867" s="224"/>
      <c r="V867" s="224"/>
      <c r="W867" s="224"/>
      <c r="X867" s="224"/>
      <c r="Y867" s="224"/>
      <c r="Z867" s="224"/>
      <c r="AA867" s="224"/>
      <c r="AB867" s="224"/>
      <c r="AC867" s="224"/>
      <c r="AD867" s="224"/>
      <c r="AE867" s="224"/>
      <c r="AF867" s="224"/>
      <c r="AG867" s="224"/>
      <c r="AH867" s="224"/>
      <c r="AI867" s="224"/>
      <c r="AJ867" s="224"/>
      <c r="AK867" s="224"/>
    </row>
    <row r="868" spans="1:37" ht="12.75">
      <c r="A868" s="224"/>
      <c r="B868" s="224"/>
      <c r="C868" s="224"/>
      <c r="D868" s="224"/>
      <c r="E868" s="224"/>
      <c r="F868" s="224"/>
      <c r="G868" s="224"/>
      <c r="H868" s="224"/>
      <c r="I868" s="224"/>
      <c r="J868" s="224"/>
      <c r="K868" s="224"/>
      <c r="L868" s="224"/>
      <c r="M868" s="224"/>
      <c r="N868" s="224"/>
      <c r="O868" s="224"/>
      <c r="P868" s="224"/>
      <c r="Q868" s="224"/>
      <c r="R868" s="224"/>
      <c r="S868" s="224"/>
      <c r="T868" s="224"/>
      <c r="U868" s="224"/>
      <c r="V868" s="224"/>
      <c r="W868" s="224"/>
      <c r="X868" s="224"/>
      <c r="Y868" s="224"/>
      <c r="Z868" s="224"/>
      <c r="AA868" s="224"/>
      <c r="AB868" s="224"/>
      <c r="AC868" s="224"/>
      <c r="AD868" s="224"/>
      <c r="AE868" s="224"/>
      <c r="AF868" s="224"/>
      <c r="AG868" s="224"/>
      <c r="AH868" s="224"/>
      <c r="AI868" s="224"/>
      <c r="AJ868" s="224"/>
      <c r="AK868" s="224"/>
    </row>
    <row r="869" spans="1:37" ht="12.75">
      <c r="A869" s="224"/>
      <c r="B869" s="224"/>
      <c r="C869" s="224"/>
      <c r="D869" s="224"/>
      <c r="E869" s="224"/>
      <c r="F869" s="224"/>
      <c r="G869" s="224"/>
      <c r="H869" s="224"/>
      <c r="I869" s="224"/>
      <c r="J869" s="224"/>
      <c r="K869" s="224"/>
      <c r="L869" s="224"/>
      <c r="M869" s="224"/>
      <c r="N869" s="224"/>
      <c r="O869" s="224"/>
      <c r="P869" s="224"/>
      <c r="Q869" s="224"/>
      <c r="R869" s="224"/>
      <c r="S869" s="224"/>
      <c r="T869" s="224"/>
      <c r="U869" s="224"/>
      <c r="V869" s="224"/>
      <c r="W869" s="224"/>
      <c r="X869" s="224"/>
      <c r="Y869" s="224"/>
      <c r="Z869" s="224"/>
      <c r="AA869" s="224"/>
      <c r="AB869" s="224"/>
      <c r="AC869" s="224"/>
      <c r="AD869" s="224"/>
      <c r="AE869" s="224"/>
      <c r="AF869" s="224"/>
      <c r="AG869" s="224"/>
      <c r="AH869" s="224"/>
      <c r="AI869" s="224"/>
      <c r="AJ869" s="224"/>
      <c r="AK869" s="224"/>
    </row>
    <row r="870" spans="1:37" ht="12.75">
      <c r="A870" s="224"/>
      <c r="B870" s="224"/>
      <c r="C870" s="224"/>
      <c r="D870" s="224"/>
      <c r="E870" s="224"/>
      <c r="F870" s="224"/>
      <c r="G870" s="224"/>
      <c r="H870" s="224"/>
      <c r="I870" s="224"/>
      <c r="J870" s="224"/>
      <c r="K870" s="224"/>
      <c r="L870" s="224"/>
      <c r="M870" s="224"/>
      <c r="N870" s="224"/>
      <c r="O870" s="224"/>
      <c r="P870" s="224"/>
      <c r="Q870" s="224"/>
      <c r="R870" s="224"/>
      <c r="S870" s="224"/>
      <c r="T870" s="224"/>
      <c r="U870" s="224"/>
      <c r="V870" s="224"/>
      <c r="W870" s="224"/>
      <c r="X870" s="224"/>
      <c r="Y870" s="224"/>
      <c r="Z870" s="224"/>
      <c r="AA870" s="224"/>
      <c r="AB870" s="224"/>
      <c r="AC870" s="224"/>
      <c r="AD870" s="224"/>
      <c r="AE870" s="224"/>
      <c r="AF870" s="224"/>
      <c r="AG870" s="224"/>
      <c r="AH870" s="224"/>
      <c r="AI870" s="224"/>
      <c r="AJ870" s="224"/>
      <c r="AK870" s="224"/>
    </row>
    <row r="871" spans="1:37" ht="12.75">
      <c r="A871" s="224"/>
      <c r="B871" s="224"/>
      <c r="C871" s="224"/>
      <c r="D871" s="224"/>
      <c r="E871" s="224"/>
      <c r="F871" s="224"/>
      <c r="G871" s="224"/>
      <c r="H871" s="224"/>
      <c r="I871" s="224"/>
      <c r="J871" s="224"/>
      <c r="K871" s="224"/>
      <c r="L871" s="224"/>
      <c r="M871" s="224"/>
      <c r="N871" s="224"/>
      <c r="O871" s="224"/>
      <c r="P871" s="224"/>
      <c r="Q871" s="224"/>
      <c r="R871" s="224"/>
      <c r="S871" s="224"/>
      <c r="T871" s="224"/>
      <c r="U871" s="224"/>
      <c r="V871" s="224"/>
      <c r="W871" s="224"/>
      <c r="X871" s="224"/>
      <c r="Y871" s="224"/>
      <c r="Z871" s="224"/>
      <c r="AA871" s="224"/>
      <c r="AB871" s="224"/>
      <c r="AC871" s="224"/>
      <c r="AD871" s="224"/>
      <c r="AE871" s="224"/>
      <c r="AF871" s="224"/>
      <c r="AG871" s="224"/>
      <c r="AH871" s="224"/>
      <c r="AI871" s="224"/>
      <c r="AJ871" s="224"/>
      <c r="AK871" s="224"/>
    </row>
    <row r="872" spans="1:37" ht="12.75">
      <c r="A872" s="224"/>
      <c r="B872" s="224"/>
      <c r="C872" s="224"/>
      <c r="D872" s="224"/>
      <c r="E872" s="224"/>
      <c r="F872" s="224"/>
      <c r="G872" s="224"/>
      <c r="H872" s="224"/>
      <c r="I872" s="224"/>
      <c r="J872" s="224"/>
      <c r="K872" s="224"/>
      <c r="L872" s="224"/>
      <c r="M872" s="224"/>
      <c r="N872" s="224"/>
      <c r="O872" s="224"/>
      <c r="P872" s="224"/>
      <c r="Q872" s="224"/>
      <c r="R872" s="224"/>
      <c r="S872" s="224"/>
      <c r="T872" s="224"/>
      <c r="U872" s="224"/>
      <c r="V872" s="224"/>
      <c r="W872" s="224"/>
      <c r="X872" s="224"/>
      <c r="Y872" s="224"/>
      <c r="Z872" s="224"/>
      <c r="AA872" s="224"/>
      <c r="AB872" s="224"/>
      <c r="AC872" s="224"/>
      <c r="AD872" s="224"/>
      <c r="AE872" s="224"/>
      <c r="AF872" s="224"/>
      <c r="AG872" s="224"/>
      <c r="AH872" s="224"/>
      <c r="AI872" s="224"/>
      <c r="AJ872" s="224"/>
      <c r="AK872" s="224"/>
    </row>
    <row r="873" spans="1:37" ht="12.75">
      <c r="A873" s="224"/>
      <c r="B873" s="224"/>
      <c r="C873" s="224"/>
      <c r="D873" s="224"/>
      <c r="E873" s="224"/>
      <c r="F873" s="224"/>
      <c r="G873" s="224"/>
      <c r="H873" s="224"/>
      <c r="I873" s="224"/>
      <c r="J873" s="224"/>
      <c r="K873" s="224"/>
      <c r="L873" s="224"/>
      <c r="M873" s="224"/>
      <c r="N873" s="224"/>
      <c r="O873" s="224"/>
      <c r="P873" s="224"/>
      <c r="Q873" s="224"/>
      <c r="R873" s="224"/>
      <c r="S873" s="224"/>
      <c r="T873" s="224"/>
      <c r="U873" s="224"/>
      <c r="V873" s="224"/>
      <c r="W873" s="224"/>
      <c r="X873" s="224"/>
      <c r="Y873" s="224"/>
      <c r="Z873" s="224"/>
      <c r="AA873" s="224"/>
      <c r="AB873" s="224"/>
      <c r="AC873" s="224"/>
      <c r="AD873" s="224"/>
      <c r="AE873" s="224"/>
      <c r="AF873" s="224"/>
      <c r="AG873" s="224"/>
      <c r="AH873" s="224"/>
      <c r="AI873" s="224"/>
      <c r="AJ873" s="224"/>
      <c r="AK873" s="224"/>
    </row>
    <row r="874" spans="1:37" ht="12.75">
      <c r="A874" s="224"/>
      <c r="B874" s="224"/>
      <c r="C874" s="224"/>
      <c r="D874" s="224"/>
      <c r="E874" s="224"/>
      <c r="F874" s="224"/>
      <c r="G874" s="224"/>
      <c r="H874" s="224"/>
      <c r="I874" s="224"/>
      <c r="J874" s="224"/>
      <c r="K874" s="224"/>
      <c r="L874" s="224"/>
      <c r="M874" s="224"/>
      <c r="N874" s="224"/>
      <c r="O874" s="224"/>
      <c r="P874" s="224"/>
      <c r="Q874" s="224"/>
      <c r="R874" s="224"/>
      <c r="S874" s="224"/>
      <c r="T874" s="224"/>
      <c r="U874" s="224"/>
      <c r="V874" s="224"/>
      <c r="W874" s="224"/>
      <c r="X874" s="224"/>
      <c r="Y874" s="224"/>
      <c r="Z874" s="224"/>
      <c r="AA874" s="224"/>
      <c r="AB874" s="224"/>
      <c r="AC874" s="224"/>
      <c r="AD874" s="224"/>
      <c r="AE874" s="224"/>
      <c r="AF874" s="224"/>
      <c r="AG874" s="224"/>
      <c r="AH874" s="224"/>
      <c r="AI874" s="224"/>
      <c r="AJ874" s="224"/>
      <c r="AK874" s="224"/>
    </row>
    <row r="875" spans="1:37" ht="12.75">
      <c r="A875" s="224"/>
      <c r="B875" s="224"/>
      <c r="C875" s="224"/>
      <c r="D875" s="224"/>
      <c r="E875" s="224"/>
      <c r="F875" s="224"/>
      <c r="G875" s="224"/>
      <c r="H875" s="224"/>
      <c r="I875" s="224"/>
      <c r="J875" s="224"/>
      <c r="K875" s="224"/>
      <c r="L875" s="224"/>
      <c r="M875" s="224"/>
      <c r="N875" s="224"/>
      <c r="O875" s="224"/>
      <c r="P875" s="224"/>
      <c r="Q875" s="224"/>
      <c r="R875" s="224"/>
      <c r="S875" s="224"/>
      <c r="T875" s="224"/>
      <c r="U875" s="224"/>
      <c r="V875" s="224"/>
      <c r="W875" s="224"/>
      <c r="X875" s="224"/>
      <c r="Y875" s="224"/>
      <c r="Z875" s="224"/>
      <c r="AA875" s="224"/>
      <c r="AB875" s="224"/>
      <c r="AC875" s="224"/>
      <c r="AD875" s="224"/>
      <c r="AE875" s="224"/>
      <c r="AF875" s="224"/>
      <c r="AG875" s="224"/>
      <c r="AH875" s="224"/>
      <c r="AI875" s="224"/>
      <c r="AJ875" s="224"/>
      <c r="AK875" s="224"/>
    </row>
    <row r="876" spans="1:37" ht="12.75">
      <c r="A876" s="224"/>
      <c r="B876" s="224"/>
      <c r="C876" s="224"/>
      <c r="D876" s="224"/>
      <c r="E876" s="224"/>
      <c r="F876" s="224"/>
      <c r="G876" s="224"/>
      <c r="H876" s="224"/>
      <c r="I876" s="224"/>
      <c r="J876" s="224"/>
      <c r="K876" s="224"/>
      <c r="L876" s="224"/>
      <c r="M876" s="224"/>
      <c r="N876" s="224"/>
      <c r="O876" s="224"/>
      <c r="P876" s="224"/>
      <c r="Q876" s="224"/>
      <c r="R876" s="224"/>
      <c r="S876" s="224"/>
      <c r="T876" s="224"/>
      <c r="U876" s="224"/>
      <c r="V876" s="224"/>
      <c r="W876" s="224"/>
      <c r="X876" s="224"/>
      <c r="Y876" s="224"/>
      <c r="Z876" s="224"/>
      <c r="AA876" s="224"/>
      <c r="AB876" s="224"/>
      <c r="AC876" s="224"/>
      <c r="AD876" s="224"/>
      <c r="AE876" s="224"/>
      <c r="AF876" s="224"/>
      <c r="AG876" s="224"/>
      <c r="AH876" s="224"/>
      <c r="AI876" s="224"/>
      <c r="AJ876" s="224"/>
      <c r="AK876" s="224"/>
    </row>
    <row r="877" spans="1:37" ht="12.75">
      <c r="A877" s="224"/>
      <c r="B877" s="224"/>
      <c r="C877" s="224"/>
      <c r="D877" s="224"/>
      <c r="E877" s="224"/>
      <c r="F877" s="224"/>
      <c r="G877" s="224"/>
      <c r="H877" s="224"/>
      <c r="I877" s="224"/>
      <c r="J877" s="224"/>
      <c r="K877" s="224"/>
      <c r="L877" s="224"/>
      <c r="M877" s="224"/>
      <c r="N877" s="224"/>
      <c r="O877" s="224"/>
      <c r="P877" s="224"/>
      <c r="Q877" s="224"/>
      <c r="R877" s="224"/>
      <c r="S877" s="224"/>
      <c r="T877" s="224"/>
      <c r="U877" s="224"/>
      <c r="V877" s="224"/>
      <c r="W877" s="224"/>
      <c r="X877" s="224"/>
      <c r="Y877" s="224"/>
      <c r="Z877" s="224"/>
      <c r="AA877" s="224"/>
      <c r="AB877" s="224"/>
      <c r="AC877" s="224"/>
      <c r="AD877" s="224"/>
      <c r="AE877" s="224"/>
      <c r="AF877" s="224"/>
      <c r="AG877" s="224"/>
      <c r="AH877" s="224"/>
      <c r="AI877" s="224"/>
      <c r="AJ877" s="224"/>
      <c r="AK877" s="224"/>
    </row>
    <row r="878" spans="1:37" ht="12.75">
      <c r="A878" s="224"/>
      <c r="B878" s="224"/>
      <c r="C878" s="224"/>
      <c r="D878" s="224"/>
      <c r="E878" s="224"/>
      <c r="F878" s="224"/>
      <c r="G878" s="224"/>
      <c r="H878" s="224"/>
      <c r="I878" s="224"/>
      <c r="J878" s="224"/>
      <c r="K878" s="224"/>
      <c r="L878" s="224"/>
      <c r="M878" s="224"/>
      <c r="N878" s="224"/>
      <c r="O878" s="224"/>
      <c r="P878" s="224"/>
      <c r="Q878" s="224"/>
      <c r="R878" s="224"/>
      <c r="S878" s="224"/>
      <c r="T878" s="224"/>
      <c r="U878" s="224"/>
      <c r="V878" s="224"/>
      <c r="W878" s="224"/>
      <c r="X878" s="224"/>
      <c r="Y878" s="224"/>
      <c r="Z878" s="224"/>
      <c r="AA878" s="224"/>
      <c r="AB878" s="224"/>
      <c r="AC878" s="224"/>
      <c r="AD878" s="224"/>
      <c r="AE878" s="224"/>
      <c r="AF878" s="224"/>
      <c r="AG878" s="224"/>
      <c r="AH878" s="224"/>
      <c r="AI878" s="224"/>
      <c r="AJ878" s="224"/>
      <c r="AK878" s="224"/>
    </row>
    <row r="879" spans="1:37" ht="12.75">
      <c r="A879" s="224"/>
      <c r="B879" s="224"/>
      <c r="C879" s="224"/>
      <c r="D879" s="224"/>
      <c r="E879" s="224"/>
      <c r="F879" s="224"/>
      <c r="G879" s="224"/>
      <c r="H879" s="224"/>
      <c r="I879" s="224"/>
      <c r="J879" s="224"/>
      <c r="K879" s="224"/>
      <c r="L879" s="224"/>
      <c r="M879" s="224"/>
      <c r="N879" s="224"/>
      <c r="O879" s="224"/>
      <c r="P879" s="224"/>
      <c r="Q879" s="224"/>
      <c r="R879" s="224"/>
      <c r="S879" s="224"/>
      <c r="T879" s="224"/>
      <c r="U879" s="224"/>
      <c r="V879" s="224"/>
      <c r="W879" s="224"/>
      <c r="X879" s="224"/>
      <c r="Y879" s="224"/>
      <c r="Z879" s="224"/>
      <c r="AA879" s="224"/>
      <c r="AB879" s="224"/>
      <c r="AC879" s="224"/>
      <c r="AD879" s="224"/>
      <c r="AE879" s="224"/>
      <c r="AF879" s="224"/>
      <c r="AG879" s="224"/>
      <c r="AH879" s="224"/>
      <c r="AI879" s="224"/>
      <c r="AJ879" s="224"/>
      <c r="AK879" s="224"/>
    </row>
    <row r="880" spans="1:37" ht="12.75">
      <c r="A880" s="224"/>
      <c r="B880" s="224"/>
      <c r="C880" s="224"/>
      <c r="D880" s="224"/>
      <c r="E880" s="224"/>
      <c r="F880" s="224"/>
      <c r="G880" s="224"/>
      <c r="H880" s="224"/>
      <c r="I880" s="224"/>
      <c r="J880" s="224"/>
      <c r="K880" s="224"/>
      <c r="L880" s="224"/>
      <c r="M880" s="224"/>
      <c r="N880" s="224"/>
      <c r="O880" s="224"/>
      <c r="P880" s="224"/>
      <c r="Q880" s="224"/>
      <c r="R880" s="224"/>
      <c r="S880" s="224"/>
      <c r="T880" s="224"/>
      <c r="U880" s="224"/>
      <c r="V880" s="224"/>
      <c r="W880" s="224"/>
      <c r="X880" s="224"/>
      <c r="Y880" s="224"/>
      <c r="Z880" s="224"/>
      <c r="AA880" s="224"/>
      <c r="AB880" s="224"/>
      <c r="AC880" s="224"/>
      <c r="AD880" s="224"/>
      <c r="AE880" s="224"/>
      <c r="AF880" s="224"/>
      <c r="AG880" s="224"/>
      <c r="AH880" s="224"/>
      <c r="AI880" s="224"/>
      <c r="AJ880" s="224"/>
      <c r="AK880" s="224"/>
    </row>
    <row r="881" spans="1:37" ht="12.75">
      <c r="A881" s="224"/>
      <c r="B881" s="224"/>
      <c r="C881" s="224"/>
      <c r="D881" s="224"/>
      <c r="E881" s="224"/>
      <c r="F881" s="224"/>
      <c r="G881" s="224"/>
      <c r="H881" s="224"/>
      <c r="I881" s="224"/>
      <c r="J881" s="224"/>
      <c r="K881" s="224"/>
      <c r="L881" s="224"/>
      <c r="M881" s="224"/>
      <c r="N881" s="224"/>
      <c r="O881" s="224"/>
      <c r="P881" s="224"/>
      <c r="Q881" s="224"/>
      <c r="R881" s="224"/>
      <c r="S881" s="224"/>
      <c r="T881" s="224"/>
      <c r="U881" s="224"/>
      <c r="V881" s="224"/>
      <c r="W881" s="224"/>
      <c r="X881" s="224"/>
      <c r="Y881" s="224"/>
      <c r="Z881" s="224"/>
      <c r="AA881" s="224"/>
      <c r="AB881" s="224"/>
      <c r="AC881" s="224"/>
      <c r="AD881" s="224"/>
      <c r="AE881" s="224"/>
      <c r="AF881" s="224"/>
      <c r="AG881" s="224"/>
      <c r="AH881" s="224"/>
      <c r="AI881" s="224"/>
      <c r="AJ881" s="224"/>
      <c r="AK881" s="224"/>
    </row>
    <row r="882" spans="1:37" ht="12.75">
      <c r="A882" s="224"/>
      <c r="B882" s="224"/>
      <c r="C882" s="224"/>
      <c r="D882" s="224"/>
      <c r="E882" s="224"/>
      <c r="F882" s="224"/>
      <c r="G882" s="224"/>
      <c r="H882" s="224"/>
      <c r="I882" s="224"/>
      <c r="J882" s="224"/>
      <c r="K882" s="224"/>
      <c r="L882" s="224"/>
      <c r="M882" s="224"/>
      <c r="N882" s="224"/>
      <c r="O882" s="224"/>
      <c r="P882" s="224"/>
      <c r="Q882" s="224"/>
      <c r="R882" s="224"/>
      <c r="S882" s="224"/>
      <c r="T882" s="224"/>
      <c r="U882" s="224"/>
      <c r="V882" s="224"/>
      <c r="W882" s="224"/>
      <c r="X882" s="224"/>
      <c r="Y882" s="224"/>
      <c r="Z882" s="224"/>
      <c r="AA882" s="224"/>
      <c r="AB882" s="224"/>
      <c r="AC882" s="224"/>
      <c r="AD882" s="224"/>
      <c r="AE882" s="224"/>
      <c r="AF882" s="224"/>
      <c r="AG882" s="224"/>
      <c r="AH882" s="224"/>
      <c r="AI882" s="224"/>
      <c r="AJ882" s="224"/>
      <c r="AK882" s="224"/>
    </row>
    <row r="883" spans="1:37" ht="12.75">
      <c r="A883" s="224"/>
      <c r="B883" s="224"/>
      <c r="C883" s="224"/>
      <c r="D883" s="224"/>
      <c r="E883" s="224"/>
      <c r="F883" s="224"/>
      <c r="G883" s="224"/>
      <c r="H883" s="224"/>
      <c r="I883" s="224"/>
      <c r="J883" s="224"/>
      <c r="K883" s="224"/>
      <c r="L883" s="224"/>
      <c r="M883" s="224"/>
      <c r="N883" s="224"/>
      <c r="O883" s="224"/>
      <c r="P883" s="224"/>
      <c r="Q883" s="224"/>
      <c r="R883" s="224"/>
      <c r="S883" s="224"/>
      <c r="T883" s="224"/>
      <c r="U883" s="224"/>
      <c r="V883" s="224"/>
      <c r="W883" s="224"/>
      <c r="X883" s="224"/>
      <c r="Y883" s="224"/>
      <c r="Z883" s="224"/>
      <c r="AA883" s="224"/>
      <c r="AB883" s="224"/>
      <c r="AC883" s="224"/>
      <c r="AD883" s="224"/>
      <c r="AE883" s="224"/>
      <c r="AF883" s="224"/>
      <c r="AG883" s="224"/>
      <c r="AH883" s="224"/>
      <c r="AI883" s="224"/>
      <c r="AJ883" s="224"/>
      <c r="AK883" s="224"/>
    </row>
    <row r="884" spans="1:37" ht="12.75">
      <c r="A884" s="224"/>
      <c r="B884" s="224"/>
      <c r="C884" s="224"/>
      <c r="D884" s="224"/>
      <c r="E884" s="224"/>
      <c r="F884" s="224"/>
      <c r="G884" s="224"/>
      <c r="H884" s="224"/>
      <c r="I884" s="224"/>
      <c r="J884" s="224"/>
      <c r="K884" s="224"/>
      <c r="L884" s="224"/>
      <c r="M884" s="224"/>
      <c r="N884" s="224"/>
      <c r="O884" s="224"/>
      <c r="P884" s="224"/>
      <c r="Q884" s="224"/>
      <c r="R884" s="224"/>
      <c r="S884" s="224"/>
      <c r="T884" s="224"/>
      <c r="U884" s="224"/>
      <c r="V884" s="224"/>
      <c r="W884" s="224"/>
      <c r="X884" s="224"/>
      <c r="Y884" s="224"/>
      <c r="Z884" s="224"/>
      <c r="AA884" s="224"/>
      <c r="AB884" s="224"/>
      <c r="AC884" s="224"/>
      <c r="AD884" s="224"/>
      <c r="AE884" s="224"/>
      <c r="AF884" s="224"/>
      <c r="AG884" s="224"/>
      <c r="AH884" s="224"/>
      <c r="AI884" s="224"/>
      <c r="AJ884" s="224"/>
      <c r="AK884" s="224"/>
    </row>
    <row r="885" spans="1:37" ht="12.75">
      <c r="A885" s="224"/>
      <c r="B885" s="224"/>
      <c r="C885" s="224"/>
      <c r="D885" s="224"/>
      <c r="E885" s="224"/>
      <c r="F885" s="224"/>
      <c r="G885" s="224"/>
      <c r="H885" s="224"/>
      <c r="I885" s="224"/>
      <c r="J885" s="224"/>
      <c r="K885" s="224"/>
      <c r="L885" s="224"/>
      <c r="M885" s="224"/>
      <c r="N885" s="224"/>
      <c r="O885" s="224"/>
      <c r="P885" s="224"/>
      <c r="Q885" s="224"/>
      <c r="R885" s="224"/>
      <c r="S885" s="224"/>
      <c r="T885" s="224"/>
      <c r="U885" s="224"/>
      <c r="V885" s="224"/>
      <c r="W885" s="224"/>
      <c r="X885" s="224"/>
      <c r="Y885" s="224"/>
      <c r="Z885" s="224"/>
      <c r="AA885" s="224"/>
      <c r="AB885" s="224"/>
      <c r="AC885" s="224"/>
      <c r="AD885" s="224"/>
      <c r="AE885" s="224"/>
      <c r="AF885" s="224"/>
      <c r="AG885" s="224"/>
      <c r="AH885" s="224"/>
      <c r="AI885" s="224"/>
      <c r="AJ885" s="224"/>
      <c r="AK885" s="224"/>
    </row>
    <row r="886" spans="1:37" ht="12.75">
      <c r="A886" s="224"/>
      <c r="B886" s="224"/>
      <c r="C886" s="224"/>
      <c r="D886" s="224"/>
      <c r="E886" s="224"/>
      <c r="F886" s="224"/>
      <c r="G886" s="224"/>
      <c r="H886" s="224"/>
      <c r="I886" s="224"/>
      <c r="J886" s="224"/>
      <c r="K886" s="224"/>
      <c r="L886" s="224"/>
      <c r="M886" s="224"/>
      <c r="N886" s="224"/>
      <c r="O886" s="224"/>
      <c r="P886" s="224"/>
      <c r="Q886" s="224"/>
      <c r="R886" s="224"/>
      <c r="S886" s="224"/>
      <c r="T886" s="224"/>
      <c r="U886" s="224"/>
      <c r="V886" s="224"/>
      <c r="W886" s="224"/>
      <c r="X886" s="224"/>
      <c r="Y886" s="224"/>
      <c r="Z886" s="224"/>
      <c r="AA886" s="224"/>
      <c r="AB886" s="224"/>
      <c r="AC886" s="224"/>
      <c r="AD886" s="224"/>
      <c r="AE886" s="224"/>
      <c r="AF886" s="224"/>
      <c r="AG886" s="224"/>
      <c r="AH886" s="224"/>
      <c r="AI886" s="224"/>
      <c r="AJ886" s="224"/>
      <c r="AK886" s="224"/>
    </row>
    <row r="887" spans="1:37" ht="12.75">
      <c r="A887" s="224"/>
      <c r="B887" s="224"/>
      <c r="C887" s="224"/>
      <c r="D887" s="224"/>
      <c r="E887" s="224"/>
      <c r="F887" s="224"/>
      <c r="G887" s="224"/>
      <c r="H887" s="224"/>
      <c r="I887" s="224"/>
      <c r="J887" s="224"/>
      <c r="K887" s="224"/>
      <c r="L887" s="224"/>
      <c r="M887" s="224"/>
      <c r="N887" s="224"/>
      <c r="O887" s="224"/>
      <c r="P887" s="224"/>
      <c r="Q887" s="224"/>
      <c r="R887" s="224"/>
      <c r="S887" s="224"/>
      <c r="T887" s="224"/>
      <c r="U887" s="224"/>
      <c r="V887" s="224"/>
      <c r="W887" s="224"/>
      <c r="X887" s="224"/>
      <c r="Y887" s="224"/>
      <c r="Z887" s="224"/>
      <c r="AA887" s="224"/>
      <c r="AB887" s="224"/>
      <c r="AC887" s="224"/>
      <c r="AD887" s="224"/>
      <c r="AE887" s="224"/>
      <c r="AF887" s="224"/>
      <c r="AG887" s="224"/>
      <c r="AH887" s="224"/>
      <c r="AI887" s="224"/>
      <c r="AJ887" s="224"/>
      <c r="AK887" s="224"/>
    </row>
    <row r="888" spans="1:37" ht="12.75">
      <c r="A888" s="224"/>
      <c r="B888" s="224"/>
      <c r="C888" s="224"/>
      <c r="D888" s="224"/>
      <c r="E888" s="224"/>
      <c r="F888" s="224"/>
      <c r="G888" s="224"/>
      <c r="H888" s="224"/>
      <c r="I888" s="224"/>
      <c r="J888" s="224"/>
      <c r="K888" s="224"/>
      <c r="L888" s="224"/>
      <c r="M888" s="224"/>
      <c r="N888" s="224"/>
      <c r="O888" s="224"/>
      <c r="P888" s="224"/>
      <c r="Q888" s="224"/>
      <c r="R888" s="224"/>
      <c r="S888" s="224"/>
      <c r="T888" s="224"/>
      <c r="U888" s="224"/>
      <c r="V888" s="224"/>
      <c r="W888" s="224"/>
      <c r="X888" s="224"/>
      <c r="Y888" s="224"/>
      <c r="Z888" s="224"/>
      <c r="AA888" s="224"/>
      <c r="AB888" s="224"/>
      <c r="AC888" s="224"/>
      <c r="AD888" s="224"/>
      <c r="AE888" s="224"/>
      <c r="AF888" s="224"/>
      <c r="AG888" s="224"/>
      <c r="AH888" s="224"/>
      <c r="AI888" s="224"/>
      <c r="AJ888" s="224"/>
      <c r="AK888" s="224"/>
    </row>
    <row r="889" spans="1:37" ht="12.75">
      <c r="A889" s="224"/>
      <c r="B889" s="224"/>
      <c r="C889" s="224"/>
      <c r="D889" s="224"/>
      <c r="E889" s="224"/>
      <c r="F889" s="224"/>
      <c r="G889" s="224"/>
      <c r="H889" s="224"/>
      <c r="I889" s="224"/>
      <c r="J889" s="224"/>
      <c r="K889" s="224"/>
      <c r="L889" s="224"/>
      <c r="M889" s="224"/>
      <c r="N889" s="224"/>
      <c r="O889" s="224"/>
      <c r="P889" s="224"/>
      <c r="Q889" s="224"/>
      <c r="R889" s="224"/>
      <c r="S889" s="224"/>
      <c r="T889" s="224"/>
      <c r="U889" s="224"/>
      <c r="V889" s="224"/>
      <c r="W889" s="224"/>
      <c r="X889" s="224"/>
      <c r="Y889" s="224"/>
      <c r="Z889" s="224"/>
      <c r="AA889" s="224"/>
      <c r="AB889" s="224"/>
      <c r="AC889" s="224"/>
      <c r="AD889" s="224"/>
      <c r="AE889" s="224"/>
      <c r="AF889" s="224"/>
      <c r="AG889" s="224"/>
      <c r="AH889" s="224"/>
      <c r="AI889" s="224"/>
      <c r="AJ889" s="224"/>
      <c r="AK889" s="224"/>
    </row>
    <row r="890" spans="1:37" ht="12.75">
      <c r="A890" s="224"/>
      <c r="B890" s="224"/>
      <c r="C890" s="224"/>
      <c r="D890" s="224"/>
      <c r="E890" s="224"/>
      <c r="F890" s="224"/>
      <c r="G890" s="224"/>
      <c r="H890" s="224"/>
      <c r="I890" s="224"/>
      <c r="J890" s="224"/>
      <c r="K890" s="224"/>
      <c r="L890" s="224"/>
      <c r="M890" s="224"/>
      <c r="N890" s="224"/>
      <c r="O890" s="224"/>
      <c r="P890" s="224"/>
      <c r="Q890" s="224"/>
      <c r="R890" s="224"/>
      <c r="S890" s="224"/>
      <c r="T890" s="224"/>
      <c r="U890" s="224"/>
      <c r="V890" s="224"/>
      <c r="W890" s="224"/>
      <c r="X890" s="224"/>
      <c r="Y890" s="224"/>
      <c r="Z890" s="224"/>
      <c r="AA890" s="224"/>
      <c r="AB890" s="224"/>
      <c r="AC890" s="224"/>
      <c r="AD890" s="224"/>
      <c r="AE890" s="224"/>
      <c r="AF890" s="224"/>
      <c r="AG890" s="224"/>
      <c r="AH890" s="224"/>
      <c r="AI890" s="224"/>
      <c r="AJ890" s="224"/>
      <c r="AK890" s="224"/>
    </row>
    <row r="891" spans="1:37" ht="12.75">
      <c r="A891" s="224"/>
      <c r="B891" s="224"/>
      <c r="C891" s="224"/>
      <c r="D891" s="224"/>
      <c r="E891" s="224"/>
      <c r="F891" s="224"/>
      <c r="G891" s="224"/>
      <c r="H891" s="224"/>
      <c r="I891" s="224"/>
      <c r="J891" s="224"/>
      <c r="K891" s="224"/>
      <c r="L891" s="224"/>
      <c r="M891" s="224"/>
      <c r="N891" s="224"/>
      <c r="O891" s="224"/>
      <c r="P891" s="224"/>
      <c r="Q891" s="224"/>
      <c r="R891" s="224"/>
      <c r="S891" s="224"/>
      <c r="T891" s="224"/>
      <c r="U891" s="224"/>
      <c r="V891" s="224"/>
      <c r="W891" s="224"/>
      <c r="X891" s="224"/>
      <c r="Y891" s="224"/>
      <c r="Z891" s="224"/>
      <c r="AA891" s="224"/>
      <c r="AB891" s="224"/>
      <c r="AC891" s="224"/>
      <c r="AD891" s="224"/>
      <c r="AE891" s="224"/>
      <c r="AF891" s="224"/>
      <c r="AG891" s="224"/>
      <c r="AH891" s="224"/>
      <c r="AI891" s="224"/>
      <c r="AJ891" s="224"/>
      <c r="AK891" s="224"/>
    </row>
    <row r="892" spans="1:37" ht="12.75">
      <c r="A892" s="224"/>
      <c r="B892" s="224"/>
      <c r="C892" s="224"/>
      <c r="D892" s="224"/>
      <c r="E892" s="224"/>
      <c r="F892" s="224"/>
      <c r="G892" s="224"/>
      <c r="H892" s="224"/>
      <c r="I892" s="224"/>
      <c r="J892" s="224"/>
      <c r="K892" s="224"/>
      <c r="L892" s="224"/>
      <c r="M892" s="224"/>
      <c r="N892" s="224"/>
      <c r="O892" s="224"/>
      <c r="P892" s="224"/>
      <c r="Q892" s="224"/>
      <c r="R892" s="224"/>
      <c r="S892" s="224"/>
      <c r="T892" s="224"/>
      <c r="U892" s="224"/>
      <c r="V892" s="224"/>
      <c r="W892" s="224"/>
      <c r="X892" s="224"/>
      <c r="Y892" s="224"/>
      <c r="Z892" s="224"/>
      <c r="AA892" s="224"/>
      <c r="AB892" s="224"/>
      <c r="AC892" s="224"/>
      <c r="AD892" s="224"/>
      <c r="AE892" s="224"/>
      <c r="AF892" s="224"/>
      <c r="AG892" s="224"/>
      <c r="AH892" s="224"/>
      <c r="AI892" s="224"/>
      <c r="AJ892" s="224"/>
      <c r="AK892" s="224"/>
    </row>
    <row r="893" spans="1:37" ht="12.75">
      <c r="A893" s="224"/>
      <c r="B893" s="224"/>
      <c r="C893" s="224"/>
      <c r="D893" s="224"/>
      <c r="E893" s="224"/>
      <c r="F893" s="224"/>
      <c r="G893" s="224"/>
      <c r="H893" s="224"/>
      <c r="I893" s="224"/>
      <c r="J893" s="224"/>
      <c r="K893" s="224"/>
      <c r="L893" s="224"/>
      <c r="M893" s="224"/>
      <c r="N893" s="224"/>
      <c r="O893" s="224"/>
      <c r="P893" s="224"/>
      <c r="Q893" s="224"/>
      <c r="R893" s="224"/>
      <c r="S893" s="224"/>
      <c r="T893" s="224"/>
      <c r="U893" s="224"/>
      <c r="V893" s="224"/>
      <c r="W893" s="224"/>
      <c r="X893" s="224"/>
      <c r="Y893" s="224"/>
      <c r="Z893" s="224"/>
      <c r="AA893" s="224"/>
      <c r="AB893" s="224"/>
      <c r="AC893" s="224"/>
      <c r="AD893" s="224"/>
      <c r="AE893" s="224"/>
      <c r="AF893" s="224"/>
      <c r="AG893" s="224"/>
      <c r="AH893" s="224"/>
      <c r="AI893" s="224"/>
      <c r="AJ893" s="224"/>
      <c r="AK893" s="224"/>
    </row>
    <row r="894" spans="1:37" ht="12.75">
      <c r="A894" s="224"/>
      <c r="B894" s="224"/>
      <c r="C894" s="224"/>
      <c r="D894" s="224"/>
      <c r="E894" s="224"/>
      <c r="F894" s="224"/>
      <c r="G894" s="224"/>
      <c r="H894" s="224"/>
      <c r="I894" s="224"/>
      <c r="J894" s="224"/>
      <c r="K894" s="224"/>
      <c r="L894" s="224"/>
      <c r="M894" s="224"/>
      <c r="N894" s="224"/>
      <c r="O894" s="224"/>
      <c r="P894" s="224"/>
      <c r="Q894" s="224"/>
      <c r="R894" s="224"/>
      <c r="S894" s="224"/>
      <c r="T894" s="224"/>
      <c r="U894" s="224"/>
      <c r="V894" s="224"/>
      <c r="W894" s="224"/>
      <c r="X894" s="224"/>
      <c r="Y894" s="224"/>
      <c r="Z894" s="224"/>
      <c r="AA894" s="224"/>
      <c r="AB894" s="224"/>
      <c r="AC894" s="224"/>
      <c r="AD894" s="224"/>
      <c r="AE894" s="224"/>
      <c r="AF894" s="224"/>
      <c r="AG894" s="224"/>
      <c r="AH894" s="224"/>
      <c r="AI894" s="224"/>
      <c r="AJ894" s="224"/>
      <c r="AK894" s="224"/>
    </row>
    <row r="895" spans="1:37" ht="12.75">
      <c r="A895" s="224"/>
      <c r="B895" s="224"/>
      <c r="C895" s="224"/>
      <c r="D895" s="224"/>
      <c r="E895" s="224"/>
      <c r="F895" s="224"/>
      <c r="G895" s="224"/>
      <c r="H895" s="224"/>
      <c r="I895" s="224"/>
      <c r="J895" s="224"/>
      <c r="K895" s="224"/>
      <c r="L895" s="224"/>
      <c r="M895" s="224"/>
      <c r="N895" s="224"/>
      <c r="O895" s="224"/>
      <c r="P895" s="224"/>
      <c r="Q895" s="224"/>
      <c r="R895" s="224"/>
      <c r="S895" s="224"/>
      <c r="T895" s="224"/>
      <c r="U895" s="224"/>
      <c r="V895" s="224"/>
      <c r="W895" s="224"/>
      <c r="X895" s="224"/>
      <c r="Y895" s="224"/>
      <c r="Z895" s="224"/>
      <c r="AA895" s="224"/>
      <c r="AB895" s="224"/>
      <c r="AC895" s="224"/>
      <c r="AD895" s="224"/>
      <c r="AE895" s="224"/>
      <c r="AF895" s="224"/>
      <c r="AG895" s="224"/>
      <c r="AH895" s="224"/>
      <c r="AI895" s="224"/>
      <c r="AJ895" s="224"/>
      <c r="AK895" s="224"/>
    </row>
    <row r="896" spans="1:37" ht="12.75">
      <c r="A896" s="224"/>
      <c r="B896" s="224"/>
      <c r="C896" s="224"/>
      <c r="D896" s="224"/>
      <c r="E896" s="224"/>
      <c r="F896" s="224"/>
      <c r="G896" s="224"/>
      <c r="H896" s="224"/>
      <c r="I896" s="224"/>
      <c r="J896" s="224"/>
      <c r="K896" s="224"/>
      <c r="L896" s="224"/>
      <c r="M896" s="224"/>
      <c r="N896" s="224"/>
      <c r="O896" s="224"/>
      <c r="P896" s="224"/>
      <c r="Q896" s="224"/>
      <c r="R896" s="224"/>
      <c r="S896" s="224"/>
      <c r="T896" s="224"/>
      <c r="U896" s="224"/>
      <c r="V896" s="224"/>
      <c r="W896" s="224"/>
      <c r="X896" s="224"/>
      <c r="Y896" s="224"/>
      <c r="Z896" s="224"/>
      <c r="AA896" s="224"/>
      <c r="AB896" s="224"/>
      <c r="AC896" s="224"/>
      <c r="AD896" s="224"/>
      <c r="AE896" s="224"/>
      <c r="AF896" s="224"/>
      <c r="AG896" s="224"/>
      <c r="AH896" s="224"/>
      <c r="AI896" s="224"/>
      <c r="AJ896" s="224"/>
      <c r="AK896" s="224"/>
    </row>
    <row r="897" spans="1:37" ht="12.75">
      <c r="A897" s="224"/>
      <c r="B897" s="224"/>
      <c r="C897" s="224"/>
      <c r="D897" s="224"/>
      <c r="E897" s="224"/>
      <c r="F897" s="224"/>
      <c r="G897" s="224"/>
      <c r="H897" s="224"/>
      <c r="I897" s="224"/>
      <c r="J897" s="224"/>
      <c r="K897" s="224"/>
      <c r="L897" s="224"/>
      <c r="M897" s="224"/>
      <c r="N897" s="224"/>
      <c r="O897" s="224"/>
      <c r="P897" s="224"/>
      <c r="Q897" s="224"/>
      <c r="R897" s="224"/>
      <c r="S897" s="224"/>
      <c r="T897" s="224"/>
      <c r="U897" s="224"/>
      <c r="V897" s="224"/>
      <c r="W897" s="224"/>
      <c r="X897" s="224"/>
      <c r="Y897" s="224"/>
      <c r="Z897" s="224"/>
      <c r="AA897" s="224"/>
      <c r="AB897" s="224"/>
      <c r="AC897" s="224"/>
      <c r="AD897" s="224"/>
      <c r="AE897" s="224"/>
      <c r="AF897" s="224"/>
      <c r="AG897" s="224"/>
      <c r="AH897" s="224"/>
      <c r="AI897" s="224"/>
      <c r="AJ897" s="224"/>
      <c r="AK897" s="224"/>
    </row>
    <row r="898" spans="1:37" ht="12.75">
      <c r="A898" s="224"/>
      <c r="B898" s="224"/>
      <c r="C898" s="224"/>
      <c r="D898" s="224"/>
      <c r="E898" s="224"/>
      <c r="F898" s="224"/>
      <c r="G898" s="224"/>
      <c r="H898" s="224"/>
      <c r="I898" s="224"/>
      <c r="J898" s="224"/>
      <c r="K898" s="224"/>
      <c r="L898" s="224"/>
      <c r="M898" s="224"/>
      <c r="N898" s="224"/>
      <c r="O898" s="224"/>
      <c r="P898" s="224"/>
      <c r="Q898" s="224"/>
      <c r="R898" s="224"/>
      <c r="S898" s="224"/>
      <c r="T898" s="224"/>
      <c r="U898" s="224"/>
      <c r="V898" s="224"/>
      <c r="W898" s="224"/>
      <c r="X898" s="224"/>
      <c r="Y898" s="224"/>
      <c r="Z898" s="224"/>
      <c r="AA898" s="224"/>
      <c r="AB898" s="224"/>
      <c r="AC898" s="224"/>
      <c r="AD898" s="224"/>
      <c r="AE898" s="224"/>
      <c r="AF898" s="224"/>
      <c r="AG898" s="224"/>
      <c r="AH898" s="224"/>
      <c r="AI898" s="224"/>
      <c r="AJ898" s="224"/>
      <c r="AK898" s="224"/>
    </row>
    <row r="899" spans="1:37" ht="12.75">
      <c r="A899" s="224"/>
      <c r="B899" s="224"/>
      <c r="C899" s="224"/>
      <c r="D899" s="224"/>
      <c r="E899" s="224"/>
      <c r="F899" s="224"/>
      <c r="G899" s="224"/>
      <c r="H899" s="224"/>
      <c r="I899" s="224"/>
      <c r="J899" s="224"/>
      <c r="K899" s="224"/>
      <c r="L899" s="224"/>
      <c r="M899" s="224"/>
      <c r="N899" s="224"/>
      <c r="O899" s="224"/>
      <c r="P899" s="224"/>
      <c r="Q899" s="224"/>
      <c r="R899" s="224"/>
      <c r="S899" s="224"/>
      <c r="T899" s="224"/>
      <c r="U899" s="224"/>
      <c r="V899" s="224"/>
      <c r="W899" s="224"/>
      <c r="X899" s="224"/>
      <c r="Y899" s="224"/>
      <c r="Z899" s="224"/>
      <c r="AA899" s="224"/>
      <c r="AB899" s="224"/>
      <c r="AC899" s="224"/>
      <c r="AD899" s="224"/>
      <c r="AE899" s="224"/>
      <c r="AF899" s="224"/>
      <c r="AG899" s="224"/>
      <c r="AH899" s="224"/>
      <c r="AI899" s="224"/>
      <c r="AJ899" s="224"/>
      <c r="AK899" s="224"/>
    </row>
    <row r="900" spans="1:37" ht="12.75">
      <c r="A900" s="224"/>
      <c r="B900" s="224"/>
      <c r="C900" s="224"/>
      <c r="D900" s="224"/>
      <c r="E900" s="224"/>
      <c r="F900" s="224"/>
      <c r="G900" s="224"/>
      <c r="H900" s="224"/>
      <c r="I900" s="224"/>
      <c r="J900" s="224"/>
      <c r="K900" s="224"/>
      <c r="L900" s="224"/>
      <c r="M900" s="224"/>
      <c r="N900" s="224"/>
      <c r="O900" s="224"/>
      <c r="P900" s="224"/>
      <c r="Q900" s="224"/>
      <c r="R900" s="224"/>
      <c r="S900" s="224"/>
      <c r="T900" s="224"/>
      <c r="U900" s="224"/>
      <c r="V900" s="224"/>
      <c r="W900" s="224"/>
      <c r="X900" s="224"/>
      <c r="Y900" s="224"/>
      <c r="Z900" s="224"/>
      <c r="AA900" s="224"/>
      <c r="AB900" s="224"/>
      <c r="AC900" s="224"/>
      <c r="AD900" s="224"/>
      <c r="AE900" s="224"/>
      <c r="AF900" s="224"/>
      <c r="AG900" s="224"/>
      <c r="AH900" s="224"/>
      <c r="AI900" s="224"/>
      <c r="AJ900" s="224"/>
      <c r="AK900" s="224"/>
    </row>
    <row r="901" spans="1:37" ht="12.75">
      <c r="A901" s="224"/>
      <c r="B901" s="224"/>
      <c r="C901" s="224"/>
      <c r="D901" s="224"/>
      <c r="E901" s="224"/>
      <c r="F901" s="224"/>
      <c r="G901" s="224"/>
      <c r="H901" s="224"/>
      <c r="I901" s="224"/>
      <c r="J901" s="224"/>
      <c r="K901" s="224"/>
      <c r="L901" s="224"/>
      <c r="M901" s="224"/>
      <c r="N901" s="224"/>
      <c r="O901" s="224"/>
      <c r="P901" s="224"/>
      <c r="Q901" s="224"/>
      <c r="R901" s="224"/>
      <c r="S901" s="224"/>
      <c r="T901" s="224"/>
      <c r="U901" s="224"/>
      <c r="V901" s="224"/>
      <c r="W901" s="224"/>
      <c r="X901" s="224"/>
      <c r="Y901" s="224"/>
      <c r="Z901" s="224"/>
      <c r="AA901" s="224"/>
      <c r="AB901" s="224"/>
      <c r="AC901" s="224"/>
      <c r="AD901" s="224"/>
      <c r="AE901" s="224"/>
      <c r="AF901" s="224"/>
      <c r="AG901" s="224"/>
      <c r="AH901" s="224"/>
      <c r="AI901" s="224"/>
      <c r="AJ901" s="224"/>
      <c r="AK901" s="224"/>
    </row>
    <row r="902" spans="1:37" ht="12.75">
      <c r="A902" s="224"/>
      <c r="B902" s="224"/>
      <c r="C902" s="224"/>
      <c r="D902" s="224"/>
      <c r="E902" s="224"/>
      <c r="F902" s="224"/>
      <c r="G902" s="224"/>
      <c r="H902" s="224"/>
      <c r="I902" s="224"/>
      <c r="J902" s="224"/>
      <c r="K902" s="224"/>
      <c r="L902" s="224"/>
      <c r="M902" s="224"/>
      <c r="N902" s="224"/>
      <c r="O902" s="224"/>
      <c r="P902" s="224"/>
      <c r="Q902" s="224"/>
      <c r="R902" s="224"/>
      <c r="S902" s="224"/>
      <c r="T902" s="224"/>
      <c r="U902" s="224"/>
      <c r="V902" s="224"/>
      <c r="W902" s="224"/>
      <c r="X902" s="224"/>
      <c r="Y902" s="224"/>
      <c r="Z902" s="224"/>
      <c r="AA902" s="224"/>
      <c r="AB902" s="224"/>
      <c r="AC902" s="224"/>
      <c r="AD902" s="224"/>
      <c r="AE902" s="224"/>
      <c r="AF902" s="224"/>
      <c r="AG902" s="224"/>
      <c r="AH902" s="224"/>
      <c r="AI902" s="224"/>
      <c r="AJ902" s="224"/>
      <c r="AK902" s="224"/>
    </row>
    <row r="903" spans="1:37" ht="12.75">
      <c r="A903" s="224"/>
      <c r="B903" s="224"/>
      <c r="C903" s="224"/>
      <c r="D903" s="224"/>
      <c r="E903" s="224"/>
      <c r="F903" s="224"/>
      <c r="G903" s="224"/>
      <c r="H903" s="224"/>
      <c r="I903" s="224"/>
      <c r="J903" s="224"/>
      <c r="K903" s="224"/>
      <c r="L903" s="224"/>
      <c r="M903" s="224"/>
      <c r="N903" s="224"/>
      <c r="O903" s="224"/>
      <c r="P903" s="224"/>
      <c r="Q903" s="224"/>
      <c r="R903" s="224"/>
      <c r="S903" s="224"/>
      <c r="T903" s="224"/>
      <c r="U903" s="224"/>
      <c r="V903" s="224"/>
      <c r="W903" s="224"/>
      <c r="X903" s="224"/>
      <c r="Y903" s="224"/>
      <c r="Z903" s="224"/>
      <c r="AA903" s="224"/>
      <c r="AB903" s="224"/>
      <c r="AC903" s="224"/>
      <c r="AD903" s="224"/>
      <c r="AE903" s="224"/>
      <c r="AF903" s="224"/>
      <c r="AG903" s="224"/>
      <c r="AH903" s="224"/>
      <c r="AI903" s="224"/>
      <c r="AJ903" s="224"/>
      <c r="AK903" s="224"/>
    </row>
    <row r="904" spans="1:37" ht="12.75">
      <c r="A904" s="224"/>
      <c r="B904" s="224"/>
      <c r="C904" s="224"/>
      <c r="D904" s="224"/>
      <c r="E904" s="224"/>
      <c r="F904" s="224"/>
      <c r="G904" s="224"/>
      <c r="H904" s="224"/>
      <c r="I904" s="224"/>
      <c r="J904" s="224"/>
      <c r="K904" s="224"/>
      <c r="L904" s="224"/>
      <c r="M904" s="224"/>
      <c r="N904" s="224"/>
      <c r="O904" s="224"/>
      <c r="P904" s="224"/>
      <c r="Q904" s="224"/>
      <c r="R904" s="224"/>
      <c r="S904" s="224"/>
      <c r="T904" s="224"/>
      <c r="U904" s="224"/>
      <c r="V904" s="224"/>
      <c r="W904" s="224"/>
      <c r="X904" s="224"/>
      <c r="Y904" s="224"/>
      <c r="Z904" s="224"/>
      <c r="AA904" s="224"/>
      <c r="AB904" s="224"/>
      <c r="AC904" s="224"/>
      <c r="AD904" s="224"/>
      <c r="AE904" s="224"/>
      <c r="AF904" s="224"/>
      <c r="AG904" s="224"/>
      <c r="AH904" s="224"/>
      <c r="AI904" s="224"/>
      <c r="AJ904" s="224"/>
      <c r="AK904" s="224"/>
    </row>
    <row r="905" spans="1:37" ht="12.75">
      <c r="A905" s="224"/>
      <c r="B905" s="224"/>
      <c r="C905" s="224"/>
      <c r="D905" s="224"/>
      <c r="E905" s="224"/>
      <c r="F905" s="224"/>
      <c r="G905" s="224"/>
      <c r="H905" s="224"/>
      <c r="I905" s="224"/>
      <c r="J905" s="224"/>
      <c r="K905" s="224"/>
      <c r="L905" s="224"/>
      <c r="M905" s="224"/>
      <c r="N905" s="224"/>
      <c r="O905" s="224"/>
      <c r="P905" s="224"/>
      <c r="Q905" s="224"/>
      <c r="R905" s="224"/>
      <c r="S905" s="224"/>
      <c r="T905" s="224"/>
      <c r="U905" s="224"/>
      <c r="V905" s="224"/>
      <c r="W905" s="224"/>
      <c r="X905" s="224"/>
      <c r="Y905" s="224"/>
      <c r="Z905" s="224"/>
      <c r="AA905" s="224"/>
      <c r="AB905" s="224"/>
      <c r="AC905" s="224"/>
      <c r="AD905" s="224"/>
      <c r="AE905" s="224"/>
      <c r="AF905" s="224"/>
      <c r="AG905" s="224"/>
      <c r="AH905" s="224"/>
      <c r="AI905" s="224"/>
      <c r="AJ905" s="224"/>
      <c r="AK905" s="224"/>
    </row>
    <row r="906" spans="1:37" ht="12.75">
      <c r="A906" s="224"/>
      <c r="B906" s="224"/>
      <c r="C906" s="224"/>
      <c r="D906" s="224"/>
      <c r="E906" s="224"/>
      <c r="F906" s="224"/>
      <c r="G906" s="224"/>
      <c r="H906" s="224"/>
      <c r="I906" s="224"/>
      <c r="J906" s="224"/>
      <c r="K906" s="224"/>
      <c r="L906" s="224"/>
      <c r="M906" s="224"/>
      <c r="N906" s="224"/>
      <c r="O906" s="224"/>
      <c r="P906" s="224"/>
      <c r="Q906" s="224"/>
      <c r="R906" s="224"/>
      <c r="S906" s="224"/>
      <c r="T906" s="224"/>
      <c r="U906" s="224"/>
      <c r="V906" s="224"/>
      <c r="W906" s="224"/>
      <c r="X906" s="224"/>
      <c r="Y906" s="224"/>
      <c r="Z906" s="224"/>
      <c r="AA906" s="224"/>
      <c r="AB906" s="224"/>
      <c r="AC906" s="224"/>
      <c r="AD906" s="224"/>
      <c r="AE906" s="224"/>
      <c r="AF906" s="224"/>
      <c r="AG906" s="224"/>
      <c r="AH906" s="224"/>
      <c r="AI906" s="224"/>
      <c r="AJ906" s="224"/>
      <c r="AK906" s="224"/>
    </row>
    <row r="907" spans="1:37" ht="12.75">
      <c r="A907" s="224"/>
      <c r="B907" s="224"/>
      <c r="C907" s="224"/>
      <c r="D907" s="224"/>
      <c r="E907" s="224"/>
      <c r="F907" s="224"/>
      <c r="G907" s="224"/>
      <c r="H907" s="224"/>
      <c r="I907" s="224"/>
      <c r="J907" s="224"/>
      <c r="K907" s="224"/>
      <c r="L907" s="224"/>
      <c r="M907" s="224"/>
      <c r="N907" s="224"/>
      <c r="O907" s="224"/>
      <c r="P907" s="224"/>
      <c r="Q907" s="224"/>
      <c r="R907" s="224"/>
      <c r="S907" s="224"/>
      <c r="T907" s="224"/>
      <c r="U907" s="224"/>
      <c r="V907" s="224"/>
      <c r="W907" s="224"/>
      <c r="X907" s="224"/>
      <c r="Y907" s="224"/>
      <c r="Z907" s="224"/>
      <c r="AA907" s="224"/>
      <c r="AB907" s="224"/>
      <c r="AC907" s="224"/>
      <c r="AD907" s="224"/>
      <c r="AE907" s="224"/>
      <c r="AF907" s="224"/>
      <c r="AG907" s="224"/>
      <c r="AH907" s="224"/>
      <c r="AI907" s="224"/>
      <c r="AJ907" s="224"/>
      <c r="AK907" s="224"/>
    </row>
    <row r="908" spans="1:37" ht="12.75">
      <c r="A908" s="224"/>
      <c r="B908" s="224"/>
      <c r="C908" s="224"/>
      <c r="D908" s="224"/>
      <c r="E908" s="224"/>
      <c r="F908" s="224"/>
      <c r="G908" s="224"/>
      <c r="H908" s="224"/>
      <c r="I908" s="224"/>
      <c r="J908" s="224"/>
      <c r="K908" s="224"/>
      <c r="L908" s="224"/>
      <c r="M908" s="224"/>
      <c r="N908" s="224"/>
      <c r="O908" s="224"/>
      <c r="P908" s="224"/>
      <c r="Q908" s="224"/>
      <c r="R908" s="224"/>
      <c r="S908" s="224"/>
      <c r="T908" s="224"/>
      <c r="U908" s="224"/>
      <c r="V908" s="224"/>
      <c r="W908" s="224"/>
      <c r="X908" s="224"/>
      <c r="Y908" s="224"/>
      <c r="Z908" s="224"/>
      <c r="AA908" s="224"/>
      <c r="AB908" s="224"/>
      <c r="AC908" s="224"/>
      <c r="AD908" s="224"/>
      <c r="AE908" s="224"/>
      <c r="AF908" s="224"/>
      <c r="AG908" s="224"/>
      <c r="AH908" s="224"/>
      <c r="AI908" s="224"/>
      <c r="AJ908" s="224"/>
      <c r="AK908" s="224"/>
    </row>
    <row r="909" spans="1:37" ht="12.75">
      <c r="A909" s="224"/>
      <c r="B909" s="224"/>
      <c r="C909" s="224"/>
      <c r="D909" s="224"/>
      <c r="E909" s="224"/>
      <c r="F909" s="224"/>
      <c r="G909" s="224"/>
      <c r="H909" s="224"/>
      <c r="I909" s="224"/>
      <c r="J909" s="224"/>
      <c r="K909" s="224"/>
      <c r="L909" s="224"/>
      <c r="M909" s="224"/>
      <c r="N909" s="224"/>
      <c r="O909" s="224"/>
      <c r="P909" s="224"/>
      <c r="Q909" s="224"/>
      <c r="R909" s="224"/>
      <c r="S909" s="224"/>
      <c r="T909" s="224"/>
      <c r="U909" s="224"/>
      <c r="V909" s="224"/>
      <c r="W909" s="224"/>
      <c r="X909" s="224"/>
      <c r="Y909" s="224"/>
      <c r="Z909" s="224"/>
      <c r="AA909" s="224"/>
      <c r="AB909" s="224"/>
      <c r="AC909" s="224"/>
      <c r="AD909" s="224"/>
      <c r="AE909" s="224"/>
      <c r="AF909" s="224"/>
      <c r="AG909" s="224"/>
      <c r="AH909" s="224"/>
      <c r="AI909" s="224"/>
      <c r="AJ909" s="224"/>
      <c r="AK909" s="224"/>
    </row>
    <row r="910" spans="1:37" ht="12.75">
      <c r="A910" s="224"/>
      <c r="B910" s="224"/>
      <c r="C910" s="224"/>
      <c r="D910" s="224"/>
      <c r="E910" s="224"/>
      <c r="F910" s="224"/>
      <c r="G910" s="224"/>
      <c r="H910" s="224"/>
      <c r="I910" s="224"/>
      <c r="J910" s="224"/>
      <c r="K910" s="224"/>
      <c r="L910" s="224"/>
      <c r="M910" s="224"/>
      <c r="N910" s="224"/>
      <c r="O910" s="224"/>
      <c r="P910" s="224"/>
      <c r="Q910" s="224"/>
      <c r="R910" s="224"/>
      <c r="S910" s="224"/>
      <c r="T910" s="224"/>
      <c r="U910" s="224"/>
      <c r="V910" s="224"/>
      <c r="W910" s="224"/>
      <c r="X910" s="224"/>
      <c r="Y910" s="224"/>
      <c r="Z910" s="224"/>
      <c r="AA910" s="224"/>
      <c r="AB910" s="224"/>
      <c r="AC910" s="224"/>
      <c r="AD910" s="224"/>
      <c r="AE910" s="224"/>
      <c r="AF910" s="224"/>
      <c r="AG910" s="224"/>
      <c r="AH910" s="224"/>
      <c r="AI910" s="224"/>
      <c r="AJ910" s="224"/>
      <c r="AK910" s="224"/>
    </row>
    <row r="911" spans="1:37" ht="12.75">
      <c r="A911" s="224"/>
      <c r="B911" s="224"/>
      <c r="C911" s="224"/>
      <c r="D911" s="224"/>
      <c r="E911" s="224"/>
      <c r="F911" s="224"/>
      <c r="G911" s="224"/>
      <c r="H911" s="224"/>
      <c r="I911" s="224"/>
      <c r="J911" s="224"/>
      <c r="K911" s="224"/>
      <c r="L911" s="224"/>
      <c r="M911" s="224"/>
      <c r="N911" s="224"/>
      <c r="O911" s="224"/>
      <c r="P911" s="224"/>
      <c r="Q911" s="224"/>
      <c r="R911" s="224"/>
      <c r="S911" s="224"/>
      <c r="T911" s="224"/>
      <c r="U911" s="224"/>
      <c r="V911" s="224"/>
      <c r="W911" s="224"/>
      <c r="X911" s="224"/>
      <c r="Y911" s="224"/>
      <c r="Z911" s="224"/>
      <c r="AA911" s="224"/>
      <c r="AB911" s="224"/>
      <c r="AC911" s="224"/>
      <c r="AD911" s="224"/>
      <c r="AE911" s="224"/>
      <c r="AF911" s="224"/>
      <c r="AG911" s="224"/>
      <c r="AH911" s="224"/>
      <c r="AI911" s="224"/>
      <c r="AJ911" s="224"/>
      <c r="AK911" s="224"/>
    </row>
    <row r="912" spans="1:37" ht="12.75">
      <c r="A912" s="224"/>
      <c r="B912" s="224"/>
      <c r="C912" s="224"/>
      <c r="D912" s="224"/>
      <c r="E912" s="224"/>
      <c r="F912" s="224"/>
      <c r="G912" s="224"/>
      <c r="H912" s="224"/>
      <c r="I912" s="224"/>
      <c r="J912" s="224"/>
      <c r="K912" s="224"/>
      <c r="L912" s="224"/>
      <c r="M912" s="224"/>
      <c r="N912" s="224"/>
      <c r="O912" s="224"/>
      <c r="P912" s="224"/>
      <c r="Q912" s="224"/>
      <c r="R912" s="224"/>
      <c r="S912" s="224"/>
      <c r="T912" s="224"/>
      <c r="U912" s="224"/>
      <c r="V912" s="224"/>
      <c r="W912" s="224"/>
      <c r="X912" s="224"/>
      <c r="Y912" s="224"/>
      <c r="Z912" s="224"/>
      <c r="AA912" s="224"/>
      <c r="AB912" s="224"/>
      <c r="AC912" s="224"/>
      <c r="AD912" s="224"/>
      <c r="AE912" s="224"/>
      <c r="AF912" s="224"/>
      <c r="AG912" s="224"/>
      <c r="AH912" s="224"/>
      <c r="AI912" s="224"/>
      <c r="AJ912" s="224"/>
      <c r="AK912" s="224"/>
    </row>
    <row r="913" spans="1:37" ht="12.75">
      <c r="A913" s="224"/>
      <c r="B913" s="224"/>
      <c r="C913" s="224"/>
      <c r="D913" s="224"/>
      <c r="E913" s="224"/>
      <c r="F913" s="224"/>
      <c r="G913" s="224"/>
      <c r="H913" s="224"/>
      <c r="I913" s="224"/>
      <c r="J913" s="224"/>
      <c r="K913" s="224"/>
      <c r="L913" s="224"/>
      <c r="M913" s="224"/>
      <c r="N913" s="224"/>
      <c r="O913" s="224"/>
      <c r="P913" s="224"/>
      <c r="Q913" s="224"/>
      <c r="R913" s="224"/>
      <c r="S913" s="224"/>
      <c r="T913" s="224"/>
      <c r="U913" s="224"/>
      <c r="V913" s="224"/>
      <c r="W913" s="224"/>
      <c r="X913" s="224"/>
      <c r="Y913" s="224"/>
      <c r="Z913" s="224"/>
      <c r="AA913" s="224"/>
      <c r="AB913" s="224"/>
      <c r="AC913" s="224"/>
      <c r="AD913" s="224"/>
      <c r="AE913" s="224"/>
      <c r="AF913" s="224"/>
      <c r="AG913" s="224"/>
      <c r="AH913" s="224"/>
      <c r="AI913" s="224"/>
      <c r="AJ913" s="224"/>
      <c r="AK913" s="224"/>
    </row>
    <row r="914" spans="1:37" ht="12.75">
      <c r="A914" s="224"/>
      <c r="B914" s="224"/>
      <c r="C914" s="224"/>
      <c r="D914" s="224"/>
      <c r="E914" s="224"/>
      <c r="F914" s="224"/>
      <c r="G914" s="224"/>
      <c r="H914" s="224"/>
      <c r="I914" s="224"/>
      <c r="J914" s="224"/>
      <c r="K914" s="224"/>
      <c r="L914" s="224"/>
      <c r="M914" s="224"/>
      <c r="N914" s="224"/>
      <c r="O914" s="224"/>
      <c r="P914" s="224"/>
      <c r="Q914" s="224"/>
      <c r="R914" s="224"/>
      <c r="S914" s="224"/>
      <c r="T914" s="224"/>
      <c r="U914" s="224"/>
      <c r="V914" s="224"/>
      <c r="W914" s="224"/>
      <c r="X914" s="224"/>
      <c r="Y914" s="224"/>
      <c r="Z914" s="224"/>
      <c r="AA914" s="224"/>
      <c r="AB914" s="224"/>
      <c r="AC914" s="224"/>
      <c r="AD914" s="224"/>
      <c r="AE914" s="224"/>
      <c r="AF914" s="224"/>
      <c r="AG914" s="224"/>
      <c r="AH914" s="224"/>
      <c r="AI914" s="224"/>
      <c r="AJ914" s="224"/>
      <c r="AK914" s="224"/>
    </row>
    <row r="915" spans="1:37" ht="12.75">
      <c r="A915" s="224"/>
      <c r="B915" s="224"/>
      <c r="C915" s="224"/>
      <c r="D915" s="224"/>
      <c r="E915" s="224"/>
      <c r="F915" s="224"/>
      <c r="G915" s="224"/>
      <c r="H915" s="224"/>
      <c r="I915" s="224"/>
      <c r="J915" s="224"/>
      <c r="K915" s="224"/>
      <c r="L915" s="224"/>
      <c r="M915" s="224"/>
      <c r="N915" s="224"/>
      <c r="O915" s="224"/>
      <c r="P915" s="224"/>
      <c r="Q915" s="224"/>
      <c r="R915" s="224"/>
      <c r="S915" s="224"/>
      <c r="T915" s="224"/>
      <c r="U915" s="224"/>
      <c r="V915" s="224"/>
      <c r="W915" s="224"/>
      <c r="X915" s="224"/>
      <c r="Y915" s="224"/>
      <c r="Z915" s="224"/>
      <c r="AA915" s="224"/>
      <c r="AB915" s="224"/>
      <c r="AC915" s="224"/>
      <c r="AD915" s="224"/>
      <c r="AE915" s="224"/>
      <c r="AF915" s="224"/>
      <c r="AG915" s="224"/>
      <c r="AH915" s="224"/>
      <c r="AI915" s="224"/>
      <c r="AJ915" s="224"/>
      <c r="AK915" s="224"/>
    </row>
    <row r="916" spans="1:37" ht="12.75">
      <c r="A916" s="224"/>
      <c r="B916" s="224"/>
      <c r="C916" s="224"/>
      <c r="D916" s="224"/>
      <c r="E916" s="224"/>
      <c r="F916" s="224"/>
      <c r="G916" s="224"/>
      <c r="H916" s="224"/>
      <c r="I916" s="224"/>
      <c r="J916" s="224"/>
      <c r="K916" s="224"/>
      <c r="L916" s="224"/>
      <c r="M916" s="224"/>
      <c r="N916" s="224"/>
      <c r="O916" s="224"/>
      <c r="P916" s="224"/>
      <c r="Q916" s="224"/>
      <c r="R916" s="224"/>
      <c r="S916" s="224"/>
      <c r="T916" s="224"/>
      <c r="U916" s="224"/>
      <c r="V916" s="224"/>
      <c r="W916" s="224"/>
      <c r="X916" s="224"/>
      <c r="Y916" s="224"/>
      <c r="Z916" s="224"/>
      <c r="AA916" s="224"/>
      <c r="AB916" s="224"/>
      <c r="AC916" s="224"/>
      <c r="AD916" s="224"/>
      <c r="AE916" s="224"/>
      <c r="AF916" s="224"/>
      <c r="AG916" s="224"/>
      <c r="AH916" s="224"/>
      <c r="AI916" s="224"/>
      <c r="AJ916" s="224"/>
      <c r="AK916" s="224"/>
    </row>
    <row r="917" spans="1:37" ht="12.75">
      <c r="A917" s="224"/>
      <c r="B917" s="224"/>
      <c r="C917" s="224"/>
      <c r="D917" s="224"/>
      <c r="E917" s="224"/>
      <c r="F917" s="224"/>
      <c r="G917" s="224"/>
      <c r="H917" s="224"/>
      <c r="I917" s="224"/>
      <c r="J917" s="224"/>
      <c r="K917" s="224"/>
      <c r="L917" s="224"/>
      <c r="M917" s="224"/>
      <c r="N917" s="224"/>
      <c r="O917" s="224"/>
      <c r="P917" s="224"/>
      <c r="Q917" s="224"/>
      <c r="R917" s="224"/>
      <c r="S917" s="224"/>
      <c r="T917" s="224"/>
      <c r="U917" s="224"/>
      <c r="V917" s="224"/>
      <c r="W917" s="224"/>
      <c r="X917" s="224"/>
      <c r="Y917" s="224"/>
      <c r="Z917" s="224"/>
      <c r="AA917" s="224"/>
      <c r="AB917" s="224"/>
      <c r="AC917" s="224"/>
      <c r="AD917" s="224"/>
      <c r="AE917" s="224"/>
      <c r="AF917" s="224"/>
      <c r="AG917" s="224"/>
      <c r="AH917" s="224"/>
      <c r="AI917" s="224"/>
      <c r="AJ917" s="224"/>
      <c r="AK917" s="224"/>
    </row>
    <row r="918" spans="1:37" ht="12.75">
      <c r="A918" s="224"/>
      <c r="B918" s="224"/>
      <c r="C918" s="224"/>
      <c r="D918" s="224"/>
      <c r="E918" s="224"/>
      <c r="F918" s="224"/>
      <c r="G918" s="224"/>
      <c r="H918" s="224"/>
      <c r="I918" s="224"/>
      <c r="J918" s="224"/>
      <c r="K918" s="224"/>
      <c r="L918" s="224"/>
      <c r="M918" s="224"/>
      <c r="N918" s="224"/>
      <c r="O918" s="224"/>
      <c r="P918" s="224"/>
      <c r="Q918" s="224"/>
      <c r="R918" s="224"/>
      <c r="S918" s="224"/>
      <c r="T918" s="224"/>
      <c r="U918" s="224"/>
      <c r="V918" s="224"/>
      <c r="W918" s="224"/>
      <c r="X918" s="224"/>
      <c r="Y918" s="224"/>
      <c r="Z918" s="224"/>
      <c r="AA918" s="224"/>
      <c r="AB918" s="224"/>
      <c r="AC918" s="224"/>
      <c r="AD918" s="224"/>
      <c r="AE918" s="224"/>
      <c r="AF918" s="224"/>
      <c r="AG918" s="224"/>
      <c r="AH918" s="224"/>
      <c r="AI918" s="224"/>
      <c r="AJ918" s="224"/>
      <c r="AK918" s="224"/>
    </row>
    <row r="919" spans="1:37" ht="12.75">
      <c r="A919" s="224"/>
      <c r="B919" s="224"/>
      <c r="C919" s="224"/>
      <c r="D919" s="224"/>
      <c r="E919" s="224"/>
      <c r="F919" s="224"/>
      <c r="G919" s="224"/>
      <c r="H919" s="224"/>
      <c r="I919" s="224"/>
      <c r="J919" s="224"/>
      <c r="K919" s="224"/>
      <c r="L919" s="224"/>
      <c r="M919" s="224"/>
      <c r="N919" s="224"/>
      <c r="O919" s="224"/>
      <c r="P919" s="224"/>
      <c r="Q919" s="224"/>
      <c r="R919" s="224"/>
      <c r="S919" s="224"/>
      <c r="T919" s="224"/>
      <c r="U919" s="224"/>
      <c r="V919" s="224"/>
      <c r="W919" s="224"/>
      <c r="X919" s="224"/>
      <c r="Y919" s="224"/>
      <c r="Z919" s="224"/>
      <c r="AA919" s="224"/>
      <c r="AB919" s="224"/>
      <c r="AC919" s="224"/>
      <c r="AD919" s="224"/>
      <c r="AE919" s="224"/>
      <c r="AF919" s="224"/>
      <c r="AG919" s="224"/>
      <c r="AH919" s="224"/>
      <c r="AI919" s="224"/>
      <c r="AJ919" s="224"/>
      <c r="AK919" s="224"/>
    </row>
    <row r="920" spans="1:37" ht="12.75">
      <c r="A920" s="224"/>
      <c r="B920" s="224"/>
      <c r="C920" s="224"/>
      <c r="D920" s="224"/>
      <c r="E920" s="224"/>
      <c r="F920" s="224"/>
      <c r="G920" s="224"/>
      <c r="H920" s="224"/>
      <c r="I920" s="224"/>
      <c r="J920" s="224"/>
      <c r="K920" s="224"/>
      <c r="L920" s="224"/>
      <c r="M920" s="224"/>
      <c r="N920" s="224"/>
      <c r="O920" s="224"/>
      <c r="P920" s="224"/>
      <c r="Q920" s="224"/>
      <c r="R920" s="224"/>
      <c r="S920" s="224"/>
      <c r="T920" s="224"/>
      <c r="U920" s="224"/>
      <c r="V920" s="224"/>
      <c r="W920" s="224"/>
      <c r="X920" s="224"/>
      <c r="Y920" s="224"/>
      <c r="Z920" s="224"/>
      <c r="AA920" s="224"/>
      <c r="AB920" s="224"/>
      <c r="AC920" s="224"/>
      <c r="AD920" s="224"/>
      <c r="AE920" s="224"/>
      <c r="AF920" s="224"/>
      <c r="AG920" s="224"/>
      <c r="AH920" s="224"/>
      <c r="AI920" s="224"/>
      <c r="AJ920" s="224"/>
      <c r="AK920" s="224"/>
    </row>
    <row r="921" spans="1:37" ht="12.75">
      <c r="A921" s="224"/>
      <c r="B921" s="224"/>
      <c r="C921" s="224"/>
      <c r="D921" s="224"/>
      <c r="E921" s="224"/>
      <c r="F921" s="224"/>
      <c r="G921" s="224"/>
      <c r="H921" s="224"/>
      <c r="I921" s="224"/>
      <c r="J921" s="224"/>
      <c r="K921" s="224"/>
      <c r="L921" s="224"/>
      <c r="M921" s="224"/>
      <c r="N921" s="224"/>
      <c r="O921" s="224"/>
      <c r="P921" s="224"/>
      <c r="Q921" s="224"/>
      <c r="R921" s="224"/>
      <c r="S921" s="224"/>
      <c r="T921" s="224"/>
      <c r="U921" s="224"/>
      <c r="V921" s="224"/>
      <c r="W921" s="224"/>
      <c r="X921" s="224"/>
      <c r="Y921" s="224"/>
      <c r="Z921" s="224"/>
      <c r="AA921" s="224"/>
      <c r="AB921" s="224"/>
      <c r="AC921" s="224"/>
      <c r="AD921" s="224"/>
      <c r="AE921" s="224"/>
      <c r="AF921" s="224"/>
      <c r="AG921" s="224"/>
      <c r="AH921" s="224"/>
      <c r="AI921" s="224"/>
      <c r="AJ921" s="224"/>
      <c r="AK921" s="224"/>
    </row>
    <row r="922" spans="1:37" ht="12.75">
      <c r="A922" s="224"/>
      <c r="B922" s="224"/>
      <c r="C922" s="224"/>
      <c r="D922" s="224"/>
      <c r="E922" s="224"/>
      <c r="F922" s="224"/>
      <c r="G922" s="224"/>
      <c r="H922" s="224"/>
      <c r="I922" s="224"/>
      <c r="J922" s="224"/>
      <c r="K922" s="224"/>
      <c r="L922" s="224"/>
      <c r="M922" s="224"/>
      <c r="N922" s="224"/>
      <c r="O922" s="224"/>
      <c r="P922" s="224"/>
      <c r="Q922" s="224"/>
      <c r="R922" s="224"/>
      <c r="S922" s="224"/>
      <c r="T922" s="224"/>
      <c r="U922" s="224"/>
      <c r="V922" s="224"/>
      <c r="W922" s="224"/>
      <c r="X922" s="224"/>
      <c r="Y922" s="224"/>
      <c r="Z922" s="224"/>
      <c r="AA922" s="224"/>
      <c r="AB922" s="224"/>
      <c r="AC922" s="224"/>
      <c r="AD922" s="224"/>
      <c r="AE922" s="224"/>
      <c r="AF922" s="224"/>
      <c r="AG922" s="224"/>
      <c r="AH922" s="224"/>
      <c r="AI922" s="224"/>
      <c r="AJ922" s="224"/>
      <c r="AK922" s="224"/>
    </row>
    <row r="923" spans="1:37" ht="12.75">
      <c r="A923" s="224"/>
      <c r="B923" s="224"/>
      <c r="C923" s="224"/>
      <c r="D923" s="224"/>
      <c r="E923" s="224"/>
      <c r="F923" s="224"/>
      <c r="G923" s="224"/>
      <c r="H923" s="224"/>
      <c r="I923" s="224"/>
      <c r="J923" s="224"/>
      <c r="K923" s="224"/>
      <c r="L923" s="224"/>
      <c r="M923" s="224"/>
      <c r="N923" s="224"/>
      <c r="O923" s="224"/>
      <c r="P923" s="224"/>
      <c r="Q923" s="224"/>
      <c r="R923" s="224"/>
      <c r="S923" s="224"/>
      <c r="T923" s="224"/>
      <c r="U923" s="224"/>
      <c r="V923" s="224"/>
      <c r="W923" s="224"/>
      <c r="X923" s="224"/>
      <c r="Y923" s="224"/>
      <c r="Z923" s="224"/>
      <c r="AA923" s="224"/>
      <c r="AB923" s="224"/>
      <c r="AC923" s="224"/>
      <c r="AD923" s="224"/>
      <c r="AE923" s="224"/>
      <c r="AF923" s="224"/>
      <c r="AG923" s="224"/>
      <c r="AH923" s="224"/>
      <c r="AI923" s="224"/>
      <c r="AJ923" s="224"/>
      <c r="AK923" s="224"/>
    </row>
    <row r="924" spans="1:37" ht="12.75">
      <c r="A924" s="224"/>
      <c r="B924" s="224"/>
      <c r="C924" s="224"/>
      <c r="D924" s="224"/>
      <c r="E924" s="224"/>
      <c r="F924" s="224"/>
      <c r="G924" s="224"/>
      <c r="H924" s="224"/>
      <c r="I924" s="224"/>
      <c r="J924" s="224"/>
      <c r="K924" s="224"/>
      <c r="L924" s="224"/>
      <c r="M924" s="224"/>
      <c r="N924" s="224"/>
      <c r="O924" s="224"/>
      <c r="P924" s="224"/>
      <c r="Q924" s="224"/>
      <c r="R924" s="224"/>
      <c r="S924" s="224"/>
      <c r="T924" s="224"/>
      <c r="U924" s="224"/>
      <c r="V924" s="224"/>
      <c r="W924" s="224"/>
      <c r="X924" s="224"/>
      <c r="Y924" s="224"/>
      <c r="Z924" s="224"/>
      <c r="AA924" s="224"/>
      <c r="AB924" s="224"/>
      <c r="AC924" s="224"/>
      <c r="AD924" s="224"/>
      <c r="AE924" s="224"/>
      <c r="AF924" s="224"/>
      <c r="AG924" s="224"/>
      <c r="AH924" s="224"/>
      <c r="AI924" s="224"/>
      <c r="AJ924" s="224"/>
      <c r="AK924" s="224"/>
    </row>
    <row r="925" spans="1:37" ht="12.75">
      <c r="A925" s="224"/>
      <c r="B925" s="224"/>
      <c r="C925" s="224"/>
      <c r="D925" s="224"/>
      <c r="E925" s="224"/>
      <c r="F925" s="224"/>
      <c r="G925" s="224"/>
      <c r="H925" s="224"/>
      <c r="I925" s="224"/>
      <c r="J925" s="224"/>
      <c r="K925" s="224"/>
      <c r="L925" s="224"/>
      <c r="M925" s="224"/>
      <c r="N925" s="224"/>
      <c r="O925" s="224"/>
      <c r="P925" s="224"/>
      <c r="Q925" s="224"/>
      <c r="R925" s="224"/>
      <c r="S925" s="224"/>
      <c r="T925" s="224"/>
      <c r="U925" s="224"/>
      <c r="V925" s="224"/>
      <c r="W925" s="224"/>
      <c r="X925" s="224"/>
      <c r="Y925" s="224"/>
      <c r="Z925" s="224"/>
      <c r="AA925" s="224"/>
      <c r="AB925" s="224"/>
      <c r="AC925" s="224"/>
      <c r="AD925" s="224"/>
      <c r="AE925" s="224"/>
      <c r="AF925" s="224"/>
      <c r="AG925" s="224"/>
      <c r="AH925" s="224"/>
      <c r="AI925" s="224"/>
      <c r="AJ925" s="224"/>
      <c r="AK925" s="224"/>
    </row>
    <row r="926" spans="1:37" ht="12.75">
      <c r="A926" s="224"/>
      <c r="B926" s="224"/>
      <c r="C926" s="224"/>
      <c r="D926" s="224"/>
      <c r="E926" s="224"/>
      <c r="F926" s="224"/>
      <c r="G926" s="224"/>
      <c r="H926" s="224"/>
      <c r="I926" s="224"/>
      <c r="J926" s="224"/>
      <c r="K926" s="224"/>
      <c r="L926" s="224"/>
      <c r="M926" s="224"/>
      <c r="N926" s="224"/>
      <c r="O926" s="224"/>
      <c r="P926" s="224"/>
      <c r="Q926" s="224"/>
      <c r="R926" s="224"/>
      <c r="S926" s="224"/>
      <c r="T926" s="224"/>
      <c r="U926" s="224"/>
      <c r="V926" s="224"/>
      <c r="W926" s="224"/>
      <c r="X926" s="224"/>
      <c r="Y926" s="224"/>
      <c r="Z926" s="224"/>
      <c r="AA926" s="224"/>
      <c r="AB926" s="224"/>
      <c r="AC926" s="224"/>
      <c r="AD926" s="224"/>
      <c r="AE926" s="224"/>
      <c r="AF926" s="224"/>
      <c r="AG926" s="224"/>
      <c r="AH926" s="224"/>
      <c r="AI926" s="224"/>
      <c r="AJ926" s="224"/>
      <c r="AK926" s="224"/>
    </row>
    <row r="927" spans="1:37" ht="12.75">
      <c r="A927" s="224"/>
      <c r="B927" s="224"/>
      <c r="C927" s="224"/>
      <c r="D927" s="224"/>
      <c r="E927" s="224"/>
      <c r="F927" s="224"/>
      <c r="G927" s="224"/>
      <c r="H927" s="224"/>
      <c r="I927" s="224"/>
      <c r="J927" s="224"/>
      <c r="K927" s="224"/>
      <c r="L927" s="224"/>
      <c r="M927" s="224"/>
      <c r="N927" s="224"/>
      <c r="O927" s="224"/>
      <c r="P927" s="224"/>
      <c r="Q927" s="224"/>
      <c r="R927" s="224"/>
      <c r="S927" s="224"/>
      <c r="T927" s="224"/>
      <c r="U927" s="224"/>
      <c r="V927" s="224"/>
      <c r="W927" s="224"/>
      <c r="X927" s="224"/>
      <c r="Y927" s="224"/>
      <c r="Z927" s="224"/>
      <c r="AA927" s="224"/>
      <c r="AB927" s="224"/>
      <c r="AC927" s="224"/>
      <c r="AD927" s="224"/>
      <c r="AE927" s="224"/>
      <c r="AF927" s="224"/>
      <c r="AG927" s="224"/>
      <c r="AH927" s="224"/>
      <c r="AI927" s="224"/>
      <c r="AJ927" s="224"/>
      <c r="AK927" s="224"/>
    </row>
    <row r="928" spans="1:37" ht="12.75">
      <c r="A928" s="224"/>
      <c r="B928" s="224"/>
      <c r="C928" s="224"/>
      <c r="D928" s="224"/>
      <c r="E928" s="224"/>
      <c r="F928" s="224"/>
      <c r="G928" s="224"/>
      <c r="H928" s="224"/>
      <c r="I928" s="224"/>
      <c r="J928" s="224"/>
      <c r="K928" s="224"/>
      <c r="L928" s="224"/>
      <c r="M928" s="224"/>
      <c r="N928" s="224"/>
      <c r="O928" s="224"/>
      <c r="P928" s="224"/>
      <c r="Q928" s="224"/>
      <c r="R928" s="224"/>
      <c r="S928" s="224"/>
      <c r="T928" s="224"/>
      <c r="U928" s="224"/>
      <c r="V928" s="224"/>
      <c r="W928" s="224"/>
      <c r="X928" s="224"/>
      <c r="Y928" s="224"/>
      <c r="Z928" s="224"/>
      <c r="AA928" s="224"/>
      <c r="AB928" s="224"/>
      <c r="AC928" s="224"/>
      <c r="AD928" s="224"/>
      <c r="AE928" s="224"/>
      <c r="AF928" s="224"/>
      <c r="AG928" s="224"/>
      <c r="AH928" s="224"/>
      <c r="AI928" s="224"/>
      <c r="AJ928" s="224"/>
      <c r="AK928" s="224"/>
    </row>
    <row r="929" spans="1:37" ht="12.75">
      <c r="A929" s="224"/>
      <c r="B929" s="224"/>
      <c r="C929" s="224"/>
      <c r="D929" s="224"/>
      <c r="E929" s="224"/>
      <c r="F929" s="224"/>
      <c r="G929" s="224"/>
      <c r="H929" s="224"/>
      <c r="I929" s="224"/>
      <c r="J929" s="224"/>
      <c r="K929" s="224"/>
      <c r="L929" s="224"/>
      <c r="M929" s="224"/>
      <c r="N929" s="224"/>
      <c r="O929" s="224"/>
      <c r="P929" s="224"/>
      <c r="Q929" s="224"/>
      <c r="R929" s="224"/>
      <c r="S929" s="224"/>
      <c r="T929" s="224"/>
      <c r="U929" s="224"/>
      <c r="V929" s="224"/>
      <c r="W929" s="224"/>
      <c r="X929" s="224"/>
      <c r="Y929" s="224"/>
      <c r="Z929" s="224"/>
      <c r="AA929" s="224"/>
      <c r="AB929" s="224"/>
      <c r="AC929" s="224"/>
      <c r="AD929" s="224"/>
      <c r="AE929" s="224"/>
      <c r="AF929" s="224"/>
      <c r="AG929" s="224"/>
      <c r="AH929" s="224"/>
      <c r="AI929" s="224"/>
      <c r="AJ929" s="224"/>
      <c r="AK929" s="224"/>
    </row>
    <row r="930" spans="1:37" ht="12.75">
      <c r="A930" s="224"/>
      <c r="B930" s="224"/>
      <c r="C930" s="224"/>
      <c r="D930" s="224"/>
      <c r="E930" s="224"/>
      <c r="F930" s="224"/>
      <c r="G930" s="224"/>
      <c r="H930" s="224"/>
      <c r="I930" s="224"/>
      <c r="J930" s="224"/>
      <c r="K930" s="224"/>
      <c r="L930" s="224"/>
      <c r="M930" s="224"/>
      <c r="N930" s="224"/>
      <c r="O930" s="224"/>
      <c r="P930" s="224"/>
      <c r="Q930" s="224"/>
      <c r="R930" s="224"/>
      <c r="S930" s="224"/>
      <c r="T930" s="224"/>
      <c r="U930" s="224"/>
      <c r="V930" s="224"/>
      <c r="W930" s="224"/>
      <c r="X930" s="224"/>
      <c r="Y930" s="224"/>
      <c r="Z930" s="224"/>
      <c r="AA930" s="224"/>
      <c r="AB930" s="224"/>
      <c r="AC930" s="224"/>
      <c r="AD930" s="224"/>
      <c r="AE930" s="224"/>
      <c r="AF930" s="224"/>
      <c r="AG930" s="224"/>
      <c r="AH930" s="224"/>
      <c r="AI930" s="224"/>
      <c r="AJ930" s="224"/>
      <c r="AK930" s="224"/>
    </row>
    <row r="931" spans="1:37" ht="12.75">
      <c r="A931" s="224"/>
      <c r="B931" s="224"/>
      <c r="C931" s="224"/>
      <c r="D931" s="224"/>
      <c r="E931" s="224"/>
      <c r="F931" s="224"/>
      <c r="G931" s="224"/>
      <c r="H931" s="224"/>
      <c r="I931" s="224"/>
      <c r="J931" s="224"/>
      <c r="K931" s="224"/>
      <c r="L931" s="224"/>
      <c r="M931" s="224"/>
      <c r="N931" s="224"/>
      <c r="O931" s="224"/>
      <c r="P931" s="224"/>
      <c r="Q931" s="224"/>
      <c r="R931" s="224"/>
      <c r="S931" s="224"/>
      <c r="T931" s="224"/>
      <c r="U931" s="224"/>
      <c r="V931" s="224"/>
      <c r="W931" s="224"/>
      <c r="X931" s="224"/>
      <c r="Y931" s="224"/>
      <c r="Z931" s="224"/>
      <c r="AA931" s="224"/>
      <c r="AB931" s="224"/>
      <c r="AC931" s="224"/>
      <c r="AD931" s="224"/>
      <c r="AE931" s="224"/>
      <c r="AF931" s="224"/>
      <c r="AG931" s="224"/>
      <c r="AH931" s="224"/>
      <c r="AI931" s="224"/>
      <c r="AJ931" s="224"/>
      <c r="AK931" s="224"/>
    </row>
    <row r="932" spans="1:37" ht="12.75">
      <c r="A932" s="224"/>
      <c r="B932" s="224"/>
      <c r="C932" s="224"/>
      <c r="D932" s="224"/>
      <c r="E932" s="224"/>
      <c r="F932" s="224"/>
      <c r="G932" s="224"/>
      <c r="H932" s="224"/>
      <c r="I932" s="224"/>
      <c r="J932" s="224"/>
      <c r="K932" s="224"/>
      <c r="L932" s="224"/>
      <c r="M932" s="224"/>
      <c r="N932" s="224"/>
      <c r="O932" s="224"/>
      <c r="P932" s="224"/>
      <c r="Q932" s="224"/>
      <c r="R932" s="224"/>
      <c r="S932" s="224"/>
      <c r="T932" s="224"/>
      <c r="U932" s="224"/>
      <c r="V932" s="224"/>
      <c r="W932" s="224"/>
      <c r="X932" s="224"/>
      <c r="Y932" s="224"/>
      <c r="Z932" s="224"/>
      <c r="AA932" s="224"/>
      <c r="AB932" s="224"/>
      <c r="AC932" s="224"/>
      <c r="AD932" s="224"/>
      <c r="AE932" s="224"/>
      <c r="AF932" s="224"/>
      <c r="AG932" s="224"/>
      <c r="AH932" s="224"/>
      <c r="AI932" s="224"/>
      <c r="AJ932" s="224"/>
      <c r="AK932" s="224"/>
    </row>
    <row r="933" spans="1:37" ht="12.75">
      <c r="A933" s="224"/>
      <c r="B933" s="224"/>
      <c r="C933" s="224"/>
      <c r="D933" s="224"/>
      <c r="E933" s="224"/>
      <c r="F933" s="224"/>
      <c r="G933" s="224"/>
      <c r="H933" s="224"/>
      <c r="I933" s="224"/>
      <c r="J933" s="224"/>
      <c r="K933" s="224"/>
      <c r="L933" s="224"/>
      <c r="M933" s="224"/>
      <c r="N933" s="224"/>
      <c r="O933" s="224"/>
      <c r="P933" s="224"/>
      <c r="Q933" s="224"/>
      <c r="R933" s="224"/>
      <c r="S933" s="224"/>
      <c r="T933" s="224"/>
      <c r="U933" s="224"/>
      <c r="V933" s="224"/>
      <c r="W933" s="224"/>
      <c r="X933" s="224"/>
      <c r="Y933" s="224"/>
      <c r="Z933" s="224"/>
      <c r="AA933" s="224"/>
      <c r="AB933" s="224"/>
      <c r="AC933" s="224"/>
      <c r="AD933" s="224"/>
      <c r="AE933" s="224"/>
      <c r="AF933" s="224"/>
      <c r="AG933" s="224"/>
      <c r="AH933" s="224"/>
      <c r="AI933" s="224"/>
      <c r="AJ933" s="224"/>
      <c r="AK933" s="224"/>
    </row>
    <row r="934" spans="1:37" ht="12.75">
      <c r="A934" s="224"/>
      <c r="B934" s="224"/>
      <c r="C934" s="224"/>
      <c r="D934" s="224"/>
      <c r="E934" s="224"/>
      <c r="F934" s="224"/>
      <c r="G934" s="224"/>
      <c r="H934" s="224"/>
      <c r="I934" s="224"/>
      <c r="J934" s="224"/>
      <c r="K934" s="224"/>
      <c r="L934" s="224"/>
      <c r="M934" s="224"/>
      <c r="N934" s="224"/>
      <c r="O934" s="224"/>
      <c r="P934" s="224"/>
      <c r="Q934" s="224"/>
      <c r="R934" s="224"/>
      <c r="S934" s="224"/>
      <c r="T934" s="224"/>
      <c r="U934" s="224"/>
      <c r="V934" s="224"/>
      <c r="W934" s="224"/>
      <c r="X934" s="224"/>
      <c r="Y934" s="224"/>
      <c r="Z934" s="224"/>
      <c r="AA934" s="224"/>
      <c r="AB934" s="224"/>
      <c r="AC934" s="224"/>
      <c r="AD934" s="224"/>
      <c r="AE934" s="224"/>
      <c r="AF934" s="224"/>
      <c r="AG934" s="224"/>
      <c r="AH934" s="224"/>
      <c r="AI934" s="224"/>
      <c r="AJ934" s="224"/>
      <c r="AK934" s="224"/>
    </row>
    <row r="935" spans="1:37" ht="12.75">
      <c r="A935" s="224"/>
      <c r="B935" s="224"/>
      <c r="C935" s="224"/>
      <c r="D935" s="224"/>
      <c r="E935" s="224"/>
      <c r="F935" s="224"/>
      <c r="G935" s="224"/>
      <c r="H935" s="224"/>
      <c r="I935" s="224"/>
      <c r="J935" s="224"/>
      <c r="K935" s="224"/>
      <c r="L935" s="224"/>
      <c r="M935" s="224"/>
      <c r="N935" s="224"/>
      <c r="O935" s="224"/>
      <c r="P935" s="224"/>
      <c r="Q935" s="224"/>
      <c r="R935" s="224"/>
      <c r="S935" s="224"/>
      <c r="T935" s="224"/>
      <c r="U935" s="224"/>
      <c r="V935" s="224"/>
      <c r="W935" s="224"/>
      <c r="X935" s="224"/>
      <c r="Y935" s="224"/>
      <c r="Z935" s="224"/>
      <c r="AA935" s="224"/>
      <c r="AB935" s="224"/>
      <c r="AC935" s="224"/>
      <c r="AD935" s="224"/>
      <c r="AE935" s="224"/>
      <c r="AF935" s="224"/>
      <c r="AG935" s="224"/>
      <c r="AH935" s="224"/>
      <c r="AI935" s="224"/>
      <c r="AJ935" s="224"/>
      <c r="AK935" s="224"/>
    </row>
    <row r="936" spans="1:37" ht="12.75">
      <c r="A936" s="224"/>
      <c r="B936" s="224"/>
      <c r="C936" s="224"/>
      <c r="D936" s="224"/>
      <c r="E936" s="224"/>
      <c r="F936" s="224"/>
      <c r="G936" s="224"/>
      <c r="H936" s="224"/>
      <c r="I936" s="224"/>
      <c r="J936" s="224"/>
      <c r="K936" s="224"/>
      <c r="L936" s="224"/>
      <c r="M936" s="224"/>
      <c r="N936" s="224"/>
      <c r="O936" s="224"/>
      <c r="P936" s="224"/>
      <c r="Q936" s="224"/>
      <c r="R936" s="224"/>
      <c r="S936" s="224"/>
      <c r="T936" s="224"/>
      <c r="U936" s="224"/>
      <c r="V936" s="224"/>
      <c r="W936" s="224"/>
      <c r="X936" s="224"/>
      <c r="Y936" s="224"/>
      <c r="Z936" s="224"/>
      <c r="AA936" s="224"/>
      <c r="AB936" s="224"/>
      <c r="AC936" s="224"/>
      <c r="AD936" s="224"/>
      <c r="AE936" s="224"/>
      <c r="AF936" s="224"/>
      <c r="AG936" s="224"/>
      <c r="AH936" s="224"/>
      <c r="AI936" s="224"/>
      <c r="AJ936" s="224"/>
      <c r="AK936" s="224"/>
    </row>
    <row r="937" spans="1:37" ht="12.75">
      <c r="A937" s="224"/>
      <c r="B937" s="224"/>
      <c r="C937" s="224"/>
      <c r="D937" s="224"/>
      <c r="E937" s="224"/>
      <c r="F937" s="224"/>
      <c r="G937" s="224"/>
      <c r="H937" s="224"/>
      <c r="I937" s="224"/>
      <c r="J937" s="224"/>
      <c r="K937" s="224"/>
      <c r="L937" s="224"/>
      <c r="M937" s="224"/>
      <c r="N937" s="224"/>
      <c r="O937" s="224"/>
      <c r="P937" s="224"/>
      <c r="Q937" s="224"/>
      <c r="R937" s="224"/>
      <c r="S937" s="224"/>
      <c r="T937" s="224"/>
      <c r="U937" s="224"/>
      <c r="V937" s="224"/>
      <c r="W937" s="224"/>
      <c r="X937" s="224"/>
      <c r="Y937" s="224"/>
      <c r="Z937" s="224"/>
      <c r="AA937" s="224"/>
      <c r="AB937" s="224"/>
      <c r="AC937" s="224"/>
      <c r="AD937" s="224"/>
      <c r="AE937" s="224"/>
      <c r="AF937" s="224"/>
      <c r="AG937" s="224"/>
      <c r="AH937" s="224"/>
      <c r="AI937" s="224"/>
      <c r="AJ937" s="224"/>
      <c r="AK937" s="224"/>
    </row>
    <row r="938" spans="1:37" ht="12.75">
      <c r="A938" s="224"/>
      <c r="B938" s="224"/>
      <c r="C938" s="224"/>
      <c r="D938" s="224"/>
      <c r="E938" s="224"/>
      <c r="F938" s="224"/>
      <c r="G938" s="224"/>
      <c r="H938" s="224"/>
      <c r="I938" s="224"/>
      <c r="J938" s="224"/>
      <c r="K938" s="224"/>
      <c r="L938" s="224"/>
      <c r="M938" s="224"/>
      <c r="N938" s="224"/>
      <c r="O938" s="224"/>
      <c r="P938" s="224"/>
      <c r="Q938" s="224"/>
      <c r="R938" s="224"/>
      <c r="S938" s="224"/>
      <c r="T938" s="224"/>
      <c r="U938" s="224"/>
      <c r="V938" s="224"/>
      <c r="W938" s="224"/>
      <c r="X938" s="224"/>
      <c r="Y938" s="224"/>
      <c r="Z938" s="224"/>
      <c r="AA938" s="224"/>
      <c r="AB938" s="224"/>
      <c r="AC938" s="224"/>
      <c r="AD938" s="224"/>
      <c r="AE938" s="224"/>
      <c r="AF938" s="224"/>
      <c r="AG938" s="224"/>
      <c r="AH938" s="224"/>
      <c r="AI938" s="224"/>
      <c r="AJ938" s="224"/>
      <c r="AK938" s="224"/>
    </row>
    <row r="939" spans="1:37" ht="12.75">
      <c r="A939" s="224"/>
      <c r="B939" s="224"/>
      <c r="C939" s="224"/>
      <c r="D939" s="224"/>
      <c r="E939" s="224"/>
      <c r="F939" s="224"/>
      <c r="G939" s="224"/>
      <c r="H939" s="224"/>
      <c r="I939" s="224"/>
      <c r="J939" s="224"/>
      <c r="K939" s="224"/>
      <c r="L939" s="224"/>
      <c r="M939" s="224"/>
      <c r="N939" s="224"/>
      <c r="O939" s="224"/>
      <c r="P939" s="224"/>
      <c r="Q939" s="224"/>
      <c r="R939" s="224"/>
      <c r="S939" s="224"/>
      <c r="T939" s="224"/>
      <c r="U939" s="224"/>
      <c r="V939" s="224"/>
      <c r="W939" s="224"/>
      <c r="X939" s="224"/>
      <c r="Y939" s="224"/>
      <c r="Z939" s="224"/>
      <c r="AA939" s="224"/>
      <c r="AB939" s="224"/>
      <c r="AC939" s="224"/>
      <c r="AD939" s="224"/>
      <c r="AE939" s="224"/>
      <c r="AF939" s="224"/>
      <c r="AG939" s="224"/>
      <c r="AH939" s="224"/>
      <c r="AI939" s="224"/>
      <c r="AJ939" s="224"/>
      <c r="AK939" s="224"/>
    </row>
    <row r="940" spans="1:37" ht="12.75">
      <c r="A940" s="224"/>
      <c r="B940" s="224"/>
      <c r="C940" s="224"/>
      <c r="D940" s="224"/>
      <c r="E940" s="224"/>
      <c r="F940" s="224"/>
      <c r="G940" s="224"/>
      <c r="H940" s="224"/>
      <c r="I940" s="224"/>
      <c r="J940" s="224"/>
      <c r="K940" s="224"/>
      <c r="L940" s="224"/>
      <c r="M940" s="224"/>
      <c r="N940" s="224"/>
      <c r="O940" s="224"/>
      <c r="P940" s="224"/>
      <c r="Q940" s="224"/>
      <c r="R940" s="224"/>
      <c r="S940" s="224"/>
      <c r="T940" s="224"/>
      <c r="U940" s="224"/>
      <c r="V940" s="224"/>
      <c r="W940" s="224"/>
      <c r="X940" s="224"/>
      <c r="Y940" s="224"/>
      <c r="Z940" s="224"/>
      <c r="AA940" s="224"/>
      <c r="AB940" s="224"/>
      <c r="AC940" s="224"/>
      <c r="AD940" s="224"/>
      <c r="AE940" s="224"/>
      <c r="AF940" s="224"/>
      <c r="AG940" s="224"/>
      <c r="AH940" s="224"/>
      <c r="AI940" s="224"/>
      <c r="AJ940" s="224"/>
      <c r="AK940" s="224"/>
    </row>
    <row r="941" spans="1:37" ht="12.75">
      <c r="A941" s="224"/>
      <c r="B941" s="224"/>
      <c r="C941" s="224"/>
      <c r="D941" s="224"/>
      <c r="E941" s="224"/>
      <c r="F941" s="224"/>
      <c r="G941" s="224"/>
      <c r="H941" s="224"/>
      <c r="I941" s="224"/>
      <c r="J941" s="224"/>
      <c r="K941" s="224"/>
      <c r="L941" s="224"/>
      <c r="M941" s="224"/>
      <c r="N941" s="224"/>
      <c r="O941" s="224"/>
      <c r="P941" s="224"/>
      <c r="Q941" s="224"/>
      <c r="R941" s="224"/>
      <c r="S941" s="224"/>
      <c r="T941" s="224"/>
      <c r="U941" s="224"/>
      <c r="V941" s="224"/>
      <c r="W941" s="224"/>
      <c r="X941" s="224"/>
      <c r="Y941" s="224"/>
      <c r="Z941" s="224"/>
      <c r="AA941" s="224"/>
      <c r="AB941" s="224"/>
      <c r="AC941" s="224"/>
      <c r="AD941" s="224"/>
      <c r="AE941" s="224"/>
      <c r="AF941" s="224"/>
      <c r="AG941" s="224"/>
      <c r="AH941" s="224"/>
      <c r="AI941" s="224"/>
      <c r="AJ941" s="224"/>
      <c r="AK941" s="224"/>
    </row>
    <row r="942" spans="1:37" ht="12.75">
      <c r="A942" s="224"/>
      <c r="B942" s="224"/>
      <c r="C942" s="224"/>
      <c r="D942" s="224"/>
      <c r="E942" s="224"/>
      <c r="F942" s="224"/>
      <c r="G942" s="224"/>
      <c r="H942" s="224"/>
      <c r="I942" s="224"/>
      <c r="J942" s="224"/>
      <c r="K942" s="224"/>
      <c r="L942" s="224"/>
      <c r="M942" s="224"/>
      <c r="N942" s="224"/>
      <c r="O942" s="224"/>
      <c r="P942" s="224"/>
      <c r="Q942" s="224"/>
      <c r="R942" s="224"/>
      <c r="S942" s="224"/>
      <c r="T942" s="224"/>
      <c r="U942" s="224"/>
      <c r="V942" s="224"/>
      <c r="W942" s="224"/>
      <c r="X942" s="224"/>
      <c r="Y942" s="224"/>
      <c r="Z942" s="224"/>
      <c r="AA942" s="224"/>
      <c r="AB942" s="224"/>
      <c r="AC942" s="224"/>
      <c r="AD942" s="224"/>
      <c r="AE942" s="224"/>
      <c r="AF942" s="224"/>
      <c r="AG942" s="224"/>
      <c r="AH942" s="224"/>
      <c r="AI942" s="224"/>
      <c r="AJ942" s="224"/>
      <c r="AK942" s="224"/>
    </row>
    <row r="943" spans="1:37" ht="12.75">
      <c r="A943" s="224"/>
      <c r="B943" s="224"/>
      <c r="C943" s="224"/>
      <c r="D943" s="224"/>
      <c r="E943" s="224"/>
      <c r="F943" s="224"/>
      <c r="G943" s="224"/>
      <c r="H943" s="224"/>
      <c r="I943" s="224"/>
      <c r="J943" s="224"/>
      <c r="K943" s="224"/>
      <c r="L943" s="224"/>
      <c r="M943" s="224"/>
      <c r="N943" s="224"/>
      <c r="O943" s="224"/>
      <c r="P943" s="224"/>
      <c r="Q943" s="224"/>
      <c r="R943" s="224"/>
      <c r="S943" s="224"/>
      <c r="T943" s="224"/>
      <c r="U943" s="224"/>
      <c r="V943" s="224"/>
      <c r="W943" s="224"/>
      <c r="X943" s="224"/>
      <c r="Y943" s="224"/>
      <c r="Z943" s="224"/>
      <c r="AA943" s="224"/>
      <c r="AB943" s="224"/>
      <c r="AC943" s="224"/>
      <c r="AD943" s="224"/>
      <c r="AE943" s="224"/>
      <c r="AF943" s="224"/>
      <c r="AG943" s="224"/>
      <c r="AH943" s="224"/>
      <c r="AI943" s="224"/>
      <c r="AJ943" s="224"/>
      <c r="AK943" s="224"/>
    </row>
    <row r="944" spans="1:37" ht="12.75">
      <c r="A944" s="224"/>
      <c r="B944" s="224"/>
      <c r="C944" s="224"/>
      <c r="D944" s="224"/>
      <c r="E944" s="224"/>
      <c r="F944" s="224"/>
      <c r="G944" s="224"/>
      <c r="H944" s="224"/>
      <c r="I944" s="224"/>
      <c r="J944" s="224"/>
      <c r="K944" s="224"/>
      <c r="L944" s="224"/>
      <c r="M944" s="224"/>
      <c r="N944" s="224"/>
      <c r="O944" s="224"/>
      <c r="P944" s="224"/>
      <c r="Q944" s="224"/>
      <c r="R944" s="224"/>
      <c r="S944" s="224"/>
      <c r="T944" s="224"/>
      <c r="U944" s="224"/>
      <c r="V944" s="224"/>
      <c r="W944" s="224"/>
      <c r="X944" s="224"/>
      <c r="Y944" s="224"/>
      <c r="Z944" s="224"/>
      <c r="AA944" s="224"/>
      <c r="AB944" s="224"/>
      <c r="AC944" s="224"/>
      <c r="AD944" s="224"/>
      <c r="AE944" s="224"/>
      <c r="AF944" s="224"/>
      <c r="AG944" s="224"/>
      <c r="AH944" s="224"/>
      <c r="AI944" s="224"/>
      <c r="AJ944" s="224"/>
      <c r="AK944" s="224"/>
    </row>
    <row r="945" spans="1:37" ht="12.75">
      <c r="A945" s="224"/>
      <c r="B945" s="224"/>
      <c r="C945" s="224"/>
      <c r="D945" s="224"/>
      <c r="E945" s="224"/>
      <c r="F945" s="224"/>
      <c r="G945" s="224"/>
      <c r="H945" s="224"/>
      <c r="I945" s="224"/>
      <c r="J945" s="224"/>
      <c r="K945" s="224"/>
      <c r="L945" s="224"/>
      <c r="M945" s="224"/>
      <c r="N945" s="224"/>
      <c r="O945" s="224"/>
      <c r="P945" s="224"/>
      <c r="Q945" s="224"/>
      <c r="R945" s="224"/>
      <c r="S945" s="224"/>
      <c r="T945" s="224"/>
      <c r="U945" s="224"/>
      <c r="V945" s="224"/>
      <c r="W945" s="224"/>
      <c r="X945" s="224"/>
      <c r="Y945" s="224"/>
      <c r="Z945" s="224"/>
      <c r="AA945" s="224"/>
      <c r="AB945" s="224"/>
      <c r="AC945" s="224"/>
      <c r="AD945" s="224"/>
      <c r="AE945" s="224"/>
      <c r="AF945" s="224"/>
      <c r="AG945" s="224"/>
      <c r="AH945" s="224"/>
      <c r="AI945" s="224"/>
      <c r="AJ945" s="224"/>
      <c r="AK945" s="224"/>
    </row>
    <row r="946" spans="1:37" ht="12.75">
      <c r="A946" s="224"/>
      <c r="B946" s="224"/>
      <c r="C946" s="224"/>
      <c r="D946" s="224"/>
      <c r="E946" s="224"/>
      <c r="F946" s="224"/>
      <c r="G946" s="224"/>
      <c r="H946" s="224"/>
      <c r="I946" s="224"/>
      <c r="J946" s="224"/>
      <c r="K946" s="224"/>
      <c r="L946" s="224"/>
      <c r="M946" s="224"/>
      <c r="N946" s="224"/>
      <c r="O946" s="224"/>
      <c r="P946" s="224"/>
      <c r="Q946" s="224"/>
      <c r="R946" s="224"/>
      <c r="S946" s="224"/>
      <c r="T946" s="224"/>
      <c r="U946" s="224"/>
      <c r="V946" s="224"/>
      <c r="W946" s="224"/>
      <c r="X946" s="224"/>
      <c r="Y946" s="224"/>
      <c r="Z946" s="224"/>
      <c r="AA946" s="224"/>
      <c r="AB946" s="224"/>
      <c r="AC946" s="224"/>
      <c r="AD946" s="224"/>
      <c r="AE946" s="224"/>
      <c r="AF946" s="224"/>
      <c r="AG946" s="224"/>
      <c r="AH946" s="224"/>
      <c r="AI946" s="224"/>
      <c r="AJ946" s="224"/>
      <c r="AK946" s="224"/>
    </row>
    <row r="947" spans="1:37" ht="12.75">
      <c r="A947" s="224"/>
      <c r="B947" s="224"/>
      <c r="C947" s="224"/>
      <c r="D947" s="224"/>
      <c r="E947" s="224"/>
      <c r="F947" s="224"/>
      <c r="G947" s="224"/>
      <c r="H947" s="224"/>
      <c r="I947" s="224"/>
      <c r="J947" s="224"/>
      <c r="K947" s="224"/>
      <c r="L947" s="224"/>
      <c r="M947" s="224"/>
      <c r="N947" s="224"/>
      <c r="O947" s="224"/>
      <c r="P947" s="224"/>
      <c r="Q947" s="224"/>
      <c r="R947" s="224"/>
      <c r="S947" s="224"/>
      <c r="T947" s="224"/>
      <c r="U947" s="224"/>
      <c r="V947" s="224"/>
      <c r="W947" s="224"/>
      <c r="X947" s="224"/>
      <c r="Y947" s="224"/>
      <c r="Z947" s="224"/>
      <c r="AA947" s="224"/>
      <c r="AB947" s="224"/>
      <c r="AC947" s="224"/>
      <c r="AD947" s="224"/>
      <c r="AE947" s="224"/>
      <c r="AF947" s="224"/>
      <c r="AG947" s="224"/>
      <c r="AH947" s="224"/>
      <c r="AI947" s="224"/>
      <c r="AJ947" s="224"/>
      <c r="AK947" s="224"/>
    </row>
    <row r="948" spans="1:37" ht="12.75">
      <c r="A948" s="224"/>
      <c r="B948" s="224"/>
      <c r="C948" s="224"/>
      <c r="D948" s="224"/>
      <c r="E948" s="224"/>
      <c r="F948" s="224"/>
      <c r="G948" s="224"/>
      <c r="H948" s="224"/>
      <c r="I948" s="224"/>
      <c r="J948" s="224"/>
      <c r="K948" s="224"/>
      <c r="L948" s="224"/>
      <c r="M948" s="224"/>
      <c r="N948" s="224"/>
      <c r="O948" s="224"/>
      <c r="P948" s="224"/>
      <c r="Q948" s="224"/>
      <c r="R948" s="224"/>
      <c r="S948" s="224"/>
      <c r="T948" s="224"/>
      <c r="U948" s="224"/>
      <c r="V948" s="224"/>
      <c r="W948" s="224"/>
      <c r="X948" s="224"/>
      <c r="Y948" s="224"/>
      <c r="Z948" s="224"/>
      <c r="AA948" s="224"/>
      <c r="AB948" s="224"/>
      <c r="AC948" s="224"/>
      <c r="AD948" s="224"/>
      <c r="AE948" s="224"/>
      <c r="AF948" s="224"/>
      <c r="AG948" s="224"/>
      <c r="AH948" s="224"/>
      <c r="AI948" s="224"/>
      <c r="AJ948" s="224"/>
      <c r="AK948" s="224"/>
    </row>
    <row r="949" spans="1:37" ht="12.75">
      <c r="A949" s="224"/>
      <c r="B949" s="224"/>
      <c r="C949" s="224"/>
      <c r="D949" s="224"/>
      <c r="E949" s="224"/>
      <c r="F949" s="224"/>
      <c r="G949" s="224"/>
      <c r="H949" s="224"/>
      <c r="I949" s="224"/>
      <c r="J949" s="224"/>
      <c r="K949" s="224"/>
      <c r="L949" s="224"/>
      <c r="M949" s="224"/>
      <c r="N949" s="224"/>
      <c r="O949" s="224"/>
      <c r="P949" s="224"/>
      <c r="Q949" s="224"/>
      <c r="R949" s="224"/>
      <c r="S949" s="224"/>
      <c r="T949" s="224"/>
      <c r="U949" s="224"/>
      <c r="V949" s="224"/>
      <c r="W949" s="224"/>
      <c r="X949" s="224"/>
      <c r="Y949" s="224"/>
      <c r="Z949" s="224"/>
      <c r="AA949" s="224"/>
      <c r="AB949" s="224"/>
      <c r="AC949" s="224"/>
      <c r="AD949" s="224"/>
      <c r="AE949" s="224"/>
      <c r="AF949" s="224"/>
      <c r="AG949" s="224"/>
      <c r="AH949" s="224"/>
      <c r="AI949" s="224"/>
      <c r="AJ949" s="224"/>
      <c r="AK949" s="224"/>
    </row>
    <row r="950" spans="1:37" ht="12.75">
      <c r="A950" s="224"/>
      <c r="B950" s="224"/>
      <c r="C950" s="224"/>
      <c r="D950" s="224"/>
      <c r="E950" s="224"/>
      <c r="F950" s="224"/>
      <c r="G950" s="224"/>
      <c r="H950" s="224"/>
      <c r="I950" s="224"/>
      <c r="J950" s="224"/>
      <c r="K950" s="224"/>
      <c r="L950" s="224"/>
      <c r="M950" s="224"/>
      <c r="N950" s="224"/>
      <c r="O950" s="224"/>
      <c r="P950" s="224"/>
      <c r="Q950" s="224"/>
      <c r="R950" s="224"/>
      <c r="S950" s="224"/>
      <c r="T950" s="224"/>
      <c r="U950" s="224"/>
      <c r="V950" s="224"/>
      <c r="W950" s="224"/>
      <c r="X950" s="224"/>
      <c r="Y950" s="224"/>
      <c r="Z950" s="224"/>
      <c r="AA950" s="224"/>
      <c r="AB950" s="224"/>
      <c r="AC950" s="224"/>
      <c r="AD950" s="224"/>
      <c r="AE950" s="224"/>
      <c r="AF950" s="224"/>
      <c r="AG950" s="224"/>
      <c r="AH950" s="224"/>
      <c r="AI950" s="224"/>
      <c r="AJ950" s="224"/>
      <c r="AK950" s="224"/>
    </row>
    <row r="951" spans="1:37" ht="12.75">
      <c r="A951" s="224"/>
      <c r="B951" s="224"/>
      <c r="C951" s="224"/>
      <c r="D951" s="224"/>
      <c r="E951" s="224"/>
      <c r="F951" s="224"/>
      <c r="G951" s="224"/>
      <c r="H951" s="224"/>
      <c r="I951" s="224"/>
      <c r="J951" s="224"/>
      <c r="K951" s="224"/>
      <c r="L951" s="224"/>
      <c r="M951" s="224"/>
      <c r="N951" s="224"/>
      <c r="O951" s="224"/>
      <c r="P951" s="224"/>
      <c r="Q951" s="224"/>
      <c r="R951" s="224"/>
      <c r="S951" s="224"/>
      <c r="T951" s="224"/>
      <c r="U951" s="224"/>
      <c r="V951" s="224"/>
      <c r="W951" s="224"/>
      <c r="X951" s="224"/>
      <c r="Y951" s="224"/>
      <c r="Z951" s="224"/>
      <c r="AA951" s="224"/>
      <c r="AB951" s="224"/>
      <c r="AC951" s="224"/>
      <c r="AD951" s="224"/>
      <c r="AE951" s="224"/>
      <c r="AF951" s="224"/>
      <c r="AG951" s="224"/>
      <c r="AH951" s="224"/>
      <c r="AI951" s="224"/>
      <c r="AJ951" s="224"/>
      <c r="AK951" s="224"/>
    </row>
    <row r="952" spans="1:37" ht="12.75">
      <c r="A952" s="224"/>
      <c r="B952" s="224"/>
      <c r="C952" s="224"/>
      <c r="D952" s="224"/>
      <c r="E952" s="224"/>
      <c r="F952" s="224"/>
      <c r="G952" s="224"/>
      <c r="H952" s="224"/>
      <c r="I952" s="224"/>
      <c r="J952" s="224"/>
      <c r="K952" s="224"/>
      <c r="L952" s="224"/>
      <c r="M952" s="224"/>
      <c r="N952" s="224"/>
      <c r="O952" s="224"/>
      <c r="P952" s="224"/>
      <c r="Q952" s="224"/>
      <c r="R952" s="224"/>
      <c r="S952" s="224"/>
      <c r="T952" s="224"/>
      <c r="U952" s="224"/>
      <c r="V952" s="224"/>
      <c r="W952" s="224"/>
      <c r="X952" s="224"/>
      <c r="Y952" s="224"/>
      <c r="Z952" s="224"/>
      <c r="AA952" s="224"/>
      <c r="AB952" s="224"/>
      <c r="AC952" s="224"/>
      <c r="AD952" s="224"/>
      <c r="AE952" s="224"/>
      <c r="AF952" s="224"/>
      <c r="AG952" s="224"/>
      <c r="AH952" s="224"/>
      <c r="AI952" s="224"/>
      <c r="AJ952" s="224"/>
      <c r="AK952" s="224"/>
    </row>
    <row r="953" spans="1:37" ht="12.75">
      <c r="A953" s="224"/>
      <c r="B953" s="224"/>
      <c r="C953" s="224"/>
      <c r="D953" s="224"/>
      <c r="E953" s="224"/>
      <c r="F953" s="224"/>
      <c r="G953" s="224"/>
      <c r="H953" s="224"/>
      <c r="I953" s="224"/>
      <c r="J953" s="224"/>
      <c r="K953" s="224"/>
      <c r="L953" s="224"/>
      <c r="M953" s="224"/>
      <c r="N953" s="224"/>
      <c r="O953" s="224"/>
      <c r="P953" s="224"/>
      <c r="Q953" s="224"/>
      <c r="R953" s="224"/>
      <c r="S953" s="224"/>
      <c r="T953" s="224"/>
      <c r="U953" s="224"/>
      <c r="V953" s="224"/>
      <c r="W953" s="224"/>
      <c r="X953" s="224"/>
      <c r="Y953" s="224"/>
      <c r="Z953" s="224"/>
      <c r="AA953" s="224"/>
      <c r="AB953" s="224"/>
      <c r="AC953" s="224"/>
      <c r="AD953" s="224"/>
      <c r="AE953" s="224"/>
      <c r="AF953" s="224"/>
      <c r="AG953" s="224"/>
      <c r="AH953" s="224"/>
      <c r="AI953" s="224"/>
      <c r="AJ953" s="224"/>
      <c r="AK953" s="224"/>
    </row>
    <row r="954" spans="1:37" ht="12.75">
      <c r="A954" s="224"/>
      <c r="B954" s="224"/>
      <c r="C954" s="224"/>
      <c r="D954" s="224"/>
      <c r="E954" s="224"/>
      <c r="F954" s="224"/>
      <c r="G954" s="224"/>
      <c r="H954" s="224"/>
      <c r="I954" s="224"/>
      <c r="J954" s="224"/>
      <c r="K954" s="224"/>
      <c r="L954" s="224"/>
      <c r="M954" s="224"/>
      <c r="N954" s="224"/>
      <c r="O954" s="224"/>
      <c r="P954" s="224"/>
      <c r="Q954" s="224"/>
      <c r="R954" s="224"/>
      <c r="S954" s="224"/>
      <c r="T954" s="224"/>
      <c r="U954" s="224"/>
      <c r="V954" s="224"/>
      <c r="W954" s="224"/>
      <c r="X954" s="224"/>
      <c r="Y954" s="224"/>
      <c r="Z954" s="224"/>
      <c r="AA954" s="224"/>
      <c r="AB954" s="224"/>
      <c r="AC954" s="224"/>
      <c r="AD954" s="224"/>
      <c r="AE954" s="224"/>
      <c r="AF954" s="224"/>
      <c r="AG954" s="224"/>
      <c r="AH954" s="224"/>
      <c r="AI954" s="224"/>
      <c r="AJ954" s="224"/>
      <c r="AK954" s="224"/>
    </row>
    <row r="955" spans="1:37" ht="12.75">
      <c r="A955" s="224"/>
      <c r="B955" s="224"/>
      <c r="C955" s="224"/>
      <c r="D955" s="224"/>
      <c r="E955" s="224"/>
      <c r="F955" s="224"/>
      <c r="G955" s="224"/>
      <c r="H955" s="224"/>
      <c r="I955" s="224"/>
      <c r="J955" s="224"/>
      <c r="K955" s="224"/>
      <c r="L955" s="224"/>
      <c r="M955" s="224"/>
      <c r="N955" s="224"/>
      <c r="O955" s="224"/>
      <c r="P955" s="224"/>
      <c r="Q955" s="224"/>
      <c r="R955" s="224"/>
      <c r="S955" s="224"/>
      <c r="T955" s="224"/>
      <c r="U955" s="224"/>
      <c r="V955" s="224"/>
      <c r="W955" s="224"/>
      <c r="X955" s="224"/>
      <c r="Y955" s="224"/>
      <c r="Z955" s="224"/>
      <c r="AA955" s="224"/>
      <c r="AB955" s="224"/>
      <c r="AC955" s="224"/>
      <c r="AD955" s="224"/>
      <c r="AE955" s="224"/>
      <c r="AF955" s="224"/>
      <c r="AG955" s="224"/>
      <c r="AH955" s="224"/>
      <c r="AI955" s="224"/>
      <c r="AJ955" s="224"/>
      <c r="AK955" s="224"/>
    </row>
    <row r="956" spans="1:37" ht="12.75">
      <c r="A956" s="224"/>
      <c r="B956" s="224"/>
      <c r="C956" s="224"/>
      <c r="D956" s="224"/>
      <c r="E956" s="224"/>
      <c r="F956" s="224"/>
      <c r="G956" s="224"/>
      <c r="H956" s="224"/>
      <c r="I956" s="224"/>
      <c r="J956" s="224"/>
      <c r="K956" s="224"/>
      <c r="L956" s="224"/>
      <c r="M956" s="224"/>
      <c r="N956" s="224"/>
      <c r="O956" s="224"/>
      <c r="P956" s="224"/>
      <c r="Q956" s="224"/>
      <c r="R956" s="224"/>
      <c r="S956" s="224"/>
      <c r="T956" s="224"/>
      <c r="U956" s="224"/>
      <c r="V956" s="224"/>
      <c r="W956" s="224"/>
      <c r="X956" s="224"/>
      <c r="Y956" s="224"/>
      <c r="Z956" s="224"/>
      <c r="AA956" s="224"/>
      <c r="AB956" s="224"/>
      <c r="AC956" s="224"/>
      <c r="AD956" s="224"/>
      <c r="AE956" s="224"/>
      <c r="AF956" s="224"/>
      <c r="AG956" s="224"/>
      <c r="AH956" s="224"/>
      <c r="AI956" s="224"/>
      <c r="AJ956" s="224"/>
      <c r="AK956" s="224"/>
    </row>
    <row r="957" spans="1:37" ht="12.75">
      <c r="A957" s="224"/>
      <c r="B957" s="224"/>
      <c r="C957" s="224"/>
      <c r="D957" s="224"/>
      <c r="E957" s="224"/>
      <c r="F957" s="224"/>
      <c r="G957" s="224"/>
      <c r="H957" s="224"/>
      <c r="I957" s="224"/>
      <c r="J957" s="224"/>
      <c r="K957" s="224"/>
      <c r="L957" s="224"/>
      <c r="M957" s="224"/>
      <c r="N957" s="224"/>
      <c r="O957" s="224"/>
      <c r="P957" s="224"/>
      <c r="Q957" s="224"/>
      <c r="R957" s="224"/>
      <c r="S957" s="224"/>
      <c r="T957" s="224"/>
      <c r="U957" s="224"/>
      <c r="V957" s="224"/>
      <c r="W957" s="224"/>
      <c r="X957" s="224"/>
      <c r="Y957" s="224"/>
      <c r="Z957" s="224"/>
      <c r="AA957" s="224"/>
      <c r="AB957" s="224"/>
      <c r="AC957" s="224"/>
      <c r="AD957" s="224"/>
      <c r="AE957" s="224"/>
      <c r="AF957" s="224"/>
      <c r="AG957" s="224"/>
      <c r="AH957" s="224"/>
      <c r="AI957" s="224"/>
      <c r="AJ957" s="224"/>
      <c r="AK957" s="224"/>
    </row>
    <row r="958" spans="1:37" ht="12.75">
      <c r="A958" s="224"/>
      <c r="B958" s="224"/>
      <c r="C958" s="224"/>
      <c r="D958" s="224"/>
      <c r="E958" s="224"/>
      <c r="F958" s="224"/>
      <c r="G958" s="224"/>
      <c r="H958" s="224"/>
      <c r="I958" s="224"/>
      <c r="J958" s="224"/>
      <c r="K958" s="224"/>
      <c r="L958" s="224"/>
      <c r="M958" s="224"/>
      <c r="N958" s="224"/>
      <c r="O958" s="224"/>
      <c r="P958" s="224"/>
      <c r="Q958" s="224"/>
      <c r="R958" s="224"/>
      <c r="S958" s="224"/>
      <c r="T958" s="224"/>
      <c r="U958" s="224"/>
      <c r="V958" s="224"/>
      <c r="W958" s="224"/>
      <c r="X958" s="224"/>
      <c r="Y958" s="224"/>
      <c r="Z958" s="224"/>
      <c r="AA958" s="224"/>
      <c r="AB958" s="224"/>
      <c r="AC958" s="224"/>
      <c r="AD958" s="224"/>
      <c r="AE958" s="224"/>
      <c r="AF958" s="224"/>
      <c r="AG958" s="224"/>
      <c r="AH958" s="224"/>
      <c r="AI958" s="224"/>
      <c r="AJ958" s="224"/>
      <c r="AK958" s="224"/>
    </row>
    <row r="959" spans="1:37" ht="12.75">
      <c r="A959" s="224"/>
      <c r="B959" s="224"/>
      <c r="C959" s="224"/>
      <c r="D959" s="224"/>
      <c r="E959" s="224"/>
      <c r="F959" s="224"/>
      <c r="G959" s="224"/>
      <c r="H959" s="224"/>
      <c r="I959" s="224"/>
      <c r="J959" s="224"/>
      <c r="K959" s="224"/>
      <c r="L959" s="224"/>
      <c r="M959" s="224"/>
      <c r="N959" s="224"/>
      <c r="O959" s="224"/>
      <c r="P959" s="224"/>
      <c r="Q959" s="224"/>
      <c r="R959" s="224"/>
      <c r="S959" s="224"/>
      <c r="T959" s="224"/>
      <c r="U959" s="224"/>
      <c r="V959" s="224"/>
      <c r="W959" s="224"/>
      <c r="X959" s="224"/>
      <c r="Y959" s="224"/>
      <c r="Z959" s="224"/>
      <c r="AA959" s="224"/>
      <c r="AB959" s="224"/>
      <c r="AC959" s="224"/>
      <c r="AD959" s="224"/>
      <c r="AE959" s="224"/>
      <c r="AF959" s="224"/>
      <c r="AG959" s="224"/>
      <c r="AH959" s="224"/>
      <c r="AI959" s="224"/>
      <c r="AJ959" s="224"/>
      <c r="AK959" s="224"/>
    </row>
    <row r="960" spans="1:37" ht="12.75">
      <c r="A960" s="224"/>
      <c r="B960" s="224"/>
      <c r="C960" s="224"/>
      <c r="D960" s="224"/>
      <c r="E960" s="224"/>
      <c r="F960" s="224"/>
      <c r="G960" s="224"/>
      <c r="H960" s="224"/>
      <c r="I960" s="224"/>
      <c r="J960" s="224"/>
      <c r="K960" s="224"/>
      <c r="L960" s="224"/>
      <c r="M960" s="224"/>
      <c r="N960" s="224"/>
      <c r="O960" s="224"/>
      <c r="P960" s="224"/>
      <c r="Q960" s="224"/>
      <c r="R960" s="224"/>
      <c r="S960" s="224"/>
      <c r="T960" s="224"/>
      <c r="U960" s="224"/>
      <c r="V960" s="224"/>
      <c r="W960" s="224"/>
      <c r="X960" s="224"/>
      <c r="Y960" s="224"/>
      <c r="Z960" s="224"/>
      <c r="AA960" s="224"/>
      <c r="AB960" s="224"/>
      <c r="AC960" s="224"/>
      <c r="AD960" s="224"/>
      <c r="AE960" s="224"/>
      <c r="AF960" s="224"/>
      <c r="AG960" s="224"/>
      <c r="AH960" s="224"/>
      <c r="AI960" s="224"/>
      <c r="AJ960" s="224"/>
      <c r="AK960" s="224"/>
    </row>
    <row r="961" spans="1:37" ht="12.75">
      <c r="A961" s="224"/>
      <c r="B961" s="224"/>
      <c r="C961" s="224"/>
      <c r="D961" s="224"/>
      <c r="E961" s="224"/>
      <c r="F961" s="224"/>
      <c r="G961" s="224"/>
      <c r="H961" s="224"/>
      <c r="I961" s="224"/>
      <c r="J961" s="224"/>
      <c r="K961" s="224"/>
      <c r="L961" s="224"/>
      <c r="M961" s="224"/>
      <c r="N961" s="224"/>
      <c r="O961" s="224"/>
      <c r="P961" s="224"/>
      <c r="Q961" s="224"/>
      <c r="R961" s="224"/>
      <c r="S961" s="224"/>
      <c r="T961" s="224"/>
      <c r="U961" s="224"/>
      <c r="V961" s="224"/>
      <c r="W961" s="224"/>
      <c r="X961" s="224"/>
      <c r="Y961" s="224"/>
      <c r="Z961" s="224"/>
      <c r="AA961" s="224"/>
      <c r="AB961" s="224"/>
      <c r="AC961" s="224"/>
      <c r="AD961" s="224"/>
      <c r="AE961" s="224"/>
      <c r="AF961" s="224"/>
      <c r="AG961" s="224"/>
      <c r="AH961" s="224"/>
      <c r="AI961" s="224"/>
      <c r="AJ961" s="224"/>
      <c r="AK961" s="224"/>
    </row>
    <row r="962" spans="1:37" ht="12.75">
      <c r="A962" s="224"/>
      <c r="B962" s="224"/>
      <c r="C962" s="224"/>
      <c r="D962" s="224"/>
      <c r="E962" s="224"/>
      <c r="F962" s="224"/>
      <c r="G962" s="224"/>
      <c r="H962" s="224"/>
      <c r="I962" s="224"/>
      <c r="J962" s="224"/>
      <c r="K962" s="224"/>
      <c r="L962" s="224"/>
      <c r="M962" s="224"/>
      <c r="N962" s="224"/>
      <c r="O962" s="224"/>
      <c r="P962" s="224"/>
      <c r="Q962" s="224"/>
      <c r="R962" s="224"/>
      <c r="S962" s="224"/>
      <c r="T962" s="224"/>
      <c r="U962" s="224"/>
      <c r="V962" s="224"/>
      <c r="W962" s="224"/>
      <c r="X962" s="224"/>
      <c r="Y962" s="224"/>
      <c r="Z962" s="224"/>
      <c r="AA962" s="224"/>
      <c r="AB962" s="224"/>
      <c r="AC962" s="224"/>
      <c r="AD962" s="224"/>
      <c r="AE962" s="224"/>
      <c r="AF962" s="224"/>
      <c r="AG962" s="224"/>
      <c r="AH962" s="224"/>
      <c r="AI962" s="224"/>
      <c r="AJ962" s="224"/>
      <c r="AK962" s="224"/>
    </row>
    <row r="963" spans="1:37" ht="12.75">
      <c r="A963" s="224"/>
      <c r="B963" s="224"/>
      <c r="C963" s="224"/>
      <c r="D963" s="224"/>
      <c r="E963" s="224"/>
      <c r="F963" s="224"/>
      <c r="G963" s="224"/>
      <c r="H963" s="224"/>
      <c r="I963" s="224"/>
      <c r="J963" s="224"/>
      <c r="K963" s="224"/>
      <c r="L963" s="224"/>
      <c r="M963" s="224"/>
      <c r="N963" s="224"/>
      <c r="O963" s="224"/>
      <c r="P963" s="224"/>
      <c r="Q963" s="224"/>
      <c r="R963" s="224"/>
      <c r="S963" s="224"/>
      <c r="T963" s="224"/>
      <c r="U963" s="224"/>
      <c r="V963" s="224"/>
      <c r="W963" s="224"/>
      <c r="X963" s="224"/>
      <c r="Y963" s="224"/>
      <c r="Z963" s="224"/>
      <c r="AA963" s="224"/>
      <c r="AB963" s="224"/>
      <c r="AC963" s="224"/>
      <c r="AD963" s="224"/>
      <c r="AE963" s="224"/>
      <c r="AF963" s="224"/>
      <c r="AG963" s="224"/>
      <c r="AH963" s="224"/>
      <c r="AI963" s="224"/>
      <c r="AJ963" s="224"/>
      <c r="AK963" s="224"/>
    </row>
    <row r="964" spans="1:37" ht="12.75">
      <c r="A964" s="224"/>
      <c r="B964" s="224"/>
      <c r="C964" s="224"/>
      <c r="D964" s="224"/>
      <c r="E964" s="224"/>
      <c r="F964" s="224"/>
      <c r="G964" s="224"/>
      <c r="H964" s="224"/>
      <c r="I964" s="224"/>
      <c r="J964" s="224"/>
      <c r="K964" s="224"/>
      <c r="L964" s="224"/>
      <c r="M964" s="224"/>
      <c r="N964" s="224"/>
      <c r="O964" s="224"/>
      <c r="P964" s="224"/>
      <c r="Q964" s="224"/>
      <c r="R964" s="224"/>
      <c r="S964" s="224"/>
      <c r="T964" s="224"/>
      <c r="U964" s="224"/>
      <c r="V964" s="224"/>
      <c r="W964" s="224"/>
      <c r="X964" s="224"/>
      <c r="Y964" s="224"/>
      <c r="Z964" s="224"/>
      <c r="AA964" s="224"/>
      <c r="AB964" s="224"/>
      <c r="AC964" s="224"/>
      <c r="AD964" s="224"/>
      <c r="AE964" s="224"/>
      <c r="AF964" s="224"/>
      <c r="AG964" s="224"/>
      <c r="AH964" s="224"/>
      <c r="AI964" s="224"/>
      <c r="AJ964" s="224"/>
      <c r="AK964" s="224"/>
    </row>
    <row r="965" spans="1:37" ht="12.75">
      <c r="A965" s="224"/>
      <c r="B965" s="224"/>
      <c r="C965" s="224"/>
      <c r="D965" s="224"/>
      <c r="E965" s="224"/>
      <c r="F965" s="224"/>
      <c r="G965" s="224"/>
      <c r="H965" s="224"/>
      <c r="I965" s="224"/>
      <c r="J965" s="224"/>
      <c r="K965" s="224"/>
      <c r="L965" s="224"/>
      <c r="M965" s="224"/>
      <c r="N965" s="224"/>
      <c r="O965" s="224"/>
      <c r="P965" s="224"/>
      <c r="Q965" s="224"/>
      <c r="R965" s="224"/>
      <c r="S965" s="224"/>
      <c r="T965" s="224"/>
      <c r="U965" s="224"/>
      <c r="V965" s="224"/>
      <c r="W965" s="224"/>
      <c r="X965" s="224"/>
      <c r="Y965" s="224"/>
      <c r="Z965" s="224"/>
      <c r="AA965" s="224"/>
      <c r="AB965" s="224"/>
      <c r="AC965" s="224"/>
      <c r="AD965" s="224"/>
      <c r="AE965" s="224"/>
      <c r="AF965" s="224"/>
      <c r="AG965" s="224"/>
      <c r="AH965" s="224"/>
      <c r="AI965" s="224"/>
      <c r="AJ965" s="224"/>
      <c r="AK965" s="224"/>
    </row>
    <row r="966" spans="1:37" ht="12.75">
      <c r="A966" s="224"/>
      <c r="B966" s="224"/>
      <c r="C966" s="224"/>
      <c r="D966" s="224"/>
      <c r="E966" s="224"/>
      <c r="F966" s="224"/>
      <c r="G966" s="224"/>
      <c r="H966" s="224"/>
      <c r="I966" s="224"/>
      <c r="J966" s="224"/>
      <c r="K966" s="224"/>
      <c r="L966" s="224"/>
      <c r="M966" s="224"/>
      <c r="N966" s="224"/>
      <c r="O966" s="224"/>
      <c r="P966" s="224"/>
      <c r="Q966" s="224"/>
      <c r="R966" s="224"/>
      <c r="S966" s="224"/>
      <c r="T966" s="224"/>
      <c r="U966" s="224"/>
      <c r="V966" s="224"/>
      <c r="W966" s="224"/>
      <c r="X966" s="224"/>
      <c r="Y966" s="224"/>
      <c r="Z966" s="224"/>
      <c r="AA966" s="224"/>
      <c r="AB966" s="224"/>
      <c r="AC966" s="224"/>
      <c r="AD966" s="224"/>
      <c r="AE966" s="224"/>
      <c r="AF966" s="224"/>
      <c r="AG966" s="224"/>
      <c r="AH966" s="224"/>
      <c r="AI966" s="224"/>
      <c r="AJ966" s="224"/>
      <c r="AK966" s="224"/>
    </row>
    <row r="967" spans="1:37" ht="12.75">
      <c r="A967" s="224"/>
      <c r="B967" s="224"/>
      <c r="C967" s="224"/>
      <c r="D967" s="224"/>
      <c r="E967" s="224"/>
      <c r="F967" s="224"/>
      <c r="G967" s="224"/>
      <c r="H967" s="224"/>
      <c r="I967" s="224"/>
      <c r="J967" s="224"/>
      <c r="K967" s="224"/>
      <c r="L967" s="224"/>
      <c r="M967" s="224"/>
      <c r="N967" s="224"/>
      <c r="O967" s="224"/>
      <c r="P967" s="224"/>
      <c r="Q967" s="224"/>
      <c r="R967" s="224"/>
      <c r="S967" s="224"/>
      <c r="T967" s="224"/>
      <c r="U967" s="224"/>
      <c r="V967" s="224"/>
      <c r="W967" s="224"/>
      <c r="X967" s="224"/>
      <c r="Y967" s="224"/>
      <c r="Z967" s="224"/>
      <c r="AA967" s="224"/>
      <c r="AB967" s="224"/>
      <c r="AC967" s="224"/>
      <c r="AD967" s="224"/>
      <c r="AE967" s="224"/>
      <c r="AF967" s="224"/>
      <c r="AG967" s="224"/>
      <c r="AH967" s="224"/>
      <c r="AI967" s="224"/>
      <c r="AJ967" s="224"/>
      <c r="AK967" s="224"/>
    </row>
    <row r="968" spans="1:37" ht="12.75">
      <c r="A968" s="224"/>
      <c r="B968" s="224"/>
      <c r="C968" s="224"/>
      <c r="D968" s="224"/>
      <c r="E968" s="224"/>
      <c r="F968" s="224"/>
      <c r="G968" s="224"/>
      <c r="H968" s="224"/>
      <c r="I968" s="224"/>
      <c r="J968" s="224"/>
      <c r="K968" s="224"/>
      <c r="L968" s="224"/>
      <c r="M968" s="224"/>
      <c r="N968" s="224"/>
      <c r="O968" s="224"/>
      <c r="P968" s="224"/>
      <c r="Q968" s="224"/>
      <c r="R968" s="224"/>
      <c r="S968" s="224"/>
      <c r="T968" s="224"/>
      <c r="U968" s="224"/>
      <c r="V968" s="224"/>
      <c r="W968" s="224"/>
      <c r="X968" s="224"/>
      <c r="Y968" s="224"/>
      <c r="Z968" s="224"/>
      <c r="AA968" s="224"/>
      <c r="AB968" s="224"/>
      <c r="AC968" s="224"/>
      <c r="AD968" s="224"/>
      <c r="AE968" s="224"/>
      <c r="AF968" s="224"/>
      <c r="AG968" s="224"/>
      <c r="AH968" s="224"/>
      <c r="AI968" s="224"/>
      <c r="AJ968" s="224"/>
      <c r="AK968" s="224"/>
    </row>
    <row r="969" spans="1:37" ht="12.75">
      <c r="A969" s="224"/>
      <c r="B969" s="224"/>
      <c r="C969" s="224"/>
      <c r="D969" s="224"/>
      <c r="E969" s="224"/>
      <c r="F969" s="224"/>
      <c r="G969" s="224"/>
      <c r="H969" s="224"/>
      <c r="I969" s="224"/>
      <c r="J969" s="224"/>
      <c r="K969" s="224"/>
      <c r="L969" s="224"/>
      <c r="M969" s="224"/>
      <c r="N969" s="224"/>
      <c r="O969" s="224"/>
      <c r="P969" s="224"/>
      <c r="Q969" s="224"/>
      <c r="R969" s="224"/>
      <c r="S969" s="224"/>
      <c r="T969" s="224"/>
      <c r="U969" s="224"/>
      <c r="V969" s="224"/>
      <c r="W969" s="224"/>
      <c r="X969" s="224"/>
      <c r="Y969" s="224"/>
      <c r="Z969" s="224"/>
      <c r="AA969" s="224"/>
      <c r="AB969" s="224"/>
      <c r="AC969" s="224"/>
      <c r="AD969" s="224"/>
      <c r="AE969" s="224"/>
      <c r="AF969" s="224"/>
      <c r="AG969" s="224"/>
      <c r="AH969" s="224"/>
      <c r="AI969" s="224"/>
      <c r="AJ969" s="224"/>
      <c r="AK969" s="224"/>
    </row>
    <row r="970" spans="1:37" ht="12.75">
      <c r="A970" s="224"/>
      <c r="B970" s="224"/>
      <c r="C970" s="224"/>
      <c r="D970" s="224"/>
      <c r="E970" s="224"/>
      <c r="F970" s="224"/>
      <c r="G970" s="224"/>
      <c r="H970" s="224"/>
      <c r="I970" s="224"/>
      <c r="J970" s="224"/>
      <c r="K970" s="224"/>
      <c r="L970" s="224"/>
      <c r="M970" s="224"/>
      <c r="N970" s="224"/>
      <c r="O970" s="224"/>
      <c r="P970" s="224"/>
      <c r="Q970" s="224"/>
      <c r="R970" s="224"/>
      <c r="S970" s="224"/>
      <c r="T970" s="224"/>
      <c r="U970" s="224"/>
      <c r="V970" s="224"/>
      <c r="W970" s="224"/>
      <c r="X970" s="224"/>
      <c r="Y970" s="224"/>
      <c r="Z970" s="224"/>
      <c r="AA970" s="224"/>
      <c r="AB970" s="224"/>
      <c r="AC970" s="224"/>
      <c r="AD970" s="224"/>
      <c r="AE970" s="224"/>
      <c r="AF970" s="224"/>
      <c r="AG970" s="224"/>
      <c r="AH970" s="224"/>
      <c r="AI970" s="224"/>
      <c r="AJ970" s="224"/>
      <c r="AK970" s="224"/>
    </row>
    <row r="971" spans="1:37" ht="12.75">
      <c r="A971" s="224"/>
      <c r="B971" s="224"/>
      <c r="C971" s="224"/>
      <c r="D971" s="224"/>
      <c r="E971" s="224"/>
      <c r="F971" s="224"/>
      <c r="G971" s="224"/>
      <c r="H971" s="224"/>
      <c r="I971" s="224"/>
      <c r="J971" s="224"/>
      <c r="K971" s="224"/>
      <c r="L971" s="224"/>
      <c r="M971" s="224"/>
      <c r="N971" s="224"/>
      <c r="O971" s="224"/>
      <c r="P971" s="224"/>
      <c r="Q971" s="224"/>
      <c r="R971" s="224"/>
      <c r="S971" s="224"/>
      <c r="T971" s="224"/>
      <c r="U971" s="224"/>
      <c r="V971" s="224"/>
      <c r="W971" s="224"/>
      <c r="X971" s="224"/>
      <c r="Y971" s="224"/>
      <c r="Z971" s="224"/>
      <c r="AA971" s="224"/>
      <c r="AB971" s="224"/>
      <c r="AC971" s="224"/>
      <c r="AD971" s="224"/>
      <c r="AE971" s="224"/>
      <c r="AF971" s="224"/>
      <c r="AG971" s="224"/>
      <c r="AH971" s="224"/>
      <c r="AI971" s="224"/>
      <c r="AJ971" s="224"/>
      <c r="AK971" s="224"/>
    </row>
    <row r="972" spans="1:37" ht="12.75">
      <c r="A972" s="224"/>
      <c r="B972" s="224"/>
      <c r="C972" s="224"/>
      <c r="D972" s="224"/>
      <c r="E972" s="224"/>
      <c r="F972" s="224"/>
      <c r="G972" s="224"/>
      <c r="H972" s="224"/>
      <c r="I972" s="224"/>
      <c r="J972" s="224"/>
      <c r="K972" s="224"/>
      <c r="L972" s="224"/>
      <c r="M972" s="224"/>
      <c r="N972" s="224"/>
      <c r="O972" s="224"/>
      <c r="P972" s="224"/>
      <c r="Q972" s="224"/>
      <c r="R972" s="224"/>
      <c r="S972" s="224"/>
      <c r="T972" s="224"/>
      <c r="U972" s="224"/>
      <c r="V972" s="224"/>
      <c r="W972" s="224"/>
      <c r="X972" s="224"/>
      <c r="Y972" s="224"/>
      <c r="Z972" s="224"/>
      <c r="AA972" s="224"/>
      <c r="AB972" s="224"/>
      <c r="AC972" s="224"/>
      <c r="AD972" s="224"/>
      <c r="AE972" s="224"/>
      <c r="AF972" s="224"/>
      <c r="AG972" s="224"/>
      <c r="AH972" s="224"/>
      <c r="AI972" s="224"/>
      <c r="AJ972" s="224"/>
      <c r="AK972" s="224"/>
    </row>
    <row r="973" spans="1:37" ht="12.75">
      <c r="A973" s="224"/>
      <c r="B973" s="224"/>
      <c r="C973" s="224"/>
      <c r="D973" s="224"/>
      <c r="E973" s="224"/>
      <c r="F973" s="224"/>
      <c r="G973" s="224"/>
      <c r="H973" s="224"/>
      <c r="I973" s="224"/>
      <c r="J973" s="224"/>
      <c r="K973" s="224"/>
      <c r="L973" s="224"/>
      <c r="M973" s="224"/>
      <c r="N973" s="224"/>
      <c r="O973" s="224"/>
      <c r="P973" s="224"/>
      <c r="Q973" s="224"/>
      <c r="R973" s="224"/>
      <c r="S973" s="224"/>
      <c r="T973" s="224"/>
      <c r="U973" s="224"/>
      <c r="V973" s="224"/>
      <c r="W973" s="224"/>
      <c r="X973" s="224"/>
      <c r="Y973" s="224"/>
      <c r="Z973" s="224"/>
      <c r="AA973" s="224"/>
      <c r="AB973" s="224"/>
      <c r="AC973" s="224"/>
      <c r="AD973" s="224"/>
      <c r="AE973" s="224"/>
      <c r="AF973" s="224"/>
      <c r="AG973" s="224"/>
      <c r="AH973" s="224"/>
      <c r="AI973" s="224"/>
      <c r="AJ973" s="224"/>
      <c r="AK973" s="224"/>
    </row>
    <row r="974" spans="1:37" ht="12.75">
      <c r="A974" s="224"/>
      <c r="B974" s="224"/>
      <c r="C974" s="224"/>
      <c r="D974" s="224"/>
      <c r="E974" s="224"/>
      <c r="F974" s="224"/>
      <c r="G974" s="224"/>
      <c r="H974" s="224"/>
      <c r="I974" s="224"/>
      <c r="J974" s="224"/>
      <c r="K974" s="224"/>
      <c r="L974" s="224"/>
      <c r="M974" s="224"/>
      <c r="N974" s="224"/>
      <c r="O974" s="224"/>
      <c r="P974" s="224"/>
      <c r="Q974" s="224"/>
      <c r="R974" s="224"/>
      <c r="S974" s="224"/>
      <c r="T974" s="224"/>
      <c r="U974" s="224"/>
      <c r="V974" s="224"/>
      <c r="W974" s="224"/>
      <c r="X974" s="224"/>
      <c r="Y974" s="224"/>
      <c r="Z974" s="224"/>
      <c r="AA974" s="224"/>
      <c r="AB974" s="224"/>
      <c r="AC974" s="224"/>
      <c r="AD974" s="224"/>
      <c r="AE974" s="224"/>
      <c r="AF974" s="224"/>
      <c r="AG974" s="224"/>
      <c r="AH974" s="224"/>
      <c r="AI974" s="224"/>
      <c r="AJ974" s="224"/>
      <c r="AK974" s="224"/>
    </row>
    <row r="975" spans="1:37" ht="12.75">
      <c r="A975" s="224"/>
      <c r="B975" s="224"/>
      <c r="C975" s="224"/>
      <c r="D975" s="224"/>
      <c r="E975" s="224"/>
      <c r="F975" s="224"/>
      <c r="G975" s="224"/>
      <c r="H975" s="224"/>
      <c r="I975" s="224"/>
      <c r="J975" s="224"/>
      <c r="K975" s="224"/>
      <c r="L975" s="224"/>
      <c r="M975" s="224"/>
      <c r="N975" s="224"/>
      <c r="O975" s="224"/>
      <c r="P975" s="224"/>
      <c r="Q975" s="224"/>
      <c r="R975" s="224"/>
      <c r="S975" s="224"/>
      <c r="T975" s="224"/>
      <c r="U975" s="224"/>
      <c r="V975" s="224"/>
      <c r="W975" s="224"/>
      <c r="X975" s="224"/>
      <c r="Y975" s="224"/>
      <c r="Z975" s="224"/>
      <c r="AA975" s="224"/>
      <c r="AB975" s="224"/>
      <c r="AC975" s="224"/>
      <c r="AD975" s="224"/>
      <c r="AE975" s="224"/>
      <c r="AF975" s="224"/>
      <c r="AG975" s="224"/>
      <c r="AH975" s="224"/>
      <c r="AI975" s="224"/>
      <c r="AJ975" s="224"/>
      <c r="AK975" s="224"/>
    </row>
    <row r="976" spans="1:37" ht="12.75">
      <c r="A976" s="224"/>
      <c r="B976" s="224"/>
      <c r="C976" s="224"/>
      <c r="D976" s="224"/>
      <c r="E976" s="224"/>
      <c r="F976" s="224"/>
      <c r="G976" s="224"/>
      <c r="H976" s="224"/>
      <c r="I976" s="224"/>
      <c r="J976" s="224"/>
      <c r="K976" s="224"/>
      <c r="L976" s="224"/>
      <c r="M976" s="224"/>
      <c r="N976" s="224"/>
      <c r="O976" s="224"/>
      <c r="P976" s="224"/>
      <c r="Q976" s="224"/>
      <c r="R976" s="224"/>
      <c r="S976" s="224"/>
      <c r="T976" s="224"/>
      <c r="U976" s="224"/>
      <c r="V976" s="224"/>
      <c r="W976" s="224"/>
      <c r="X976" s="224"/>
      <c r="Y976" s="224"/>
      <c r="Z976" s="224"/>
      <c r="AA976" s="224"/>
      <c r="AB976" s="224"/>
      <c r="AC976" s="224"/>
      <c r="AD976" s="224"/>
      <c r="AE976" s="224"/>
      <c r="AF976" s="224"/>
      <c r="AG976" s="224"/>
      <c r="AH976" s="224"/>
      <c r="AI976" s="224"/>
      <c r="AJ976" s="224"/>
      <c r="AK976" s="224"/>
    </row>
    <row r="977" spans="1:37" ht="12.75">
      <c r="A977" s="224"/>
      <c r="B977" s="224"/>
      <c r="C977" s="224"/>
      <c r="D977" s="224"/>
      <c r="E977" s="224"/>
      <c r="F977" s="224"/>
      <c r="G977" s="224"/>
      <c r="H977" s="224"/>
      <c r="I977" s="224"/>
      <c r="J977" s="224"/>
      <c r="K977" s="224"/>
      <c r="L977" s="224"/>
      <c r="M977" s="224"/>
      <c r="N977" s="224"/>
      <c r="O977" s="224"/>
      <c r="P977" s="224"/>
      <c r="Q977" s="224"/>
      <c r="R977" s="224"/>
      <c r="S977" s="224"/>
      <c r="T977" s="224"/>
      <c r="U977" s="224"/>
      <c r="V977" s="224"/>
      <c r="W977" s="224"/>
      <c r="X977" s="224"/>
      <c r="Y977" s="224"/>
      <c r="Z977" s="224"/>
      <c r="AA977" s="224"/>
      <c r="AB977" s="224"/>
      <c r="AC977" s="224"/>
      <c r="AD977" s="224"/>
      <c r="AE977" s="224"/>
      <c r="AF977" s="224"/>
      <c r="AG977" s="224"/>
      <c r="AH977" s="224"/>
      <c r="AI977" s="224"/>
      <c r="AJ977" s="224"/>
      <c r="AK977" s="224"/>
    </row>
    <row r="978" spans="1:37" ht="12.75">
      <c r="A978" s="224"/>
      <c r="B978" s="224"/>
      <c r="C978" s="224"/>
      <c r="D978" s="224"/>
      <c r="E978" s="224"/>
      <c r="F978" s="224"/>
      <c r="G978" s="224"/>
      <c r="H978" s="224"/>
      <c r="I978" s="224"/>
      <c r="J978" s="224"/>
      <c r="K978" s="224"/>
      <c r="L978" s="224"/>
      <c r="M978" s="224"/>
      <c r="N978" s="224"/>
      <c r="O978" s="224"/>
      <c r="P978" s="224"/>
      <c r="Q978" s="224"/>
      <c r="R978" s="224"/>
      <c r="S978" s="224"/>
      <c r="T978" s="224"/>
      <c r="U978" s="224"/>
      <c r="V978" s="224"/>
      <c r="W978" s="224"/>
      <c r="X978" s="224"/>
      <c r="Y978" s="224"/>
      <c r="Z978" s="224"/>
      <c r="AA978" s="224"/>
      <c r="AB978" s="224"/>
      <c r="AC978" s="224"/>
      <c r="AD978" s="224"/>
      <c r="AE978" s="224"/>
      <c r="AF978" s="224"/>
      <c r="AG978" s="224"/>
      <c r="AH978" s="224"/>
      <c r="AI978" s="224"/>
      <c r="AJ978" s="224"/>
      <c r="AK978" s="224"/>
    </row>
    <row r="979" spans="1:37" ht="12.75">
      <c r="A979" s="224"/>
      <c r="B979" s="224"/>
      <c r="C979" s="224"/>
      <c r="D979" s="224"/>
      <c r="E979" s="224"/>
      <c r="F979" s="224"/>
      <c r="G979" s="224"/>
      <c r="H979" s="224"/>
      <c r="I979" s="224"/>
      <c r="J979" s="224"/>
      <c r="K979" s="224"/>
      <c r="L979" s="224"/>
      <c r="M979" s="224"/>
      <c r="N979" s="224"/>
      <c r="O979" s="224"/>
      <c r="P979" s="224"/>
      <c r="Q979" s="224"/>
      <c r="R979" s="224"/>
      <c r="S979" s="224"/>
      <c r="T979" s="224"/>
      <c r="U979" s="224"/>
      <c r="V979" s="224"/>
      <c r="W979" s="224"/>
      <c r="X979" s="224"/>
      <c r="Y979" s="224"/>
      <c r="Z979" s="224"/>
      <c r="AA979" s="224"/>
      <c r="AB979" s="224"/>
      <c r="AC979" s="224"/>
      <c r="AD979" s="224"/>
      <c r="AE979" s="224"/>
      <c r="AF979" s="224"/>
      <c r="AG979" s="224"/>
      <c r="AH979" s="224"/>
      <c r="AI979" s="224"/>
      <c r="AJ979" s="224"/>
      <c r="AK979" s="224"/>
    </row>
    <row r="980" spans="1:37" ht="12.75">
      <c r="A980" s="224"/>
      <c r="B980" s="224"/>
      <c r="C980" s="224"/>
      <c r="D980" s="224"/>
      <c r="E980" s="224"/>
      <c r="F980" s="224"/>
      <c r="G980" s="224"/>
      <c r="H980" s="224"/>
      <c r="I980" s="224"/>
      <c r="J980" s="224"/>
      <c r="K980" s="224"/>
      <c r="L980" s="224"/>
      <c r="M980" s="224"/>
      <c r="N980" s="224"/>
      <c r="O980" s="224"/>
      <c r="P980" s="224"/>
      <c r="Q980" s="224"/>
      <c r="R980" s="224"/>
      <c r="S980" s="224"/>
      <c r="T980" s="224"/>
      <c r="U980" s="224"/>
      <c r="V980" s="224"/>
      <c r="W980" s="224"/>
      <c r="X980" s="224"/>
      <c r="Y980" s="224"/>
      <c r="Z980" s="224"/>
      <c r="AA980" s="224"/>
      <c r="AB980" s="224"/>
      <c r="AC980" s="224"/>
      <c r="AD980" s="224"/>
      <c r="AE980" s="224"/>
      <c r="AF980" s="224"/>
      <c r="AG980" s="224"/>
      <c r="AH980" s="224"/>
      <c r="AI980" s="224"/>
      <c r="AJ980" s="224"/>
      <c r="AK980" s="224"/>
    </row>
    <row r="981" spans="1:37" ht="12.75">
      <c r="A981" s="224"/>
      <c r="B981" s="224"/>
      <c r="C981" s="224"/>
      <c r="D981" s="224"/>
      <c r="E981" s="224"/>
      <c r="F981" s="224"/>
      <c r="G981" s="224"/>
      <c r="H981" s="224"/>
      <c r="I981" s="224"/>
      <c r="J981" s="224"/>
      <c r="K981" s="224"/>
      <c r="L981" s="224"/>
      <c r="M981" s="224"/>
      <c r="N981" s="224"/>
      <c r="O981" s="224"/>
      <c r="P981" s="224"/>
      <c r="Q981" s="224"/>
      <c r="R981" s="224"/>
      <c r="S981" s="224"/>
      <c r="T981" s="224"/>
      <c r="U981" s="224"/>
      <c r="V981" s="224"/>
      <c r="W981" s="224"/>
      <c r="X981" s="224"/>
      <c r="Y981" s="224"/>
      <c r="Z981" s="224"/>
      <c r="AA981" s="224"/>
      <c r="AB981" s="224"/>
      <c r="AC981" s="224"/>
      <c r="AD981" s="224"/>
      <c r="AE981" s="224"/>
      <c r="AF981" s="224"/>
      <c r="AG981" s="224"/>
      <c r="AH981" s="224"/>
      <c r="AI981" s="224"/>
      <c r="AJ981" s="224"/>
      <c r="AK981" s="224"/>
    </row>
    <row r="982" spans="1:37" ht="12.75">
      <c r="A982" s="224"/>
      <c r="B982" s="224"/>
      <c r="C982" s="224"/>
      <c r="D982" s="224"/>
      <c r="E982" s="224"/>
      <c r="F982" s="224"/>
      <c r="G982" s="224"/>
      <c r="H982" s="224"/>
      <c r="I982" s="224"/>
      <c r="J982" s="224"/>
      <c r="K982" s="224"/>
      <c r="L982" s="224"/>
      <c r="M982" s="224"/>
      <c r="N982" s="224"/>
      <c r="O982" s="224"/>
      <c r="P982" s="224"/>
      <c r="Q982" s="224"/>
      <c r="R982" s="224"/>
      <c r="S982" s="224"/>
      <c r="T982" s="224"/>
      <c r="U982" s="224"/>
      <c r="V982" s="224"/>
      <c r="W982" s="224"/>
      <c r="X982" s="224"/>
      <c r="Y982" s="224"/>
      <c r="Z982" s="224"/>
      <c r="AA982" s="224"/>
      <c r="AB982" s="224"/>
      <c r="AC982" s="224"/>
      <c r="AD982" s="224"/>
      <c r="AE982" s="224"/>
      <c r="AF982" s="224"/>
      <c r="AG982" s="224"/>
      <c r="AH982" s="224"/>
      <c r="AI982" s="224"/>
      <c r="AJ982" s="224"/>
      <c r="AK982" s="224"/>
    </row>
    <row r="983" spans="1:37" ht="12.75">
      <c r="A983" s="224"/>
      <c r="B983" s="224"/>
      <c r="C983" s="224"/>
      <c r="D983" s="224"/>
      <c r="E983" s="224"/>
      <c r="F983" s="224"/>
      <c r="G983" s="224"/>
      <c r="H983" s="224"/>
      <c r="I983" s="224"/>
      <c r="J983" s="224"/>
      <c r="K983" s="224"/>
      <c r="L983" s="224"/>
      <c r="M983" s="224"/>
      <c r="N983" s="224"/>
      <c r="O983" s="224"/>
      <c r="P983" s="224"/>
      <c r="Q983" s="224"/>
      <c r="R983" s="224"/>
      <c r="S983" s="224"/>
      <c r="T983" s="224"/>
      <c r="U983" s="224"/>
      <c r="V983" s="224"/>
      <c r="W983" s="224"/>
      <c r="X983" s="224"/>
      <c r="Y983" s="224"/>
      <c r="Z983" s="224"/>
      <c r="AA983" s="224"/>
      <c r="AB983" s="224"/>
      <c r="AC983" s="224"/>
      <c r="AD983" s="224"/>
      <c r="AE983" s="224"/>
      <c r="AF983" s="224"/>
      <c r="AG983" s="224"/>
      <c r="AH983" s="224"/>
      <c r="AI983" s="224"/>
      <c r="AJ983" s="224"/>
      <c r="AK983" s="224"/>
    </row>
    <row r="984" spans="1:37" ht="12.75">
      <c r="A984" s="224"/>
      <c r="B984" s="224"/>
      <c r="C984" s="224"/>
      <c r="D984" s="224"/>
      <c r="E984" s="224"/>
      <c r="F984" s="224"/>
      <c r="G984" s="224"/>
      <c r="H984" s="224"/>
      <c r="I984" s="224"/>
      <c r="J984" s="224"/>
      <c r="K984" s="224"/>
      <c r="L984" s="224"/>
      <c r="M984" s="224"/>
      <c r="N984" s="224"/>
      <c r="O984" s="224"/>
      <c r="P984" s="224"/>
      <c r="Q984" s="224"/>
      <c r="R984" s="224"/>
      <c r="S984" s="224"/>
      <c r="T984" s="224"/>
      <c r="U984" s="224"/>
      <c r="V984" s="224"/>
      <c r="W984" s="224"/>
      <c r="X984" s="224"/>
      <c r="Y984" s="224"/>
      <c r="Z984" s="224"/>
      <c r="AA984" s="224"/>
      <c r="AB984" s="224"/>
      <c r="AC984" s="224"/>
      <c r="AD984" s="224"/>
      <c r="AE984" s="224"/>
      <c r="AF984" s="224"/>
      <c r="AG984" s="224"/>
      <c r="AH984" s="224"/>
      <c r="AI984" s="224"/>
      <c r="AJ984" s="224"/>
      <c r="AK984" s="224"/>
    </row>
    <row r="985" spans="1:37" ht="12.75">
      <c r="A985" s="224"/>
      <c r="B985" s="224"/>
      <c r="C985" s="224"/>
      <c r="D985" s="224"/>
      <c r="E985" s="224"/>
      <c r="F985" s="224"/>
      <c r="G985" s="224"/>
      <c r="H985" s="224"/>
      <c r="I985" s="224"/>
      <c r="J985" s="224"/>
      <c r="K985" s="224"/>
      <c r="L985" s="224"/>
      <c r="M985" s="224"/>
      <c r="N985" s="224"/>
      <c r="O985" s="224"/>
      <c r="P985" s="224"/>
      <c r="Q985" s="224"/>
      <c r="R985" s="224"/>
      <c r="S985" s="224"/>
      <c r="T985" s="224"/>
      <c r="U985" s="224"/>
      <c r="V985" s="224"/>
      <c r="W985" s="224"/>
      <c r="X985" s="224"/>
      <c r="Y985" s="224"/>
      <c r="Z985" s="224"/>
      <c r="AA985" s="224"/>
      <c r="AB985" s="224"/>
      <c r="AC985" s="224"/>
      <c r="AD985" s="224"/>
      <c r="AE985" s="224"/>
      <c r="AF985" s="224"/>
      <c r="AG985" s="224"/>
      <c r="AH985" s="224"/>
      <c r="AI985" s="224"/>
      <c r="AJ985" s="224"/>
      <c r="AK985" s="224"/>
    </row>
    <row r="986" spans="1:37" ht="12.75">
      <c r="A986" s="224"/>
      <c r="B986" s="224"/>
      <c r="C986" s="224"/>
      <c r="D986" s="224"/>
      <c r="E986" s="224"/>
      <c r="F986" s="224"/>
      <c r="G986" s="224"/>
      <c r="H986" s="224"/>
      <c r="I986" s="224"/>
      <c r="J986" s="224"/>
      <c r="K986" s="224"/>
      <c r="L986" s="224"/>
      <c r="M986" s="224"/>
      <c r="N986" s="224"/>
      <c r="O986" s="224"/>
      <c r="P986" s="224"/>
      <c r="Q986" s="224"/>
      <c r="R986" s="224"/>
      <c r="S986" s="224"/>
      <c r="T986" s="224"/>
      <c r="U986" s="224"/>
      <c r="V986" s="224"/>
      <c r="W986" s="224"/>
      <c r="X986" s="224"/>
      <c r="Y986" s="224"/>
      <c r="Z986" s="224"/>
      <c r="AA986" s="224"/>
      <c r="AB986" s="224"/>
      <c r="AC986" s="224"/>
      <c r="AD986" s="224"/>
      <c r="AE986" s="224"/>
      <c r="AF986" s="224"/>
      <c r="AG986" s="224"/>
      <c r="AH986" s="224"/>
      <c r="AI986" s="224"/>
      <c r="AJ986" s="224"/>
      <c r="AK986" s="224"/>
    </row>
    <row r="987" spans="1:37" ht="12.75">
      <c r="A987" s="224"/>
      <c r="B987" s="224"/>
      <c r="C987" s="224"/>
      <c r="D987" s="224"/>
      <c r="E987" s="224"/>
      <c r="F987" s="224"/>
      <c r="G987" s="224"/>
      <c r="H987" s="224"/>
      <c r="I987" s="224"/>
      <c r="J987" s="224"/>
      <c r="K987" s="224"/>
      <c r="L987" s="224"/>
      <c r="M987" s="224"/>
      <c r="N987" s="224"/>
      <c r="O987" s="224"/>
      <c r="P987" s="224"/>
      <c r="Q987" s="224"/>
      <c r="R987" s="224"/>
      <c r="S987" s="224"/>
      <c r="T987" s="224"/>
      <c r="U987" s="224"/>
      <c r="V987" s="224"/>
      <c r="W987" s="224"/>
      <c r="X987" s="224"/>
      <c r="Y987" s="224"/>
      <c r="Z987" s="224"/>
      <c r="AA987" s="224"/>
      <c r="AB987" s="224"/>
      <c r="AC987" s="224"/>
      <c r="AD987" s="224"/>
      <c r="AE987" s="224"/>
      <c r="AF987" s="224"/>
      <c r="AG987" s="224"/>
      <c r="AH987" s="224"/>
      <c r="AI987" s="224"/>
      <c r="AJ987" s="224"/>
      <c r="AK987" s="224"/>
    </row>
    <row r="988" spans="1:37" ht="12.75">
      <c r="A988" s="224"/>
      <c r="B988" s="224"/>
      <c r="C988" s="224"/>
      <c r="D988" s="224"/>
      <c r="E988" s="224"/>
      <c r="F988" s="224"/>
      <c r="G988" s="224"/>
      <c r="H988" s="224"/>
      <c r="I988" s="224"/>
      <c r="J988" s="224"/>
      <c r="K988" s="224"/>
      <c r="L988" s="224"/>
      <c r="M988" s="224"/>
      <c r="N988" s="224"/>
      <c r="O988" s="224"/>
      <c r="P988" s="224"/>
      <c r="Q988" s="224"/>
      <c r="R988" s="224"/>
      <c r="S988" s="224"/>
      <c r="T988" s="224"/>
      <c r="U988" s="224"/>
      <c r="V988" s="224"/>
      <c r="W988" s="224"/>
      <c r="X988" s="224"/>
      <c r="Y988" s="224"/>
      <c r="Z988" s="224"/>
      <c r="AA988" s="224"/>
      <c r="AB988" s="224"/>
      <c r="AC988" s="224"/>
      <c r="AD988" s="224"/>
      <c r="AE988" s="224"/>
      <c r="AF988" s="224"/>
      <c r="AG988" s="224"/>
      <c r="AH988" s="224"/>
      <c r="AI988" s="224"/>
      <c r="AJ988" s="224"/>
      <c r="AK988" s="224"/>
    </row>
    <row r="989" spans="1:37" ht="12.75">
      <c r="A989" s="224"/>
      <c r="B989" s="224"/>
      <c r="C989" s="224"/>
      <c r="D989" s="224"/>
      <c r="E989" s="224"/>
      <c r="F989" s="224"/>
      <c r="G989" s="224"/>
      <c r="H989" s="224"/>
      <c r="I989" s="224"/>
      <c r="J989" s="224"/>
      <c r="K989" s="224"/>
      <c r="L989" s="224"/>
      <c r="M989" s="224"/>
      <c r="N989" s="224"/>
      <c r="O989" s="224"/>
      <c r="P989" s="224"/>
      <c r="Q989" s="224"/>
      <c r="R989" s="224"/>
      <c r="S989" s="224"/>
      <c r="T989" s="224"/>
      <c r="U989" s="224"/>
      <c r="V989" s="224"/>
      <c r="W989" s="224"/>
      <c r="X989" s="224"/>
      <c r="Y989" s="224"/>
      <c r="Z989" s="224"/>
      <c r="AA989" s="224"/>
      <c r="AB989" s="224"/>
      <c r="AC989" s="224"/>
      <c r="AD989" s="224"/>
      <c r="AE989" s="224"/>
      <c r="AF989" s="224"/>
      <c r="AG989" s="224"/>
      <c r="AH989" s="224"/>
      <c r="AI989" s="224"/>
      <c r="AJ989" s="224"/>
      <c r="AK989" s="224"/>
    </row>
    <row r="990" spans="1:37" ht="12.75">
      <c r="A990" s="224"/>
      <c r="B990" s="224"/>
      <c r="C990" s="224"/>
      <c r="D990" s="224"/>
      <c r="E990" s="224"/>
      <c r="F990" s="224"/>
      <c r="G990" s="224"/>
      <c r="H990" s="224"/>
      <c r="I990" s="224"/>
      <c r="J990" s="224"/>
      <c r="K990" s="224"/>
      <c r="L990" s="224"/>
      <c r="M990" s="224"/>
      <c r="N990" s="224"/>
      <c r="O990" s="224"/>
      <c r="P990" s="224"/>
      <c r="Q990" s="224"/>
      <c r="R990" s="224"/>
      <c r="S990" s="224"/>
      <c r="T990" s="224"/>
      <c r="U990" s="224"/>
      <c r="V990" s="224"/>
      <c r="W990" s="224"/>
      <c r="X990" s="224"/>
      <c r="Y990" s="224"/>
      <c r="Z990" s="224"/>
      <c r="AA990" s="224"/>
      <c r="AB990" s="224"/>
      <c r="AC990" s="224"/>
      <c r="AD990" s="224"/>
      <c r="AE990" s="224"/>
      <c r="AF990" s="224"/>
      <c r="AG990" s="224"/>
      <c r="AH990" s="224"/>
      <c r="AI990" s="224"/>
      <c r="AJ990" s="224"/>
      <c r="AK990" s="224"/>
    </row>
    <row r="991" spans="1:37" ht="12.75">
      <c r="A991" s="224"/>
      <c r="B991" s="224"/>
      <c r="C991" s="224"/>
      <c r="D991" s="224"/>
      <c r="E991" s="224"/>
      <c r="F991" s="224"/>
      <c r="G991" s="224"/>
      <c r="H991" s="224"/>
      <c r="I991" s="224"/>
      <c r="J991" s="224"/>
      <c r="K991" s="224"/>
      <c r="L991" s="224"/>
      <c r="M991" s="224"/>
      <c r="N991" s="224"/>
      <c r="O991" s="224"/>
      <c r="P991" s="224"/>
      <c r="Q991" s="224"/>
      <c r="R991" s="224"/>
      <c r="S991" s="224"/>
      <c r="T991" s="224"/>
      <c r="U991" s="224"/>
      <c r="V991" s="224"/>
      <c r="W991" s="224"/>
      <c r="X991" s="224"/>
      <c r="Y991" s="224"/>
      <c r="Z991" s="224"/>
      <c r="AA991" s="224"/>
      <c r="AB991" s="224"/>
      <c r="AC991" s="224"/>
      <c r="AD991" s="224"/>
      <c r="AE991" s="224"/>
      <c r="AF991" s="224"/>
      <c r="AG991" s="224"/>
      <c r="AH991" s="224"/>
      <c r="AI991" s="224"/>
      <c r="AJ991" s="224"/>
      <c r="AK991" s="224"/>
    </row>
    <row r="992" spans="1:37" ht="12.75">
      <c r="A992" s="224"/>
      <c r="B992" s="224"/>
      <c r="C992" s="224"/>
      <c r="D992" s="224"/>
      <c r="E992" s="224"/>
      <c r="F992" s="224"/>
      <c r="G992" s="224"/>
      <c r="H992" s="224"/>
      <c r="I992" s="224"/>
      <c r="J992" s="224"/>
      <c r="K992" s="224"/>
      <c r="L992" s="224"/>
      <c r="M992" s="224"/>
      <c r="N992" s="224"/>
      <c r="O992" s="224"/>
      <c r="P992" s="224"/>
      <c r="Q992" s="224"/>
      <c r="R992" s="224"/>
      <c r="S992" s="224"/>
      <c r="T992" s="224"/>
      <c r="U992" s="224"/>
      <c r="V992" s="224"/>
      <c r="W992" s="224"/>
      <c r="X992" s="224"/>
      <c r="Y992" s="224"/>
      <c r="Z992" s="224"/>
      <c r="AA992" s="224"/>
      <c r="AB992" s="224"/>
      <c r="AC992" s="224"/>
      <c r="AD992" s="224"/>
      <c r="AE992" s="224"/>
      <c r="AF992" s="224"/>
      <c r="AG992" s="224"/>
      <c r="AH992" s="224"/>
      <c r="AI992" s="224"/>
      <c r="AJ992" s="224"/>
      <c r="AK992" s="224"/>
    </row>
    <row r="993" spans="1:37" ht="12.75">
      <c r="A993" s="224"/>
      <c r="B993" s="224"/>
      <c r="C993" s="224"/>
      <c r="D993" s="224"/>
      <c r="E993" s="224"/>
      <c r="F993" s="224"/>
      <c r="G993" s="224"/>
      <c r="H993" s="224"/>
      <c r="I993" s="224"/>
      <c r="J993" s="224"/>
      <c r="K993" s="224"/>
      <c r="L993" s="224"/>
      <c r="M993" s="224"/>
      <c r="N993" s="224"/>
      <c r="O993" s="224"/>
      <c r="P993" s="224"/>
      <c r="Q993" s="224"/>
      <c r="R993" s="224"/>
      <c r="S993" s="224"/>
      <c r="T993" s="224"/>
      <c r="U993" s="224"/>
      <c r="V993" s="224"/>
      <c r="W993" s="224"/>
      <c r="X993" s="224"/>
      <c r="Y993" s="224"/>
      <c r="Z993" s="224"/>
      <c r="AA993" s="224"/>
      <c r="AB993" s="224"/>
      <c r="AC993" s="224"/>
      <c r="AD993" s="224"/>
      <c r="AE993" s="224"/>
      <c r="AF993" s="224"/>
      <c r="AG993" s="224"/>
      <c r="AH993" s="224"/>
      <c r="AI993" s="224"/>
      <c r="AJ993" s="224"/>
      <c r="AK993" s="224"/>
    </row>
    <row r="994" spans="1:37" ht="12.75">
      <c r="A994" s="224"/>
      <c r="B994" s="224"/>
      <c r="C994" s="224"/>
      <c r="D994" s="224"/>
      <c r="E994" s="224"/>
      <c r="F994" s="224"/>
      <c r="G994" s="224"/>
      <c r="H994" s="224"/>
      <c r="I994" s="224"/>
      <c r="J994" s="224"/>
      <c r="K994" s="224"/>
      <c r="L994" s="224"/>
      <c r="M994" s="224"/>
      <c r="N994" s="224"/>
      <c r="O994" s="224"/>
      <c r="P994" s="224"/>
      <c r="Q994" s="224"/>
      <c r="R994" s="224"/>
      <c r="S994" s="224"/>
      <c r="T994" s="224"/>
      <c r="U994" s="224"/>
      <c r="V994" s="224"/>
      <c r="W994" s="224"/>
      <c r="X994" s="224"/>
      <c r="Y994" s="224"/>
      <c r="Z994" s="224"/>
      <c r="AA994" s="224"/>
      <c r="AB994" s="224"/>
      <c r="AC994" s="224"/>
      <c r="AD994" s="224"/>
      <c r="AE994" s="224"/>
      <c r="AF994" s="224"/>
      <c r="AG994" s="224"/>
      <c r="AH994" s="224"/>
      <c r="AI994" s="224"/>
      <c r="AJ994" s="224"/>
      <c r="AK994" s="224"/>
    </row>
    <row r="995" spans="1:37" ht="12.75">
      <c r="A995" s="224"/>
      <c r="B995" s="224"/>
      <c r="C995" s="224"/>
      <c r="D995" s="224"/>
      <c r="E995" s="224"/>
      <c r="F995" s="224"/>
      <c r="G995" s="224"/>
      <c r="H995" s="224"/>
      <c r="I995" s="224"/>
      <c r="J995" s="224"/>
      <c r="K995" s="224"/>
      <c r="L995" s="224"/>
      <c r="M995" s="224"/>
      <c r="N995" s="224"/>
      <c r="O995" s="224"/>
      <c r="P995" s="224"/>
      <c r="Q995" s="224"/>
      <c r="R995" s="224"/>
      <c r="S995" s="224"/>
      <c r="T995" s="224"/>
      <c r="U995" s="224"/>
      <c r="V995" s="224"/>
      <c r="W995" s="224"/>
      <c r="X995" s="224"/>
      <c r="Y995" s="224"/>
      <c r="Z995" s="224"/>
      <c r="AA995" s="224"/>
      <c r="AB995" s="224"/>
      <c r="AC995" s="224"/>
      <c r="AD995" s="224"/>
      <c r="AE995" s="224"/>
      <c r="AF995" s="224"/>
      <c r="AG995" s="224"/>
      <c r="AH995" s="224"/>
      <c r="AI995" s="224"/>
      <c r="AJ995" s="224"/>
      <c r="AK995" s="224"/>
    </row>
    <row r="996" spans="1:37" ht="12.75">
      <c r="A996" s="224"/>
      <c r="B996" s="224"/>
      <c r="C996" s="224"/>
      <c r="D996" s="224"/>
      <c r="E996" s="224"/>
      <c r="F996" s="224"/>
      <c r="G996" s="224"/>
      <c r="H996" s="224"/>
      <c r="I996" s="224"/>
      <c r="J996" s="224"/>
      <c r="K996" s="224"/>
      <c r="L996" s="224"/>
      <c r="M996" s="224"/>
      <c r="N996" s="224"/>
      <c r="O996" s="224"/>
      <c r="P996" s="224"/>
      <c r="Q996" s="224"/>
      <c r="R996" s="224"/>
      <c r="S996" s="224"/>
      <c r="T996" s="224"/>
      <c r="U996" s="224"/>
      <c r="V996" s="224"/>
      <c r="W996" s="224"/>
      <c r="X996" s="224"/>
      <c r="Y996" s="224"/>
      <c r="Z996" s="224"/>
      <c r="AA996" s="224"/>
      <c r="AB996" s="224"/>
      <c r="AC996" s="224"/>
      <c r="AD996" s="224"/>
      <c r="AE996" s="224"/>
      <c r="AF996" s="224"/>
      <c r="AG996" s="224"/>
      <c r="AH996" s="224"/>
      <c r="AI996" s="224"/>
      <c r="AJ996" s="224"/>
      <c r="AK996" s="224"/>
    </row>
    <row r="997" spans="1:37" ht="12.75">
      <c r="A997" s="224"/>
      <c r="B997" s="224"/>
      <c r="C997" s="224"/>
      <c r="D997" s="224"/>
      <c r="E997" s="224"/>
      <c r="F997" s="224"/>
      <c r="G997" s="224"/>
      <c r="H997" s="224"/>
      <c r="I997" s="224"/>
      <c r="J997" s="224"/>
      <c r="K997" s="224"/>
      <c r="L997" s="224"/>
      <c r="M997" s="224"/>
      <c r="N997" s="224"/>
      <c r="O997" s="224"/>
      <c r="P997" s="224"/>
      <c r="Q997" s="224"/>
      <c r="R997" s="224"/>
      <c r="S997" s="224"/>
      <c r="T997" s="224"/>
      <c r="U997" s="224"/>
      <c r="V997" s="224"/>
      <c r="W997" s="224"/>
      <c r="X997" s="224"/>
      <c r="Y997" s="224"/>
      <c r="Z997" s="224"/>
      <c r="AA997" s="224"/>
      <c r="AB997" s="224"/>
      <c r="AC997" s="224"/>
      <c r="AD997" s="224"/>
      <c r="AE997" s="224"/>
      <c r="AF997" s="224"/>
      <c r="AG997" s="224"/>
      <c r="AH997" s="224"/>
      <c r="AI997" s="224"/>
      <c r="AJ997" s="224"/>
      <c r="AK997" s="224"/>
    </row>
    <row r="998" spans="1:37" ht="12.75">
      <c r="A998" s="224"/>
      <c r="B998" s="224"/>
      <c r="C998" s="224"/>
      <c r="D998" s="224"/>
      <c r="E998" s="224"/>
      <c r="F998" s="224"/>
      <c r="G998" s="224"/>
      <c r="H998" s="224"/>
      <c r="I998" s="224"/>
      <c r="J998" s="224"/>
      <c r="K998" s="224"/>
      <c r="L998" s="224"/>
      <c r="M998" s="224"/>
      <c r="N998" s="224"/>
      <c r="O998" s="224"/>
      <c r="P998" s="224"/>
      <c r="Q998" s="224"/>
      <c r="R998" s="224"/>
      <c r="S998" s="224"/>
      <c r="T998" s="224"/>
      <c r="U998" s="224"/>
      <c r="V998" s="224"/>
      <c r="W998" s="224"/>
      <c r="X998" s="224"/>
      <c r="Y998" s="224"/>
      <c r="Z998" s="224"/>
      <c r="AA998" s="224"/>
      <c r="AB998" s="224"/>
      <c r="AC998" s="224"/>
      <c r="AD998" s="224"/>
      <c r="AE998" s="224"/>
      <c r="AF998" s="224"/>
      <c r="AG998" s="224"/>
      <c r="AH998" s="224"/>
      <c r="AI998" s="224"/>
      <c r="AJ998" s="224"/>
      <c r="AK998" s="224"/>
    </row>
    <row r="999" spans="1:37" ht="12.75">
      <c r="A999" s="224"/>
      <c r="B999" s="224"/>
      <c r="C999" s="224"/>
      <c r="D999" s="224"/>
      <c r="E999" s="224"/>
      <c r="F999" s="224"/>
      <c r="G999" s="224"/>
      <c r="H999" s="224"/>
      <c r="I999" s="224"/>
      <c r="J999" s="224"/>
      <c r="K999" s="224"/>
      <c r="L999" s="224"/>
      <c r="M999" s="224"/>
      <c r="N999" s="224"/>
      <c r="O999" s="224"/>
      <c r="P999" s="224"/>
      <c r="Q999" s="224"/>
      <c r="R999" s="224"/>
      <c r="S999" s="224"/>
      <c r="T999" s="224"/>
      <c r="U999" s="224"/>
      <c r="V999" s="224"/>
      <c r="W999" s="224"/>
      <c r="X999" s="224"/>
      <c r="Y999" s="224"/>
      <c r="Z999" s="224"/>
      <c r="AA999" s="224"/>
      <c r="AB999" s="224"/>
      <c r="AC999" s="224"/>
      <c r="AD999" s="224"/>
      <c r="AE999" s="224"/>
      <c r="AF999" s="224"/>
      <c r="AG999" s="224"/>
      <c r="AH999" s="224"/>
      <c r="AI999" s="224"/>
      <c r="AJ999" s="224"/>
      <c r="AK999" s="224"/>
    </row>
    <row r="1000" spans="1:37" ht="12.75">
      <c r="A1000" s="224"/>
      <c r="B1000" s="224"/>
      <c r="C1000" s="224"/>
      <c r="D1000" s="224"/>
      <c r="E1000" s="224"/>
      <c r="F1000" s="224"/>
      <c r="G1000" s="224"/>
      <c r="H1000" s="224"/>
      <c r="I1000" s="224"/>
      <c r="J1000" s="224"/>
      <c r="K1000" s="224"/>
      <c r="L1000" s="224"/>
      <c r="M1000" s="224"/>
      <c r="N1000" s="224"/>
      <c r="O1000" s="224"/>
      <c r="P1000" s="224"/>
      <c r="Q1000" s="224"/>
      <c r="R1000" s="224"/>
      <c r="S1000" s="224"/>
      <c r="T1000" s="224"/>
      <c r="U1000" s="224"/>
      <c r="V1000" s="224"/>
      <c r="W1000" s="224"/>
      <c r="X1000" s="224"/>
      <c r="Y1000" s="224"/>
      <c r="Z1000" s="224"/>
      <c r="AA1000" s="224"/>
      <c r="AB1000" s="224"/>
      <c r="AC1000" s="224"/>
      <c r="AD1000" s="224"/>
      <c r="AE1000" s="224"/>
      <c r="AF1000" s="224"/>
      <c r="AG1000" s="224"/>
      <c r="AH1000" s="224"/>
      <c r="AI1000" s="224"/>
      <c r="AJ1000" s="224"/>
      <c r="AK1000" s="224"/>
    </row>
    <row r="1001" spans="1:37" ht="12.75">
      <c r="A1001" s="224"/>
      <c r="B1001" s="224"/>
      <c r="C1001" s="224"/>
      <c r="D1001" s="224"/>
      <c r="E1001" s="224"/>
      <c r="F1001" s="224"/>
      <c r="G1001" s="224"/>
      <c r="H1001" s="224"/>
      <c r="I1001" s="224"/>
      <c r="J1001" s="224"/>
      <c r="K1001" s="224"/>
      <c r="L1001" s="224"/>
      <c r="M1001" s="224"/>
      <c r="N1001" s="224"/>
      <c r="O1001" s="224"/>
      <c r="P1001" s="224"/>
      <c r="Q1001" s="224"/>
      <c r="R1001" s="224"/>
      <c r="S1001" s="224"/>
      <c r="T1001" s="224"/>
      <c r="U1001" s="224"/>
      <c r="V1001" s="224"/>
      <c r="W1001" s="224"/>
      <c r="X1001" s="224"/>
      <c r="Y1001" s="224"/>
      <c r="Z1001" s="224"/>
      <c r="AA1001" s="224"/>
      <c r="AB1001" s="224"/>
      <c r="AC1001" s="224"/>
      <c r="AD1001" s="224"/>
      <c r="AE1001" s="224"/>
      <c r="AF1001" s="224"/>
      <c r="AG1001" s="224"/>
      <c r="AH1001" s="224"/>
      <c r="AI1001" s="224"/>
      <c r="AJ1001" s="224"/>
      <c r="AK10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22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21567680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5"/>
      <c r="C6" s="234"/>
      <c r="D6" s="235"/>
      <c r="E6" s="245"/>
      <c r="F6" s="234"/>
      <c r="G6" s="235"/>
      <c r="H6" s="233"/>
      <c r="I6" s="234"/>
      <c r="J6" s="235"/>
      <c r="K6" s="352"/>
      <c r="L6" s="353"/>
      <c r="M6" s="354"/>
      <c r="N6" s="245"/>
      <c r="O6" s="234"/>
      <c r="P6" s="235"/>
      <c r="Q6" s="245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362"/>
      <c r="L7" s="359"/>
      <c r="M7" s="364"/>
      <c r="N7" s="245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7"/>
      <c r="I8" s="237"/>
      <c r="J8" s="238"/>
      <c r="K8" s="363"/>
      <c r="L8" s="288"/>
      <c r="M8" s="364"/>
      <c r="N8" s="247"/>
      <c r="O8" s="237"/>
      <c r="P8" s="238"/>
      <c r="Q8" s="247"/>
      <c r="R8" s="237"/>
      <c r="S8" s="238"/>
      <c r="T8" s="266"/>
      <c r="U8" s="234"/>
      <c r="V8" s="235"/>
      <c r="W8" s="233"/>
      <c r="X8" s="234"/>
      <c r="Y8" s="235"/>
      <c r="Z8" s="245"/>
      <c r="AA8" s="234"/>
      <c r="AB8" s="235"/>
      <c r="AC8" s="233"/>
      <c r="AD8" s="234"/>
      <c r="AE8" s="235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5"/>
      <c r="C9" s="234"/>
      <c r="D9" s="235"/>
      <c r="E9" s="245"/>
      <c r="F9" s="234"/>
      <c r="G9" s="235"/>
      <c r="H9" s="245"/>
      <c r="I9" s="234"/>
      <c r="J9" s="235"/>
      <c r="K9" s="362"/>
      <c r="L9" s="359"/>
      <c r="M9" s="364"/>
      <c r="N9" s="245"/>
      <c r="O9" s="234"/>
      <c r="P9" s="235"/>
      <c r="Q9" s="245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84"/>
      <c r="L10" s="287"/>
      <c r="M10" s="365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362"/>
      <c r="L11" s="359"/>
      <c r="M11" s="364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84"/>
      <c r="L12" s="287"/>
      <c r="M12" s="365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8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84"/>
      <c r="L13" s="287"/>
      <c r="M13" s="360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8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84"/>
      <c r="L14" s="287"/>
      <c r="M14" s="360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84"/>
      <c r="L15" s="287"/>
      <c r="M15" s="365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84"/>
      <c r="L16" s="287"/>
      <c r="M16" s="364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84"/>
      <c r="L17" s="287"/>
      <c r="M17" s="365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84"/>
      <c r="L18" s="287"/>
      <c r="M18" s="365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52"/>
      <c r="AC18" s="255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371"/>
      <c r="L19" s="372"/>
      <c r="M19" s="373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32"/>
      <c r="AA19" s="232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3" t="s">
        <v>241</v>
      </c>
      <c r="B32" s="453" t="s">
        <v>291</v>
      </c>
      <c r="C32" s="426"/>
      <c r="D32" s="426"/>
      <c r="E32" s="411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5" t="s">
        <v>242</v>
      </c>
      <c r="B33" s="458" t="s">
        <v>292</v>
      </c>
      <c r="C33" s="442"/>
      <c r="D33" s="442"/>
      <c r="E33" s="438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6" t="s">
        <v>243</v>
      </c>
      <c r="B35" s="452" t="s">
        <v>244</v>
      </c>
      <c r="C35" s="403"/>
      <c r="D35" s="404"/>
      <c r="E35" s="452" t="s">
        <v>245</v>
      </c>
      <c r="F35" s="403"/>
      <c r="G35" s="404"/>
      <c r="H35" s="452" t="s">
        <v>246</v>
      </c>
      <c r="I35" s="403"/>
      <c r="J35" s="404"/>
      <c r="K35" s="452" t="s">
        <v>247</v>
      </c>
      <c r="L35" s="403"/>
      <c r="M35" s="404"/>
      <c r="N35" s="452" t="s">
        <v>248</v>
      </c>
      <c r="O35" s="403"/>
      <c r="P35" s="404"/>
      <c r="Q35" s="452" t="s">
        <v>249</v>
      </c>
      <c r="R35" s="403"/>
      <c r="S35" s="404"/>
      <c r="T35" s="452" t="s">
        <v>250</v>
      </c>
      <c r="U35" s="403"/>
      <c r="V35" s="404"/>
      <c r="W35" s="452" t="s">
        <v>251</v>
      </c>
      <c r="X35" s="403"/>
      <c r="Y35" s="404"/>
      <c r="Z35" s="452" t="s">
        <v>252</v>
      </c>
      <c r="AA35" s="403"/>
      <c r="AB35" s="404"/>
      <c r="AC35" s="452" t="s">
        <v>253</v>
      </c>
      <c r="AD35" s="403"/>
      <c r="AE35" s="404"/>
      <c r="AF35" s="452" t="s">
        <v>254</v>
      </c>
      <c r="AG35" s="403"/>
      <c r="AH35" s="404"/>
      <c r="AI35" s="452" t="s">
        <v>255</v>
      </c>
      <c r="AJ35" s="403"/>
      <c r="AK35" s="404"/>
    </row>
    <row r="36" spans="1:37" ht="12.75">
      <c r="A36" s="227" t="s">
        <v>256</v>
      </c>
      <c r="B36" s="228" t="s">
        <v>257</v>
      </c>
      <c r="C36" s="229" t="s">
        <v>258</v>
      </c>
      <c r="D36" s="230" t="s">
        <v>259</v>
      </c>
      <c r="E36" s="228" t="s">
        <v>257</v>
      </c>
      <c r="F36" s="229" t="s">
        <v>258</v>
      </c>
      <c r="G36" s="230" t="s">
        <v>259</v>
      </c>
      <c r="H36" s="228" t="s">
        <v>257</v>
      </c>
      <c r="I36" s="231" t="s">
        <v>258</v>
      </c>
      <c r="J36" s="232" t="s">
        <v>259</v>
      </c>
      <c r="K36" s="228" t="s">
        <v>257</v>
      </c>
      <c r="L36" s="229" t="s">
        <v>258</v>
      </c>
      <c r="M36" s="230" t="s">
        <v>259</v>
      </c>
      <c r="N36" s="228" t="s">
        <v>257</v>
      </c>
      <c r="O36" s="229" t="s">
        <v>258</v>
      </c>
      <c r="P36" s="230" t="s">
        <v>259</v>
      </c>
      <c r="Q36" s="228" t="s">
        <v>257</v>
      </c>
      <c r="R36" s="229" t="s">
        <v>258</v>
      </c>
      <c r="S36" s="230" t="s">
        <v>259</v>
      </c>
      <c r="T36" s="228" t="s">
        <v>257</v>
      </c>
      <c r="U36" s="229" t="s">
        <v>258</v>
      </c>
      <c r="V36" s="230" t="s">
        <v>259</v>
      </c>
      <c r="W36" s="228" t="s">
        <v>257</v>
      </c>
      <c r="X36" s="229" t="s">
        <v>258</v>
      </c>
      <c r="Y36" s="230" t="s">
        <v>259</v>
      </c>
      <c r="Z36" s="228" t="s">
        <v>257</v>
      </c>
      <c r="AA36" s="229" t="s">
        <v>258</v>
      </c>
      <c r="AB36" s="230" t="s">
        <v>259</v>
      </c>
      <c r="AC36" s="228" t="s">
        <v>257</v>
      </c>
      <c r="AD36" s="231" t="s">
        <v>258</v>
      </c>
      <c r="AE36" s="232" t="s">
        <v>259</v>
      </c>
      <c r="AF36" s="228" t="s">
        <v>257</v>
      </c>
      <c r="AG36" s="229" t="s">
        <v>258</v>
      </c>
      <c r="AH36" s="230" t="s">
        <v>259</v>
      </c>
      <c r="AI36" s="228" t="s">
        <v>257</v>
      </c>
      <c r="AJ36" s="229" t="s">
        <v>258</v>
      </c>
      <c r="AK36" s="230" t="s">
        <v>259</v>
      </c>
    </row>
    <row r="37" spans="1:37" ht="12.75">
      <c r="A37" s="227" t="s">
        <v>260</v>
      </c>
      <c r="B37" s="247"/>
      <c r="C37" s="234"/>
      <c r="D37" s="235"/>
      <c r="E37" s="247"/>
      <c r="F37" s="237"/>
      <c r="G37" s="238"/>
      <c r="H37" s="247"/>
      <c r="I37" s="237"/>
      <c r="J37" s="238"/>
      <c r="K37" s="247"/>
      <c r="L37" s="237"/>
      <c r="M37" s="238"/>
      <c r="N37" s="247"/>
      <c r="O37" s="237"/>
      <c r="P37" s="238"/>
      <c r="Q37" s="247"/>
      <c r="R37" s="237"/>
      <c r="S37" s="238"/>
      <c r="T37" s="236"/>
      <c r="U37" s="237"/>
      <c r="V37" s="238"/>
      <c r="W37" s="236"/>
      <c r="X37" s="237"/>
      <c r="Y37" s="238"/>
      <c r="Z37" s="236"/>
      <c r="AA37" s="237"/>
      <c r="AB37" s="238"/>
      <c r="AC37" s="281"/>
      <c r="AD37" s="237"/>
      <c r="AE37" s="238"/>
      <c r="AF37" s="242"/>
      <c r="AG37" s="243"/>
      <c r="AH37" s="244"/>
      <c r="AI37" s="242"/>
      <c r="AJ37" s="243"/>
      <c r="AK37" s="244"/>
    </row>
    <row r="38" spans="1:37" ht="12.75">
      <c r="A38" s="227" t="s">
        <v>261</v>
      </c>
      <c r="B38" s="245"/>
      <c r="C38" s="234"/>
      <c r="D38" s="235"/>
      <c r="E38" s="245"/>
      <c r="F38" s="234"/>
      <c r="G38" s="235"/>
      <c r="H38" s="245"/>
      <c r="I38" s="234"/>
      <c r="J38" s="235"/>
      <c r="K38" s="245"/>
      <c r="L38" s="234"/>
      <c r="M38" s="235"/>
      <c r="N38" s="274"/>
      <c r="O38" s="237"/>
      <c r="P38" s="238"/>
      <c r="Q38" s="274"/>
      <c r="R38" s="234"/>
      <c r="S38" s="235"/>
      <c r="T38" s="233">
        <v>386</v>
      </c>
      <c r="U38" s="234">
        <v>0.60899999999999999</v>
      </c>
      <c r="V38" s="235">
        <v>235.36</v>
      </c>
      <c r="W38" s="233">
        <v>135</v>
      </c>
      <c r="X38" s="234">
        <v>0.622</v>
      </c>
      <c r="Y38" s="235">
        <v>84.02</v>
      </c>
      <c r="Z38" s="233">
        <v>959</v>
      </c>
      <c r="AA38" s="234">
        <v>0.64351400000000003</v>
      </c>
      <c r="AB38" s="235">
        <v>617.13</v>
      </c>
      <c r="AC38" s="274">
        <v>616</v>
      </c>
      <c r="AD38" s="234">
        <v>0.65</v>
      </c>
      <c r="AE38" s="235">
        <v>400.58</v>
      </c>
      <c r="AF38" s="239">
        <v>659</v>
      </c>
      <c r="AG38" s="240">
        <v>0.648316</v>
      </c>
      <c r="AH38" s="241">
        <v>427.24</v>
      </c>
      <c r="AI38" s="239">
        <v>843</v>
      </c>
      <c r="AJ38" s="240">
        <v>0.62912199999999996</v>
      </c>
      <c r="AK38" s="241">
        <v>530.35</v>
      </c>
    </row>
    <row r="39" spans="1:37" ht="12.75">
      <c r="A39" s="227" t="s">
        <v>262</v>
      </c>
      <c r="B39" s="247"/>
      <c r="C39" s="237"/>
      <c r="D39" s="238"/>
      <c r="E39" s="247"/>
      <c r="F39" s="237"/>
      <c r="G39" s="238"/>
      <c r="H39" s="247"/>
      <c r="I39" s="237"/>
      <c r="J39" s="238"/>
      <c r="K39" s="247"/>
      <c r="L39" s="237"/>
      <c r="M39" s="238"/>
      <c r="N39" s="247"/>
      <c r="O39" s="237"/>
      <c r="P39" s="238"/>
      <c r="Q39" s="247"/>
      <c r="R39" s="237"/>
      <c r="S39" s="238"/>
      <c r="T39" s="246"/>
      <c r="U39" s="237"/>
      <c r="V39" s="238"/>
      <c r="W39" s="236"/>
      <c r="X39" s="237"/>
      <c r="Y39" s="235">
        <v>1.51</v>
      </c>
      <c r="Z39" s="247"/>
      <c r="AA39" s="237"/>
      <c r="AB39" s="238"/>
      <c r="AC39" s="247"/>
      <c r="AD39" s="237"/>
      <c r="AE39" s="238"/>
      <c r="AF39" s="242"/>
      <c r="AG39" s="243"/>
      <c r="AH39" s="244"/>
      <c r="AI39" s="242"/>
      <c r="AJ39" s="243"/>
      <c r="AK39" s="244"/>
    </row>
    <row r="40" spans="1:37" ht="12.75">
      <c r="A40" s="227" t="s">
        <v>263</v>
      </c>
      <c r="B40" s="247"/>
      <c r="C40" s="237"/>
      <c r="D40" s="238"/>
      <c r="E40" s="247"/>
      <c r="F40" s="237"/>
      <c r="G40" s="238"/>
      <c r="H40" s="247"/>
      <c r="I40" s="237"/>
      <c r="J40" s="238"/>
      <c r="K40" s="247"/>
      <c r="L40" s="237"/>
      <c r="M40" s="238"/>
      <c r="N40" s="247"/>
      <c r="O40" s="237"/>
      <c r="P40" s="238"/>
      <c r="Q40" s="247"/>
      <c r="R40" s="237"/>
      <c r="S40" s="238"/>
      <c r="T40" s="246"/>
      <c r="U40" s="237"/>
      <c r="V40" s="238"/>
      <c r="W40" s="236"/>
      <c r="X40" s="237"/>
      <c r="Y40" s="235">
        <v>2.13</v>
      </c>
      <c r="Z40" s="236"/>
      <c r="AA40" s="237"/>
      <c r="AB40" s="238"/>
      <c r="AC40" s="281"/>
      <c r="AD40" s="237"/>
      <c r="AE40" s="238"/>
      <c r="AF40" s="242"/>
      <c r="AG40" s="243"/>
      <c r="AH40" s="244"/>
      <c r="AI40" s="242"/>
      <c r="AJ40" s="243"/>
      <c r="AK40" s="244"/>
    </row>
    <row r="41" spans="1:37" ht="12.75">
      <c r="A41" s="227" t="s">
        <v>264</v>
      </c>
      <c r="B41" s="247"/>
      <c r="C41" s="237"/>
      <c r="D41" s="238"/>
      <c r="E41" s="247"/>
      <c r="F41" s="237"/>
      <c r="G41" s="238"/>
      <c r="H41" s="247"/>
      <c r="I41" s="237"/>
      <c r="J41" s="238"/>
      <c r="K41" s="242"/>
      <c r="L41" s="243"/>
      <c r="M41" s="244"/>
      <c r="N41" s="242"/>
      <c r="O41" s="243"/>
      <c r="P41" s="238"/>
      <c r="Q41" s="242"/>
      <c r="R41" s="243"/>
      <c r="S41" s="238"/>
      <c r="T41" s="242"/>
      <c r="U41" s="243"/>
      <c r="V41" s="238"/>
      <c r="W41" s="242"/>
      <c r="X41" s="243"/>
      <c r="Y41" s="244"/>
      <c r="Z41" s="242"/>
      <c r="AA41" s="242"/>
      <c r="AB41" s="244"/>
      <c r="AC41" s="242"/>
      <c r="AD41" s="243"/>
      <c r="AE41" s="244"/>
      <c r="AF41" s="242"/>
      <c r="AG41" s="243"/>
      <c r="AH41" s="244"/>
      <c r="AI41" s="242"/>
      <c r="AJ41" s="243"/>
      <c r="AK41" s="244"/>
    </row>
    <row r="42" spans="1:37" ht="12.75">
      <c r="A42" s="227" t="s">
        <v>265</v>
      </c>
      <c r="B42" s="242"/>
      <c r="C42" s="243"/>
      <c r="D42" s="244"/>
      <c r="E42" s="242"/>
      <c r="F42" s="243"/>
      <c r="G42" s="244"/>
      <c r="H42" s="242"/>
      <c r="I42" s="243"/>
      <c r="J42" s="244"/>
      <c r="K42" s="247"/>
      <c r="L42" s="237"/>
      <c r="M42" s="238"/>
      <c r="N42" s="247"/>
      <c r="O42" s="237"/>
      <c r="P42" s="238"/>
      <c r="Q42" s="247"/>
      <c r="R42" s="237"/>
      <c r="S42" s="238"/>
      <c r="T42" s="247"/>
      <c r="U42" s="237"/>
      <c r="V42" s="238"/>
      <c r="W42" s="247"/>
      <c r="X42" s="237"/>
      <c r="Y42" s="238"/>
      <c r="Z42" s="247"/>
      <c r="AA42" s="237"/>
      <c r="AB42" s="238"/>
      <c r="AC42" s="247"/>
      <c r="AD42" s="237"/>
      <c r="AE42" s="238"/>
      <c r="AF42" s="242"/>
      <c r="AG42" s="243"/>
      <c r="AH42" s="244"/>
      <c r="AI42" s="242"/>
      <c r="AJ42" s="243"/>
      <c r="AK42" s="244"/>
    </row>
    <row r="43" spans="1:37" ht="12.75">
      <c r="A43" s="227" t="s">
        <v>266</v>
      </c>
      <c r="B43" s="242"/>
      <c r="C43" s="242"/>
      <c r="D43" s="238"/>
      <c r="E43" s="242"/>
      <c r="F43" s="242"/>
      <c r="G43" s="238"/>
      <c r="H43" s="242"/>
      <c r="I43" s="242"/>
      <c r="J43" s="238"/>
      <c r="K43" s="242"/>
      <c r="L43" s="243"/>
      <c r="M43" s="244"/>
      <c r="N43" s="247"/>
      <c r="O43" s="237"/>
      <c r="P43" s="238"/>
      <c r="Q43" s="242"/>
      <c r="R43" s="243"/>
      <c r="S43" s="238"/>
      <c r="T43" s="242"/>
      <c r="U43" s="243"/>
      <c r="V43" s="238"/>
      <c r="W43" s="242"/>
      <c r="X43" s="242"/>
      <c r="Y43" s="244"/>
      <c r="Z43" s="242"/>
      <c r="AA43" s="242"/>
      <c r="AB43" s="244"/>
      <c r="AC43" s="242"/>
      <c r="AD43" s="243"/>
      <c r="AE43" s="244"/>
      <c r="AF43" s="242"/>
      <c r="AG43" s="243"/>
      <c r="AH43" s="244"/>
      <c r="AI43" s="242"/>
      <c r="AJ43" s="243"/>
      <c r="AK43" s="244"/>
    </row>
    <row r="44" spans="1:37" ht="12.75">
      <c r="A44" s="249" t="s">
        <v>267</v>
      </c>
      <c r="B44" s="242"/>
      <c r="C44" s="242"/>
      <c r="D44" s="244"/>
      <c r="E44" s="242"/>
      <c r="F44" s="242"/>
      <c r="G44" s="244"/>
      <c r="H44" s="242"/>
      <c r="I44" s="242"/>
      <c r="J44" s="241"/>
      <c r="K44" s="242"/>
      <c r="L44" s="243"/>
      <c r="M44" s="235"/>
      <c r="N44" s="242"/>
      <c r="O44" s="243"/>
      <c r="P44" s="238"/>
      <c r="Q44" s="242"/>
      <c r="R44" s="243"/>
      <c r="S44" s="235"/>
      <c r="T44" s="242"/>
      <c r="U44" s="243"/>
      <c r="V44" s="238"/>
      <c r="W44" s="242"/>
      <c r="X44" s="242"/>
      <c r="Y44" s="244"/>
      <c r="Z44" s="242"/>
      <c r="AA44" s="242"/>
      <c r="AB44" s="241">
        <v>15.46</v>
      </c>
      <c r="AC44" s="242"/>
      <c r="AD44" s="243"/>
      <c r="AE44" s="241">
        <v>12.07</v>
      </c>
      <c r="AF44" s="242"/>
      <c r="AG44" s="243"/>
      <c r="AH44" s="241">
        <v>30.12</v>
      </c>
      <c r="AI44" s="242"/>
      <c r="AJ44" s="243"/>
      <c r="AK44" s="244"/>
    </row>
    <row r="45" spans="1:37" ht="12.75">
      <c r="A45" s="227" t="s">
        <v>268</v>
      </c>
      <c r="B45" s="242"/>
      <c r="C45" s="242"/>
      <c r="D45" s="244"/>
      <c r="E45" s="242"/>
      <c r="F45" s="242"/>
      <c r="G45" s="244"/>
      <c r="H45" s="242"/>
      <c r="I45" s="242"/>
      <c r="J45" s="241"/>
      <c r="K45" s="242"/>
      <c r="L45" s="243"/>
      <c r="M45" s="235"/>
      <c r="N45" s="242"/>
      <c r="O45" s="243"/>
      <c r="P45" s="238"/>
      <c r="Q45" s="242"/>
      <c r="R45" s="243"/>
      <c r="S45" s="238"/>
      <c r="T45" s="242"/>
      <c r="U45" s="243"/>
      <c r="V45" s="235">
        <v>3.8</v>
      </c>
      <c r="W45" s="242"/>
      <c r="X45" s="242"/>
      <c r="Y45" s="244"/>
      <c r="Z45" s="242"/>
      <c r="AA45" s="242"/>
      <c r="AB45" s="241">
        <v>10.3</v>
      </c>
      <c r="AC45" s="242"/>
      <c r="AD45" s="243"/>
      <c r="AE45" s="241">
        <v>6.47</v>
      </c>
      <c r="AF45" s="242"/>
      <c r="AG45" s="243"/>
      <c r="AH45" s="244"/>
      <c r="AI45" s="242"/>
      <c r="AJ45" s="243"/>
      <c r="AK45" s="241">
        <v>35.700000000000003</v>
      </c>
    </row>
    <row r="46" spans="1:37" ht="12.75">
      <c r="A46" s="227" t="s">
        <v>269</v>
      </c>
      <c r="B46" s="242"/>
      <c r="C46" s="242"/>
      <c r="D46" s="238"/>
      <c r="E46" s="242"/>
      <c r="F46" s="242"/>
      <c r="G46" s="238"/>
      <c r="H46" s="242"/>
      <c r="I46" s="242"/>
      <c r="J46" s="238"/>
      <c r="K46" s="242"/>
      <c r="L46" s="243"/>
      <c r="M46" s="244"/>
      <c r="N46" s="242"/>
      <c r="O46" s="243"/>
      <c r="P46" s="238"/>
      <c r="Q46" s="242"/>
      <c r="R46" s="243"/>
      <c r="S46" s="238"/>
      <c r="T46" s="242"/>
      <c r="U46" s="243"/>
      <c r="V46" s="238"/>
      <c r="W46" s="242"/>
      <c r="X46" s="242"/>
      <c r="Y46" s="244"/>
      <c r="Z46" s="242"/>
      <c r="AA46" s="242"/>
      <c r="AB46" s="244"/>
      <c r="AC46" s="242"/>
      <c r="AD46" s="243"/>
      <c r="AE46" s="244"/>
      <c r="AF46" s="242"/>
      <c r="AG46" s="243"/>
      <c r="AH46" s="244"/>
      <c r="AI46" s="242"/>
      <c r="AJ46" s="243"/>
      <c r="AK46" s="244"/>
    </row>
    <row r="47" spans="1:37" ht="12.75">
      <c r="A47" s="227" t="s">
        <v>270</v>
      </c>
      <c r="B47" s="242"/>
      <c r="C47" s="239"/>
      <c r="D47" s="235"/>
      <c r="E47" s="242"/>
      <c r="F47" s="242"/>
      <c r="G47" s="235"/>
      <c r="H47" s="242"/>
      <c r="I47" s="242"/>
      <c r="J47" s="235"/>
      <c r="K47" s="242"/>
      <c r="L47" s="243"/>
      <c r="M47" s="235"/>
      <c r="N47" s="242"/>
      <c r="O47" s="243"/>
      <c r="P47" s="238"/>
      <c r="Q47" s="242"/>
      <c r="R47" s="243"/>
      <c r="S47" s="238"/>
      <c r="T47" s="242"/>
      <c r="U47" s="243"/>
      <c r="V47" s="238"/>
      <c r="W47" s="242"/>
      <c r="X47" s="242"/>
      <c r="Y47" s="238"/>
      <c r="Z47" s="242"/>
      <c r="AA47" s="242"/>
      <c r="AB47" s="244"/>
      <c r="AC47" s="242"/>
      <c r="AD47" s="243"/>
      <c r="AE47" s="244"/>
      <c r="AF47" s="242"/>
      <c r="AG47" s="243"/>
      <c r="AH47" s="244"/>
      <c r="AI47" s="242"/>
      <c r="AJ47" s="243"/>
      <c r="AK47" s="244"/>
    </row>
    <row r="48" spans="1:37" ht="12.75">
      <c r="A48" s="227" t="s">
        <v>271</v>
      </c>
      <c r="B48" s="242"/>
      <c r="C48" s="242"/>
      <c r="D48" s="238"/>
      <c r="E48" s="242"/>
      <c r="F48" s="242"/>
      <c r="G48" s="238"/>
      <c r="H48" s="242"/>
      <c r="I48" s="242"/>
      <c r="J48" s="238"/>
      <c r="K48" s="242"/>
      <c r="L48" s="243"/>
      <c r="M48" s="244"/>
      <c r="N48" s="242"/>
      <c r="O48" s="243"/>
      <c r="P48" s="238"/>
      <c r="Q48" s="242"/>
      <c r="R48" s="243"/>
      <c r="S48" s="238"/>
      <c r="T48" s="242"/>
      <c r="U48" s="243"/>
      <c r="V48" s="238"/>
      <c r="W48" s="242"/>
      <c r="X48" s="242"/>
      <c r="Y48" s="244"/>
      <c r="Z48" s="242"/>
      <c r="AA48" s="242"/>
      <c r="AB48" s="238"/>
      <c r="AC48" s="242"/>
      <c r="AD48" s="243"/>
      <c r="AE48" s="244"/>
      <c r="AF48" s="242"/>
      <c r="AG48" s="243"/>
      <c r="AH48" s="244"/>
      <c r="AI48" s="242"/>
      <c r="AJ48" s="243"/>
      <c r="AK48" s="244"/>
    </row>
    <row r="49" spans="1:37" ht="12.75">
      <c r="A49" s="250" t="s">
        <v>272</v>
      </c>
      <c r="B49" s="251"/>
      <c r="C49" s="251"/>
      <c r="D49" s="252"/>
      <c r="E49" s="251"/>
      <c r="F49" s="251"/>
      <c r="G49" s="252"/>
      <c r="H49" s="251"/>
      <c r="I49" s="251"/>
      <c r="J49" s="252"/>
      <c r="K49" s="251"/>
      <c r="L49" s="253"/>
      <c r="M49" s="252"/>
      <c r="N49" s="251"/>
      <c r="O49" s="253"/>
      <c r="P49" s="254"/>
      <c r="Q49" s="251"/>
      <c r="R49" s="253"/>
      <c r="S49" s="340">
        <v>385.82</v>
      </c>
      <c r="T49" s="251"/>
      <c r="U49" s="253"/>
      <c r="V49" s="254"/>
      <c r="W49" s="251"/>
      <c r="X49" s="251"/>
      <c r="Y49" s="252"/>
      <c r="Z49" s="251"/>
      <c r="AA49" s="251"/>
      <c r="AB49" s="252"/>
      <c r="AC49" s="251"/>
      <c r="AD49" s="253"/>
      <c r="AE49" s="252"/>
      <c r="AF49" s="251"/>
      <c r="AG49" s="253"/>
      <c r="AH49" s="252"/>
      <c r="AI49" s="251"/>
      <c r="AJ49" s="253"/>
      <c r="AK49" s="252"/>
    </row>
    <row r="50" spans="1:37" ht="12.75">
      <c r="A50" s="273" t="s">
        <v>273</v>
      </c>
      <c r="B50" s="259"/>
      <c r="C50" s="258"/>
      <c r="D50" s="232">
        <f>SUM(D37:D49)</f>
        <v>0</v>
      </c>
      <c r="E50" s="259"/>
      <c r="F50" s="258"/>
      <c r="G50" s="260">
        <f>SUM(G37:G49)</f>
        <v>0</v>
      </c>
      <c r="H50" s="259"/>
      <c r="I50" s="258"/>
      <c r="J50" s="232">
        <f>SUM(J37:J49)</f>
        <v>0</v>
      </c>
      <c r="K50" s="259"/>
      <c r="L50" s="251"/>
      <c r="M50" s="232">
        <f>SUM(M38:M49)</f>
        <v>0</v>
      </c>
      <c r="N50" s="259"/>
      <c r="O50" s="258"/>
      <c r="P50" s="260">
        <v>529.24</v>
      </c>
      <c r="Q50" s="259"/>
      <c r="R50" s="258"/>
      <c r="S50" s="232">
        <f>SUM(S37:S49)</f>
        <v>385.82</v>
      </c>
      <c r="T50" s="259"/>
      <c r="U50" s="252"/>
      <c r="V50" s="232">
        <f>SUM(V38:V49)</f>
        <v>239.16000000000003</v>
      </c>
      <c r="W50" s="259"/>
      <c r="X50" s="258"/>
      <c r="Y50" s="232">
        <f>SUM(Y38:Y49)</f>
        <v>87.66</v>
      </c>
      <c r="Z50" s="259"/>
      <c r="AA50" s="258"/>
      <c r="AB50" s="232">
        <f>SUM(AB38:AB49)</f>
        <v>642.89</v>
      </c>
      <c r="AC50" s="259"/>
      <c r="AD50" s="258"/>
      <c r="AE50" s="232">
        <f>SUM(AE38:AE49)</f>
        <v>419.12</v>
      </c>
      <c r="AF50" s="232"/>
      <c r="AG50" s="232"/>
      <c r="AH50" s="232">
        <f>SUM(AH38:AH49)</f>
        <v>457.36</v>
      </c>
      <c r="AI50" s="232"/>
      <c r="AJ50" s="232"/>
      <c r="AK50" s="232">
        <f>SUM(AK38:AK49)</f>
        <v>566.05000000000007</v>
      </c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79" t="s">
        <v>274</v>
      </c>
      <c r="B52" s="224"/>
      <c r="C52" s="224"/>
      <c r="D52" s="261">
        <f>SUM(D39:D43)-D42</f>
        <v>0</v>
      </c>
      <c r="E52" s="224"/>
      <c r="F52" s="224"/>
      <c r="G52" s="261">
        <f>SUM(G39:G43)-G42</f>
        <v>0</v>
      </c>
      <c r="H52" s="224"/>
      <c r="I52" s="224"/>
      <c r="J52" s="261">
        <f>SUM(J39:J43)-J42</f>
        <v>0</v>
      </c>
      <c r="K52" s="224"/>
      <c r="L52" s="224"/>
      <c r="M52" s="261">
        <f>SUM(M39:M43)-M42</f>
        <v>0</v>
      </c>
      <c r="N52" s="224"/>
      <c r="O52" s="224"/>
      <c r="P52" s="261">
        <f>SUM(P39:P43)-P42</f>
        <v>0</v>
      </c>
      <c r="Q52" s="224"/>
      <c r="R52" s="224"/>
      <c r="S52" s="261">
        <f>SUM(S39:S43)</f>
        <v>0</v>
      </c>
      <c r="T52" s="224"/>
      <c r="U52" s="224"/>
      <c r="V52" s="261">
        <f>SUM(V39:V43)</f>
        <v>0</v>
      </c>
      <c r="W52" s="224"/>
      <c r="X52" s="224"/>
      <c r="Y52" s="261">
        <f>SUM(Y39:Y43)</f>
        <v>3.6399999999999997</v>
      </c>
      <c r="Z52" s="224"/>
      <c r="AA52" s="224"/>
      <c r="AB52" s="261">
        <f>SUM(AB39:AB43)</f>
        <v>0</v>
      </c>
      <c r="AC52" s="224"/>
      <c r="AD52" s="224"/>
      <c r="AE52" s="261">
        <f>SUM(AE39:AE43)</f>
        <v>0</v>
      </c>
      <c r="AF52" s="224"/>
      <c r="AG52" s="224"/>
      <c r="AH52" s="261">
        <f>SUM(AH39:AH43)</f>
        <v>0</v>
      </c>
      <c r="AI52" s="224"/>
      <c r="AJ52" s="224"/>
      <c r="AK52" s="261">
        <f>SUM(AK39:AK43)</f>
        <v>0</v>
      </c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25.5">
      <c r="A54" s="262" t="s">
        <v>275</v>
      </c>
      <c r="B54" s="224"/>
      <c r="C54" s="224"/>
      <c r="D54" s="263" t="e">
        <f>D52/D50</f>
        <v>#DIV/0!</v>
      </c>
      <c r="E54" s="263"/>
      <c r="F54" s="263"/>
      <c r="G54" s="263" t="e">
        <f>G52/G50</f>
        <v>#DIV/0!</v>
      </c>
      <c r="H54" s="263"/>
      <c r="I54" s="263"/>
      <c r="J54" s="263" t="e">
        <f>J52/J50</f>
        <v>#DIV/0!</v>
      </c>
      <c r="K54" s="263"/>
      <c r="L54" s="263"/>
      <c r="M54" s="263" t="e">
        <f>M52/M50</f>
        <v>#DIV/0!</v>
      </c>
      <c r="N54" s="263"/>
      <c r="O54" s="263"/>
      <c r="P54" s="263">
        <f>P52/P50</f>
        <v>0</v>
      </c>
      <c r="Q54" s="263"/>
      <c r="R54" s="263"/>
      <c r="S54" s="263">
        <f>S52/S50</f>
        <v>0</v>
      </c>
      <c r="T54" s="263"/>
      <c r="U54" s="263"/>
      <c r="V54" s="263">
        <f>V52/V50</f>
        <v>0</v>
      </c>
      <c r="W54" s="263"/>
      <c r="X54" s="263"/>
      <c r="Y54" s="263">
        <f>Y52/Y50</f>
        <v>4.1524070271503531E-2</v>
      </c>
      <c r="Z54" s="263"/>
      <c r="AA54" s="263"/>
      <c r="AB54" s="263">
        <f>AB52/AB50</f>
        <v>0</v>
      </c>
      <c r="AC54" s="263"/>
      <c r="AD54" s="263"/>
      <c r="AE54" s="263">
        <f>AE52/AE50</f>
        <v>0</v>
      </c>
      <c r="AF54" s="263"/>
      <c r="AG54" s="263"/>
      <c r="AH54" s="263">
        <f>AH52/AH50</f>
        <v>0</v>
      </c>
      <c r="AI54" s="263"/>
      <c r="AJ54" s="263"/>
      <c r="AK54" s="263">
        <f>AK52/AK50</f>
        <v>0</v>
      </c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79" t="s">
        <v>276</v>
      </c>
      <c r="B56" s="224"/>
      <c r="C56" s="224"/>
      <c r="D56" s="261">
        <f>SUM(D46:D48)</f>
        <v>0</v>
      </c>
      <c r="E56" s="224"/>
      <c r="F56" s="224"/>
      <c r="G56" s="261">
        <f>SUM(G46:G48)</f>
        <v>0</v>
      </c>
      <c r="H56" s="224"/>
      <c r="I56" s="224"/>
      <c r="J56" s="261">
        <f>SUM(J46:J48)</f>
        <v>0</v>
      </c>
      <c r="K56" s="224"/>
      <c r="L56" s="224"/>
      <c r="M56" s="261">
        <f>SUM(M46:M48)</f>
        <v>0</v>
      </c>
      <c r="N56" s="224"/>
      <c r="O56" s="224"/>
      <c r="P56" s="261">
        <f>SUM(P46:P48)</f>
        <v>0</v>
      </c>
      <c r="Q56" s="224"/>
      <c r="R56" s="224"/>
      <c r="S56" s="261">
        <f>SUM(S46:S48)</f>
        <v>0</v>
      </c>
      <c r="T56" s="224"/>
      <c r="U56" s="224"/>
      <c r="V56" s="261">
        <f>SUM(V46:V48)</f>
        <v>0</v>
      </c>
      <c r="W56" s="224"/>
      <c r="X56" s="224"/>
      <c r="Y56" s="261">
        <f>SUM(Y46:Y48)</f>
        <v>0</v>
      </c>
      <c r="Z56" s="224"/>
      <c r="AA56" s="224"/>
      <c r="AB56" s="261">
        <f>SUM(AB46:AB48)</f>
        <v>0</v>
      </c>
      <c r="AC56" s="224"/>
      <c r="AD56" s="224"/>
      <c r="AE56" s="261">
        <f>SUM(AE46:AE48)</f>
        <v>0</v>
      </c>
      <c r="AF56" s="224"/>
      <c r="AG56" s="224"/>
      <c r="AH56" s="261">
        <f>SUM(AH46:AH48)</f>
        <v>0</v>
      </c>
      <c r="AI56" s="224"/>
      <c r="AJ56" s="224"/>
      <c r="AK56" s="261">
        <f>SUM(AK46:AK48)</f>
        <v>0</v>
      </c>
    </row>
    <row r="57" spans="1:37" ht="12.75">
      <c r="A57" s="79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79" t="s">
        <v>277</v>
      </c>
      <c r="B58" s="224"/>
      <c r="C58" s="224"/>
      <c r="D58" s="263" t="e">
        <f>D56/D50</f>
        <v>#DIV/0!</v>
      </c>
      <c r="E58" s="224"/>
      <c r="F58" s="224"/>
      <c r="G58" s="263" t="e">
        <f>G56/G50</f>
        <v>#DIV/0!</v>
      </c>
      <c r="H58" s="224"/>
      <c r="I58" s="224"/>
      <c r="J58" s="263" t="e">
        <f>J56/J50</f>
        <v>#DIV/0!</v>
      </c>
      <c r="K58" s="224"/>
      <c r="L58" s="224"/>
      <c r="M58" s="263" t="e">
        <f>M56/M50</f>
        <v>#DIV/0!</v>
      </c>
      <c r="N58" s="224"/>
      <c r="O58" s="224"/>
      <c r="P58" s="263">
        <f>P56/P50</f>
        <v>0</v>
      </c>
      <c r="Q58" s="224"/>
      <c r="R58" s="224"/>
      <c r="S58" s="263">
        <f>S56/S50</f>
        <v>0</v>
      </c>
      <c r="T58" s="224"/>
      <c r="U58" s="224"/>
      <c r="V58" s="263">
        <f>V56/V50</f>
        <v>0</v>
      </c>
      <c r="W58" s="224"/>
      <c r="X58" s="224"/>
      <c r="Y58" s="263">
        <f>Y56/Y50</f>
        <v>0</v>
      </c>
      <c r="Z58" s="224"/>
      <c r="AA58" s="224"/>
      <c r="AB58" s="263">
        <f>AB56/AB50</f>
        <v>0</v>
      </c>
      <c r="AC58" s="224"/>
      <c r="AD58" s="224"/>
      <c r="AE58" s="263">
        <f>AE56/AE50</f>
        <v>0</v>
      </c>
      <c r="AF58" s="224"/>
      <c r="AG58" s="224"/>
      <c r="AH58" s="263">
        <f>AH56/AH50</f>
        <v>0</v>
      </c>
      <c r="AI58" s="224"/>
      <c r="AJ58" s="224"/>
      <c r="AK58" s="263">
        <f>AK56/AK50</f>
        <v>0</v>
      </c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28">
    <mergeCell ref="AF35:AH35"/>
    <mergeCell ref="AI35:AK35"/>
    <mergeCell ref="B32:E32"/>
    <mergeCell ref="B33:E33"/>
    <mergeCell ref="B35:D35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outlinePr summaryBelow="0" summaryRight="0"/>
  </sheetPr>
  <dimension ref="A1:AK106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59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14968075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33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74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81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2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2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2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2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340"/>
      <c r="T18" s="251"/>
      <c r="U18" s="253"/>
      <c r="V18" s="254"/>
      <c r="W18" s="251"/>
      <c r="X18" s="251"/>
      <c r="Y18" s="252"/>
      <c r="Z18" s="251"/>
      <c r="AA18" s="251"/>
      <c r="AB18" s="252"/>
      <c r="AC18" s="251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SUM(M7:M18)</f>
        <v>0</v>
      </c>
      <c r="N19" s="259"/>
      <c r="O19" s="258"/>
      <c r="P19" s="232">
        <f>SUM(P6:P18)</f>
        <v>0</v>
      </c>
      <c r="Q19" s="259"/>
      <c r="R19" s="258"/>
      <c r="S19" s="232">
        <f>SUM(S7:S18)</f>
        <v>0</v>
      </c>
      <c r="T19" s="259"/>
      <c r="U19" s="252"/>
      <c r="V19" s="232">
        <f>SUM(V7:V18)</f>
        <v>0</v>
      </c>
      <c r="W19" s="259"/>
      <c r="X19" s="258"/>
      <c r="Y19" s="232">
        <f>SUM(Y7:Y18)</f>
        <v>0</v>
      </c>
      <c r="Z19" s="232"/>
      <c r="AA19" s="232"/>
      <c r="AB19" s="232">
        <f>SUM(AB7:AB18)</f>
        <v>0</v>
      </c>
      <c r="AC19" s="259"/>
      <c r="AD19" s="258"/>
      <c r="AE19" s="232">
        <f>SUM(AE7:AE18)</f>
        <v>0</v>
      </c>
      <c r="AF19" s="232"/>
      <c r="AG19" s="232"/>
      <c r="AH19" s="232">
        <f>SUM(AH7:AH18)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3" t="s">
        <v>241</v>
      </c>
      <c r="B30" s="453" t="s">
        <v>293</v>
      </c>
      <c r="C30" s="426"/>
      <c r="D30" s="426"/>
      <c r="E30" s="411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5" t="s">
        <v>242</v>
      </c>
      <c r="B31" s="454">
        <v>6396992</v>
      </c>
      <c r="C31" s="442"/>
      <c r="D31" s="442"/>
      <c r="E31" s="438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6" t="s">
        <v>243</v>
      </c>
      <c r="B33" s="452" t="s">
        <v>244</v>
      </c>
      <c r="C33" s="403"/>
      <c r="D33" s="404"/>
      <c r="E33" s="452" t="s">
        <v>245</v>
      </c>
      <c r="F33" s="403"/>
      <c r="G33" s="404"/>
      <c r="H33" s="452" t="s">
        <v>246</v>
      </c>
      <c r="I33" s="403"/>
      <c r="J33" s="404"/>
      <c r="K33" s="452" t="s">
        <v>247</v>
      </c>
      <c r="L33" s="403"/>
      <c r="M33" s="404"/>
      <c r="N33" s="452" t="s">
        <v>248</v>
      </c>
      <c r="O33" s="403"/>
      <c r="P33" s="404"/>
      <c r="Q33" s="452" t="s">
        <v>249</v>
      </c>
      <c r="R33" s="403"/>
      <c r="S33" s="404"/>
      <c r="T33" s="452" t="s">
        <v>250</v>
      </c>
      <c r="U33" s="403"/>
      <c r="V33" s="404"/>
      <c r="W33" s="452" t="s">
        <v>251</v>
      </c>
      <c r="X33" s="403"/>
      <c r="Y33" s="404"/>
      <c r="Z33" s="452" t="s">
        <v>252</v>
      </c>
      <c r="AA33" s="403"/>
      <c r="AB33" s="404"/>
      <c r="AC33" s="452" t="s">
        <v>253</v>
      </c>
      <c r="AD33" s="403"/>
      <c r="AE33" s="404"/>
      <c r="AF33" s="452" t="s">
        <v>254</v>
      </c>
      <c r="AG33" s="403"/>
      <c r="AH33" s="404"/>
      <c r="AI33" s="452" t="s">
        <v>255</v>
      </c>
      <c r="AJ33" s="403"/>
      <c r="AK33" s="404"/>
    </row>
    <row r="34" spans="1:37" ht="12.75">
      <c r="A34" s="227" t="s">
        <v>256</v>
      </c>
      <c r="B34" s="228" t="s">
        <v>257</v>
      </c>
      <c r="C34" s="229" t="s">
        <v>258</v>
      </c>
      <c r="D34" s="230" t="s">
        <v>259</v>
      </c>
      <c r="E34" s="228" t="s">
        <v>257</v>
      </c>
      <c r="F34" s="229" t="s">
        <v>258</v>
      </c>
      <c r="G34" s="230" t="s">
        <v>259</v>
      </c>
      <c r="H34" s="228" t="s">
        <v>257</v>
      </c>
      <c r="I34" s="231" t="s">
        <v>258</v>
      </c>
      <c r="J34" s="232" t="s">
        <v>259</v>
      </c>
      <c r="K34" s="228" t="s">
        <v>257</v>
      </c>
      <c r="L34" s="229" t="s">
        <v>258</v>
      </c>
      <c r="M34" s="230" t="s">
        <v>259</v>
      </c>
      <c r="N34" s="228" t="s">
        <v>257</v>
      </c>
      <c r="O34" s="229" t="s">
        <v>258</v>
      </c>
      <c r="P34" s="230" t="s">
        <v>259</v>
      </c>
      <c r="Q34" s="228" t="s">
        <v>257</v>
      </c>
      <c r="R34" s="229" t="s">
        <v>258</v>
      </c>
      <c r="S34" s="230" t="s">
        <v>259</v>
      </c>
      <c r="T34" s="228" t="s">
        <v>257</v>
      </c>
      <c r="U34" s="229" t="s">
        <v>258</v>
      </c>
      <c r="V34" s="230" t="s">
        <v>259</v>
      </c>
      <c r="W34" s="228" t="s">
        <v>257</v>
      </c>
      <c r="X34" s="229" t="s">
        <v>258</v>
      </c>
      <c r="Y34" s="230" t="s">
        <v>259</v>
      </c>
      <c r="Z34" s="228" t="s">
        <v>257</v>
      </c>
      <c r="AA34" s="229" t="s">
        <v>258</v>
      </c>
      <c r="AB34" s="230" t="s">
        <v>259</v>
      </c>
      <c r="AC34" s="228" t="s">
        <v>257</v>
      </c>
      <c r="AD34" s="231" t="s">
        <v>258</v>
      </c>
      <c r="AE34" s="232" t="s">
        <v>259</v>
      </c>
      <c r="AF34" s="228" t="s">
        <v>257</v>
      </c>
      <c r="AG34" s="229" t="s">
        <v>258</v>
      </c>
      <c r="AH34" s="230" t="s">
        <v>259</v>
      </c>
      <c r="AI34" s="228" t="s">
        <v>257</v>
      </c>
      <c r="AJ34" s="229" t="s">
        <v>258</v>
      </c>
      <c r="AK34" s="230" t="s">
        <v>259</v>
      </c>
    </row>
    <row r="35" spans="1:37" ht="12.75">
      <c r="A35" s="227" t="s">
        <v>260</v>
      </c>
      <c r="B35" s="247"/>
      <c r="C35" s="237"/>
      <c r="D35" s="238"/>
      <c r="E35" s="247"/>
      <c r="F35" s="237"/>
      <c r="G35" s="238"/>
      <c r="H35" s="247"/>
      <c r="I35" s="237"/>
      <c r="J35" s="238"/>
      <c r="K35" s="247"/>
      <c r="L35" s="237"/>
      <c r="M35" s="238"/>
      <c r="N35" s="247"/>
      <c r="O35" s="237"/>
      <c r="P35" s="238"/>
      <c r="Q35" s="247"/>
      <c r="R35" s="237"/>
      <c r="S35" s="238"/>
      <c r="T35" s="236"/>
      <c r="U35" s="237"/>
      <c r="V35" s="238"/>
      <c r="W35" s="236"/>
      <c r="X35" s="237"/>
      <c r="Y35" s="238"/>
      <c r="Z35" s="236"/>
      <c r="AA35" s="237"/>
      <c r="AB35" s="238"/>
      <c r="AC35" s="281"/>
      <c r="AD35" s="237"/>
      <c r="AE35" s="238"/>
      <c r="AF35" s="242"/>
      <c r="AG35" s="243"/>
      <c r="AH35" s="244"/>
      <c r="AI35" s="242"/>
      <c r="AJ35" s="243"/>
      <c r="AK35" s="244"/>
    </row>
    <row r="36" spans="1:37" ht="12.75">
      <c r="A36" s="227" t="s">
        <v>261</v>
      </c>
      <c r="B36" s="245"/>
      <c r="C36" s="234"/>
      <c r="D36" s="235"/>
      <c r="E36" s="245"/>
      <c r="F36" s="234"/>
      <c r="G36" s="235"/>
      <c r="H36" s="245"/>
      <c r="I36" s="234"/>
      <c r="J36" s="235"/>
      <c r="K36" s="245"/>
      <c r="L36" s="234"/>
      <c r="M36" s="235"/>
      <c r="N36" s="274"/>
      <c r="O36" s="234"/>
      <c r="P36" s="235"/>
      <c r="Q36" s="233"/>
      <c r="R36" s="234"/>
      <c r="S36" s="235"/>
      <c r="T36" s="236"/>
      <c r="U36" s="237"/>
      <c r="V36" s="238"/>
      <c r="W36" s="233"/>
      <c r="X36" s="234"/>
      <c r="Y36" s="235"/>
      <c r="Z36" s="233"/>
      <c r="AA36" s="234"/>
      <c r="AB36" s="235"/>
      <c r="AC36" s="274"/>
      <c r="AD36" s="234"/>
      <c r="AE36" s="235"/>
      <c r="AF36" s="239"/>
      <c r="AG36" s="240"/>
      <c r="AH36" s="241"/>
      <c r="AI36" s="242"/>
      <c r="AJ36" s="243"/>
      <c r="AK36" s="244"/>
    </row>
    <row r="37" spans="1:37" ht="12.75">
      <c r="A37" s="227" t="s">
        <v>262</v>
      </c>
      <c r="B37" s="247"/>
      <c r="C37" s="237"/>
      <c r="D37" s="238"/>
      <c r="E37" s="247"/>
      <c r="F37" s="237"/>
      <c r="G37" s="238"/>
      <c r="H37" s="247"/>
      <c r="I37" s="237"/>
      <c r="J37" s="238"/>
      <c r="K37" s="247"/>
      <c r="L37" s="237"/>
      <c r="M37" s="238"/>
      <c r="N37" s="247"/>
      <c r="O37" s="237"/>
      <c r="P37" s="238"/>
      <c r="Q37" s="247"/>
      <c r="R37" s="237"/>
      <c r="S37" s="238"/>
      <c r="T37" s="246"/>
      <c r="U37" s="237"/>
      <c r="V37" s="238"/>
      <c r="W37" s="236"/>
      <c r="X37" s="237"/>
      <c r="Y37" s="238"/>
      <c r="Z37" s="247"/>
      <c r="AA37" s="237"/>
      <c r="AB37" s="238"/>
      <c r="AC37" s="247"/>
      <c r="AD37" s="237"/>
      <c r="AE37" s="238"/>
      <c r="AF37" s="242"/>
      <c r="AG37" s="243"/>
      <c r="AH37" s="244"/>
      <c r="AI37" s="242"/>
      <c r="AJ37" s="243"/>
      <c r="AK37" s="244"/>
    </row>
    <row r="38" spans="1:37" ht="12.75">
      <c r="A38" s="227" t="s">
        <v>263</v>
      </c>
      <c r="B38" s="247"/>
      <c r="C38" s="237"/>
      <c r="D38" s="238"/>
      <c r="E38" s="247"/>
      <c r="F38" s="237"/>
      <c r="G38" s="238"/>
      <c r="H38" s="247"/>
      <c r="I38" s="237"/>
      <c r="J38" s="238"/>
      <c r="K38" s="247"/>
      <c r="L38" s="237"/>
      <c r="M38" s="238"/>
      <c r="N38" s="247"/>
      <c r="O38" s="237"/>
      <c r="P38" s="238"/>
      <c r="Q38" s="247"/>
      <c r="R38" s="237"/>
      <c r="S38" s="238"/>
      <c r="T38" s="246"/>
      <c r="U38" s="237"/>
      <c r="V38" s="238"/>
      <c r="W38" s="236"/>
      <c r="X38" s="237"/>
      <c r="Y38" s="238"/>
      <c r="Z38" s="236"/>
      <c r="AA38" s="237"/>
      <c r="AB38" s="238"/>
      <c r="AC38" s="281"/>
      <c r="AD38" s="237"/>
      <c r="AE38" s="238"/>
      <c r="AF38" s="242"/>
      <c r="AG38" s="243"/>
      <c r="AH38" s="244"/>
      <c r="AI38" s="242"/>
      <c r="AJ38" s="243"/>
      <c r="AK38" s="244"/>
    </row>
    <row r="39" spans="1:37" ht="12.75">
      <c r="A39" s="227" t="s">
        <v>264</v>
      </c>
      <c r="B39" s="247"/>
      <c r="C39" s="237"/>
      <c r="D39" s="238"/>
      <c r="E39" s="247"/>
      <c r="F39" s="237"/>
      <c r="G39" s="238"/>
      <c r="H39" s="247"/>
      <c r="I39" s="237"/>
      <c r="J39" s="238"/>
      <c r="K39" s="242"/>
      <c r="L39" s="243"/>
      <c r="M39" s="244"/>
      <c r="N39" s="242"/>
      <c r="O39" s="243"/>
      <c r="P39" s="238"/>
      <c r="Q39" s="242"/>
      <c r="R39" s="243"/>
      <c r="S39" s="238"/>
      <c r="T39" s="242"/>
      <c r="U39" s="243"/>
      <c r="V39" s="238"/>
      <c r="W39" s="242"/>
      <c r="X39" s="243"/>
      <c r="Y39" s="244"/>
      <c r="Z39" s="242"/>
      <c r="AA39" s="242"/>
      <c r="AB39" s="244"/>
      <c r="AC39" s="242"/>
      <c r="AD39" s="243"/>
      <c r="AE39" s="244"/>
      <c r="AF39" s="242"/>
      <c r="AG39" s="243"/>
      <c r="AH39" s="244"/>
      <c r="AI39" s="242"/>
      <c r="AJ39" s="243"/>
      <c r="AK39" s="244"/>
    </row>
    <row r="40" spans="1:37" ht="12.75">
      <c r="A40" s="227" t="s">
        <v>265</v>
      </c>
      <c r="B40" s="242"/>
      <c r="C40" s="243"/>
      <c r="D40" s="244"/>
      <c r="E40" s="242"/>
      <c r="F40" s="243"/>
      <c r="G40" s="244"/>
      <c r="H40" s="242"/>
      <c r="I40" s="243"/>
      <c r="J40" s="244"/>
      <c r="K40" s="247"/>
      <c r="L40" s="237"/>
      <c r="M40" s="238"/>
      <c r="N40" s="247"/>
      <c r="O40" s="237"/>
      <c r="P40" s="238"/>
      <c r="Q40" s="247"/>
      <c r="R40" s="237"/>
      <c r="S40" s="238"/>
      <c r="T40" s="247"/>
      <c r="U40" s="237"/>
      <c r="V40" s="238"/>
      <c r="W40" s="247"/>
      <c r="X40" s="237"/>
      <c r="Y40" s="238"/>
      <c r="Z40" s="247"/>
      <c r="AA40" s="237"/>
      <c r="AB40" s="238"/>
      <c r="AC40" s="247"/>
      <c r="AD40" s="237"/>
      <c r="AE40" s="238"/>
      <c r="AF40" s="242"/>
      <c r="AG40" s="243"/>
      <c r="AH40" s="244"/>
      <c r="AI40" s="242"/>
      <c r="AJ40" s="243"/>
      <c r="AK40" s="244"/>
    </row>
    <row r="41" spans="1:37" ht="12.75">
      <c r="A41" s="227" t="s">
        <v>266</v>
      </c>
      <c r="B41" s="242"/>
      <c r="C41" s="242"/>
      <c r="D41" s="238"/>
      <c r="E41" s="242"/>
      <c r="F41" s="242"/>
      <c r="G41" s="238"/>
      <c r="H41" s="242"/>
      <c r="I41" s="242"/>
      <c r="J41" s="238"/>
      <c r="K41" s="242"/>
      <c r="L41" s="243"/>
      <c r="M41" s="244"/>
      <c r="N41" s="247"/>
      <c r="O41" s="237"/>
      <c r="P41" s="238"/>
      <c r="Q41" s="242"/>
      <c r="R41" s="243"/>
      <c r="S41" s="238"/>
      <c r="T41" s="242"/>
      <c r="U41" s="243"/>
      <c r="V41" s="238"/>
      <c r="W41" s="242"/>
      <c r="X41" s="242"/>
      <c r="Y41" s="244"/>
      <c r="Z41" s="242"/>
      <c r="AA41" s="242"/>
      <c r="AB41" s="244"/>
      <c r="AC41" s="242"/>
      <c r="AD41" s="243"/>
      <c r="AE41" s="244"/>
      <c r="AF41" s="242"/>
      <c r="AG41" s="243"/>
      <c r="AH41" s="244"/>
      <c r="AI41" s="242"/>
      <c r="AJ41" s="243"/>
      <c r="AK41" s="244"/>
    </row>
    <row r="42" spans="1:37" ht="12.75">
      <c r="A42" s="249" t="s">
        <v>267</v>
      </c>
      <c r="B42" s="242"/>
      <c r="C42" s="242"/>
      <c r="D42" s="244"/>
      <c r="E42" s="242"/>
      <c r="F42" s="242"/>
      <c r="G42" s="244"/>
      <c r="H42" s="242"/>
      <c r="I42" s="242"/>
      <c r="J42" s="241"/>
      <c r="K42" s="242"/>
      <c r="L42" s="243"/>
      <c r="M42" s="235"/>
      <c r="N42" s="242"/>
      <c r="O42" s="243"/>
      <c r="P42" s="235"/>
      <c r="Q42" s="242"/>
      <c r="R42" s="243"/>
      <c r="S42" s="235"/>
      <c r="T42" s="242"/>
      <c r="U42" s="243"/>
      <c r="V42" s="238"/>
      <c r="W42" s="242"/>
      <c r="X42" s="242"/>
      <c r="Y42" s="241"/>
      <c r="Z42" s="242"/>
      <c r="AA42" s="242"/>
      <c r="AB42" s="241"/>
      <c r="AC42" s="242"/>
      <c r="AD42" s="243"/>
      <c r="AE42" s="241"/>
      <c r="AF42" s="242"/>
      <c r="AG42" s="243"/>
      <c r="AH42" s="241"/>
      <c r="AI42" s="242"/>
      <c r="AJ42" s="243"/>
      <c r="AK42" s="244"/>
    </row>
    <row r="43" spans="1:37" ht="12.75">
      <c r="A43" s="227" t="s">
        <v>268</v>
      </c>
      <c r="B43" s="242"/>
      <c r="C43" s="242"/>
      <c r="D43" s="244"/>
      <c r="E43" s="242"/>
      <c r="F43" s="242"/>
      <c r="G43" s="244"/>
      <c r="H43" s="242"/>
      <c r="I43" s="242"/>
      <c r="J43" s="241"/>
      <c r="K43" s="242"/>
      <c r="L43" s="243"/>
      <c r="M43" s="235"/>
      <c r="N43" s="242"/>
      <c r="O43" s="243"/>
      <c r="P43" s="238"/>
      <c r="Q43" s="242"/>
      <c r="R43" s="243"/>
      <c r="S43" s="238"/>
      <c r="T43" s="242"/>
      <c r="U43" s="243"/>
      <c r="V43" s="238"/>
      <c r="W43" s="242"/>
      <c r="X43" s="242"/>
      <c r="Y43" s="241"/>
      <c r="Z43" s="242"/>
      <c r="AA43" s="242"/>
      <c r="AB43" s="241"/>
      <c r="AC43" s="242"/>
      <c r="AD43" s="243"/>
      <c r="AE43" s="241"/>
      <c r="AF43" s="242"/>
      <c r="AG43" s="243"/>
      <c r="AH43" s="244"/>
      <c r="AI43" s="242"/>
      <c r="AJ43" s="243"/>
      <c r="AK43" s="244"/>
    </row>
    <row r="44" spans="1:37" ht="12.75">
      <c r="A44" s="227" t="s">
        <v>269</v>
      </c>
      <c r="B44" s="242"/>
      <c r="C44" s="242"/>
      <c r="D44" s="238"/>
      <c r="E44" s="242"/>
      <c r="F44" s="242"/>
      <c r="G44" s="238"/>
      <c r="H44" s="242"/>
      <c r="I44" s="242"/>
      <c r="J44" s="238"/>
      <c r="K44" s="242"/>
      <c r="L44" s="243"/>
      <c r="M44" s="244"/>
      <c r="N44" s="242"/>
      <c r="O44" s="243"/>
      <c r="P44" s="238"/>
      <c r="Q44" s="242"/>
      <c r="R44" s="243"/>
      <c r="S44" s="238"/>
      <c r="T44" s="242"/>
      <c r="U44" s="243"/>
      <c r="V44" s="238"/>
      <c r="W44" s="242"/>
      <c r="X44" s="242"/>
      <c r="Y44" s="244"/>
      <c r="Z44" s="242"/>
      <c r="AA44" s="242"/>
      <c r="AB44" s="244"/>
      <c r="AC44" s="242"/>
      <c r="AD44" s="243"/>
      <c r="AE44" s="244"/>
      <c r="AF44" s="242"/>
      <c r="AG44" s="243"/>
      <c r="AH44" s="244"/>
      <c r="AI44" s="242"/>
      <c r="AJ44" s="243"/>
      <c r="AK44" s="244"/>
    </row>
    <row r="45" spans="1:37" ht="12.75">
      <c r="A45" s="227" t="s">
        <v>270</v>
      </c>
      <c r="B45" s="242"/>
      <c r="C45" s="242"/>
      <c r="D45" s="235"/>
      <c r="E45" s="242"/>
      <c r="F45" s="242"/>
      <c r="G45" s="235"/>
      <c r="H45" s="242"/>
      <c r="I45" s="242"/>
      <c r="J45" s="235"/>
      <c r="K45" s="242"/>
      <c r="L45" s="243"/>
      <c r="M45" s="235"/>
      <c r="N45" s="242"/>
      <c r="O45" s="243"/>
      <c r="P45" s="235"/>
      <c r="Q45" s="242"/>
      <c r="R45" s="243"/>
      <c r="S45" s="238"/>
      <c r="T45" s="242"/>
      <c r="U45" s="243"/>
      <c r="V45" s="238"/>
      <c r="W45" s="242"/>
      <c r="X45" s="242"/>
      <c r="Y45" s="238"/>
      <c r="Z45" s="242"/>
      <c r="AA45" s="242"/>
      <c r="AB45" s="244"/>
      <c r="AC45" s="242"/>
      <c r="AD45" s="243"/>
      <c r="AE45" s="244"/>
      <c r="AF45" s="242"/>
      <c r="AG45" s="243"/>
      <c r="AH45" s="244"/>
      <c r="AI45" s="242"/>
      <c r="AJ45" s="243"/>
      <c r="AK45" s="244"/>
    </row>
    <row r="46" spans="1:37" ht="12.75">
      <c r="A46" s="227" t="s">
        <v>271</v>
      </c>
      <c r="B46" s="242"/>
      <c r="C46" s="242"/>
      <c r="D46" s="238"/>
      <c r="E46" s="242"/>
      <c r="F46" s="242"/>
      <c r="G46" s="238"/>
      <c r="H46" s="242"/>
      <c r="I46" s="242"/>
      <c r="J46" s="238"/>
      <c r="K46" s="242"/>
      <c r="L46" s="243"/>
      <c r="M46" s="244"/>
      <c r="N46" s="242"/>
      <c r="O46" s="243"/>
      <c r="P46" s="238"/>
      <c r="Q46" s="242"/>
      <c r="R46" s="243"/>
      <c r="S46" s="238"/>
      <c r="T46" s="242"/>
      <c r="U46" s="243"/>
      <c r="V46" s="238"/>
      <c r="W46" s="242"/>
      <c r="X46" s="242"/>
      <c r="Y46" s="244"/>
      <c r="Z46" s="242"/>
      <c r="AA46" s="242"/>
      <c r="AB46" s="238"/>
      <c r="AC46" s="242"/>
      <c r="AD46" s="243"/>
      <c r="AE46" s="244"/>
      <c r="AF46" s="242"/>
      <c r="AG46" s="243"/>
      <c r="AH46" s="244"/>
      <c r="AI46" s="242"/>
      <c r="AJ46" s="243"/>
      <c r="AK46" s="244"/>
    </row>
    <row r="47" spans="1:37" ht="12.75">
      <c r="A47" s="250" t="s">
        <v>272</v>
      </c>
      <c r="B47" s="251"/>
      <c r="C47" s="251"/>
      <c r="D47" s="252"/>
      <c r="E47" s="251"/>
      <c r="F47" s="251"/>
      <c r="G47" s="268"/>
      <c r="H47" s="251"/>
      <c r="I47" s="251"/>
      <c r="J47" s="252"/>
      <c r="K47" s="251"/>
      <c r="L47" s="253"/>
      <c r="M47" s="252"/>
      <c r="N47" s="251"/>
      <c r="O47" s="253"/>
      <c r="P47" s="254"/>
      <c r="Q47" s="251"/>
      <c r="R47" s="253"/>
      <c r="S47" s="254"/>
      <c r="T47" s="251"/>
      <c r="U47" s="253"/>
      <c r="V47" s="254"/>
      <c r="W47" s="251"/>
      <c r="X47" s="251"/>
      <c r="Y47" s="252"/>
      <c r="Z47" s="251"/>
      <c r="AA47" s="251"/>
      <c r="AB47" s="244"/>
      <c r="AC47" s="251"/>
      <c r="AD47" s="253"/>
      <c r="AE47" s="252"/>
      <c r="AF47" s="251"/>
      <c r="AG47" s="253"/>
      <c r="AH47" s="252"/>
      <c r="AI47" s="251"/>
      <c r="AJ47" s="253"/>
      <c r="AK47" s="252"/>
    </row>
    <row r="48" spans="1:37" ht="12.75">
      <c r="A48" s="273" t="s">
        <v>273</v>
      </c>
      <c r="B48" s="259"/>
      <c r="C48" s="258"/>
      <c r="D48" s="232">
        <f>SUM(D35:D47)</f>
        <v>0</v>
      </c>
      <c r="E48" s="259"/>
      <c r="F48" s="258"/>
      <c r="G48" s="232">
        <f>SUM(G35:G47)</f>
        <v>0</v>
      </c>
      <c r="H48" s="259"/>
      <c r="I48" s="258"/>
      <c r="J48" s="232">
        <f>SUM(J35:J47)</f>
        <v>0</v>
      </c>
      <c r="K48" s="259"/>
      <c r="L48" s="251"/>
      <c r="M48" s="232">
        <f>SUM(M36:M47)</f>
        <v>0</v>
      </c>
      <c r="N48" s="259"/>
      <c r="O48" s="258"/>
      <c r="P48" s="232">
        <f>SUM(P36:P47)</f>
        <v>0</v>
      </c>
      <c r="Q48" s="259"/>
      <c r="R48" s="258"/>
      <c r="S48" s="232"/>
      <c r="T48" s="259"/>
      <c r="U48" s="252"/>
      <c r="V48" s="232">
        <f>SUM(V36:V47)</f>
        <v>0</v>
      </c>
      <c r="W48" s="259"/>
      <c r="X48" s="258"/>
      <c r="Y48" s="232">
        <f>SUM(Y36:Y47)</f>
        <v>0</v>
      </c>
      <c r="Z48" s="232"/>
      <c r="AA48" s="232"/>
      <c r="AB48" s="232">
        <f>SUM(AB36:AB47)</f>
        <v>0</v>
      </c>
      <c r="AC48" s="259"/>
      <c r="AD48" s="258"/>
      <c r="AE48" s="232">
        <f>SUM(AE36:AE47)</f>
        <v>0</v>
      </c>
      <c r="AF48" s="232"/>
      <c r="AG48" s="232"/>
      <c r="AH48" s="232">
        <f>SUM(AH36:AH47)</f>
        <v>0</v>
      </c>
      <c r="AI48" s="259"/>
      <c r="AJ48" s="258"/>
      <c r="AK48" s="252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79" t="s">
        <v>274</v>
      </c>
      <c r="B50" s="224"/>
      <c r="C50" s="224"/>
      <c r="D50" s="261">
        <f>SUM(D37:D41)-D40</f>
        <v>0</v>
      </c>
      <c r="E50" s="224"/>
      <c r="F50" s="224"/>
      <c r="G50" s="261">
        <f>SUM(G37:G41)-G40</f>
        <v>0</v>
      </c>
      <c r="H50" s="224"/>
      <c r="I50" s="224"/>
      <c r="J50" s="261">
        <f>SUM(J37:J41)-J40</f>
        <v>0</v>
      </c>
      <c r="K50" s="224"/>
      <c r="L50" s="224"/>
      <c r="M50" s="261">
        <f>SUM(M37:M41)-M40</f>
        <v>0</v>
      </c>
      <c r="N50" s="224"/>
      <c r="O50" s="224"/>
      <c r="P50" s="261">
        <f>SUM(P37:P41)-P40</f>
        <v>0</v>
      </c>
      <c r="Q50" s="224"/>
      <c r="R50" s="224"/>
      <c r="S50" s="261">
        <f>SUM(S37:S41)</f>
        <v>0</v>
      </c>
      <c r="T50" s="224"/>
      <c r="U50" s="224"/>
      <c r="V50" s="261">
        <f>SUM(V37:V41)</f>
        <v>0</v>
      </c>
      <c r="W50" s="224"/>
      <c r="X50" s="224"/>
      <c r="Y50" s="261">
        <f>SUM(Y37:Y41)</f>
        <v>0</v>
      </c>
      <c r="Z50" s="224"/>
      <c r="AA50" s="224"/>
      <c r="AB50" s="261">
        <f>SUM(AB37:AB41)</f>
        <v>0</v>
      </c>
      <c r="AC50" s="224"/>
      <c r="AD50" s="224"/>
      <c r="AE50" s="261">
        <f>SUM(AE37:AE41)</f>
        <v>0</v>
      </c>
      <c r="AF50" s="224"/>
      <c r="AG50" s="224"/>
      <c r="AH50" s="261">
        <f>SUM(AH37:AH41)</f>
        <v>0</v>
      </c>
      <c r="AI50" s="224"/>
      <c r="AJ50" s="224"/>
      <c r="AK50" s="261">
        <f>SUM(AK37:AK41)</f>
        <v>0</v>
      </c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25.5">
      <c r="A52" s="262" t="s">
        <v>275</v>
      </c>
      <c r="B52" s="224"/>
      <c r="C52" s="224"/>
      <c r="D52" s="263" t="e">
        <f>D50/D48</f>
        <v>#DIV/0!</v>
      </c>
      <c r="E52" s="263"/>
      <c r="F52" s="263"/>
      <c r="G52" s="263" t="e">
        <f>G50/G48</f>
        <v>#DIV/0!</v>
      </c>
      <c r="H52" s="263"/>
      <c r="I52" s="263"/>
      <c r="J52" s="263" t="e">
        <f>J50/J48</f>
        <v>#DIV/0!</v>
      </c>
      <c r="K52" s="263"/>
      <c r="L52" s="263"/>
      <c r="M52" s="263" t="e">
        <f>M50/M48</f>
        <v>#DIV/0!</v>
      </c>
      <c r="N52" s="263"/>
      <c r="O52" s="263"/>
      <c r="P52" s="263" t="e">
        <f>P50/P48</f>
        <v>#DIV/0!</v>
      </c>
      <c r="Q52" s="263"/>
      <c r="R52" s="263"/>
      <c r="S52" s="263" t="e">
        <f>S50/S48</f>
        <v>#DIV/0!</v>
      </c>
      <c r="T52" s="263"/>
      <c r="U52" s="263"/>
      <c r="V52" s="263" t="e">
        <f>V50/V48</f>
        <v>#DIV/0!</v>
      </c>
      <c r="W52" s="263"/>
      <c r="X52" s="263"/>
      <c r="Y52" s="263" t="e">
        <f>Y50/Y48</f>
        <v>#DIV/0!</v>
      </c>
      <c r="Z52" s="263"/>
      <c r="AA52" s="263"/>
      <c r="AB52" s="263" t="e">
        <f>AB50/AB48</f>
        <v>#DIV/0!</v>
      </c>
      <c r="AC52" s="263"/>
      <c r="AD52" s="263"/>
      <c r="AE52" s="263" t="e">
        <f>AE50/AE48</f>
        <v>#DIV/0!</v>
      </c>
      <c r="AF52" s="263"/>
      <c r="AG52" s="263"/>
      <c r="AH52" s="263" t="e">
        <f>AH50/AH48</f>
        <v>#DIV/0!</v>
      </c>
      <c r="AI52" s="263"/>
      <c r="AJ52" s="263"/>
      <c r="AK52" s="263" t="e">
        <f>AK50/AK48</f>
        <v>#DIV/0!</v>
      </c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79" t="s">
        <v>276</v>
      </c>
      <c r="B54" s="224"/>
      <c r="C54" s="224"/>
      <c r="D54" s="261">
        <f>SUM(D44:D46)</f>
        <v>0</v>
      </c>
      <c r="E54" s="224"/>
      <c r="F54" s="224"/>
      <c r="G54" s="261">
        <f>SUM(G44:G46)</f>
        <v>0</v>
      </c>
      <c r="H54" s="224"/>
      <c r="I54" s="224"/>
      <c r="J54" s="261">
        <f>SUM(J44:J46)</f>
        <v>0</v>
      </c>
      <c r="K54" s="224"/>
      <c r="L54" s="224"/>
      <c r="M54" s="261">
        <f>SUM(M44:M46)</f>
        <v>0</v>
      </c>
      <c r="N54" s="224"/>
      <c r="O54" s="224"/>
      <c r="P54" s="261">
        <f>SUM(P44:P46)</f>
        <v>0</v>
      </c>
      <c r="Q54" s="224"/>
      <c r="R54" s="224"/>
      <c r="S54" s="261">
        <f>SUM(S44:S46)</f>
        <v>0</v>
      </c>
      <c r="T54" s="224"/>
      <c r="U54" s="224"/>
      <c r="V54" s="261">
        <f>SUM(V44:V46)</f>
        <v>0</v>
      </c>
      <c r="W54" s="224"/>
      <c r="X54" s="224"/>
      <c r="Y54" s="261">
        <f>SUM(Y44:Y46)</f>
        <v>0</v>
      </c>
      <c r="Z54" s="224"/>
      <c r="AA54" s="224"/>
      <c r="AB54" s="261">
        <f>SUM(AB44:AB46)</f>
        <v>0</v>
      </c>
      <c r="AC54" s="224"/>
      <c r="AD54" s="224"/>
      <c r="AE54" s="261">
        <f>SUM(AE44:AE46)</f>
        <v>0</v>
      </c>
      <c r="AF54" s="224"/>
      <c r="AG54" s="224"/>
      <c r="AH54" s="261">
        <f>SUM(AH44:AH46)</f>
        <v>0</v>
      </c>
      <c r="AI54" s="224"/>
      <c r="AJ54" s="224"/>
      <c r="AK54" s="261">
        <f>SUM(AK44:AK46)</f>
        <v>0</v>
      </c>
    </row>
    <row r="55" spans="1:37" ht="12.75">
      <c r="A55" s="79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79" t="s">
        <v>277</v>
      </c>
      <c r="B56" s="224"/>
      <c r="C56" s="224"/>
      <c r="D56" s="263" t="e">
        <f>D54/D48</f>
        <v>#DIV/0!</v>
      </c>
      <c r="E56" s="224"/>
      <c r="F56" s="224"/>
      <c r="G56" s="263" t="e">
        <f>G54/G48</f>
        <v>#DIV/0!</v>
      </c>
      <c r="H56" s="224"/>
      <c r="I56" s="224"/>
      <c r="J56" s="263" t="e">
        <f>J54/J48</f>
        <v>#DIV/0!</v>
      </c>
      <c r="K56" s="224"/>
      <c r="L56" s="224"/>
      <c r="M56" s="263" t="e">
        <f>M54/M48</f>
        <v>#DIV/0!</v>
      </c>
      <c r="N56" s="224"/>
      <c r="O56" s="224"/>
      <c r="P56" s="263" t="e">
        <f>P54/P48</f>
        <v>#DIV/0!</v>
      </c>
      <c r="Q56" s="224"/>
      <c r="R56" s="224"/>
      <c r="S56" s="263" t="e">
        <f>S54/S48</f>
        <v>#DIV/0!</v>
      </c>
      <c r="T56" s="224"/>
      <c r="U56" s="224"/>
      <c r="V56" s="263" t="e">
        <f>V54/V48</f>
        <v>#DIV/0!</v>
      </c>
      <c r="W56" s="224"/>
      <c r="X56" s="224"/>
      <c r="Y56" s="263" t="e">
        <f>Y54/Y48</f>
        <v>#DIV/0!</v>
      </c>
      <c r="Z56" s="224"/>
      <c r="AA56" s="224"/>
      <c r="AB56" s="263" t="e">
        <f>AB54/AB48</f>
        <v>#DIV/0!</v>
      </c>
      <c r="AC56" s="224"/>
      <c r="AD56" s="224"/>
      <c r="AE56" s="263" t="e">
        <f>AE54/AE48</f>
        <v>#DIV/0!</v>
      </c>
      <c r="AF56" s="224"/>
      <c r="AG56" s="224"/>
      <c r="AH56" s="263" t="e">
        <f>AH54/AH48</f>
        <v>#DIV/0!</v>
      </c>
      <c r="AI56" s="224"/>
      <c r="AJ56" s="224"/>
      <c r="AK56" s="263" t="e">
        <f>AK54/AK48</f>
        <v>#DIV/0!</v>
      </c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spans="1:3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spans="1:3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spans="1:37" ht="12.75">
      <c r="A105" s="78" t="s">
        <v>244</v>
      </c>
      <c r="B105" s="78" t="s">
        <v>245</v>
      </c>
      <c r="C105" s="78" t="s">
        <v>246</v>
      </c>
      <c r="D105" s="78" t="s">
        <v>247</v>
      </c>
      <c r="E105" s="78" t="s">
        <v>248</v>
      </c>
      <c r="F105" s="78" t="s">
        <v>249</v>
      </c>
      <c r="G105" s="78" t="s">
        <v>250</v>
      </c>
      <c r="H105" s="78" t="s">
        <v>251</v>
      </c>
      <c r="I105" s="78" t="s">
        <v>252</v>
      </c>
      <c r="J105" s="78" t="s">
        <v>253</v>
      </c>
      <c r="K105" s="78" t="s">
        <v>254</v>
      </c>
      <c r="L105" s="78" t="s">
        <v>255</v>
      </c>
      <c r="M105" s="78"/>
      <c r="N105" s="78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</row>
    <row r="106" spans="1:37" ht="12.75">
      <c r="A106" s="261">
        <f>D19+D48</f>
        <v>0</v>
      </c>
      <c r="B106" s="261">
        <f>G19+G48</f>
        <v>0</v>
      </c>
      <c r="C106" s="261">
        <f>J19+J48</f>
        <v>0</v>
      </c>
      <c r="D106" s="261">
        <f>M19+M48</f>
        <v>0</v>
      </c>
      <c r="E106" s="261">
        <f>P19+P48</f>
        <v>0</v>
      </c>
      <c r="F106" s="261">
        <f>S19+S48</f>
        <v>0</v>
      </c>
      <c r="G106" s="261">
        <f>V19+V48</f>
        <v>0</v>
      </c>
      <c r="H106" s="261">
        <f>Y19+Y48</f>
        <v>0</v>
      </c>
      <c r="I106" s="261">
        <f>AB19+AB48</f>
        <v>0</v>
      </c>
      <c r="J106" s="261">
        <f>AE19+AE48</f>
        <v>0</v>
      </c>
      <c r="K106" s="261">
        <f>AH19+AH48</f>
        <v>0</v>
      </c>
      <c r="L106" s="261">
        <f>AK19+AK48</f>
        <v>0</v>
      </c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</row>
  </sheetData>
  <mergeCells count="28">
    <mergeCell ref="AF33:AH33"/>
    <mergeCell ref="AI33:AK33"/>
    <mergeCell ref="B30:E30"/>
    <mergeCell ref="B31:E31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outlinePr summaryBelow="0" summaryRight="0"/>
  </sheetPr>
  <dimension ref="A1:AK106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43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20307854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45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81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2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2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2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8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2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72" t="s">
        <v>285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52"/>
      <c r="AC18" s="251"/>
      <c r="AD18" s="253"/>
      <c r="AE18" s="268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SUM(M7:M18)</f>
        <v>0</v>
      </c>
      <c r="N19" s="259"/>
      <c r="O19" s="258"/>
      <c r="P19" s="232">
        <f>SUM(P7:P18)</f>
        <v>0</v>
      </c>
      <c r="Q19" s="259"/>
      <c r="R19" s="258"/>
      <c r="S19" s="232">
        <f>SUM(S6:S18)</f>
        <v>0</v>
      </c>
      <c r="T19" s="259"/>
      <c r="U19" s="252"/>
      <c r="V19" s="232">
        <f>SUM(V7:V18)</f>
        <v>0</v>
      </c>
      <c r="W19" s="259"/>
      <c r="X19" s="258"/>
      <c r="Y19" s="232">
        <f>SUM(Y7:Y18)</f>
        <v>0</v>
      </c>
      <c r="Z19" s="232"/>
      <c r="AA19" s="232"/>
      <c r="AB19" s="232">
        <f>SUM(AB7:AB18)</f>
        <v>0</v>
      </c>
      <c r="AC19" s="259"/>
      <c r="AD19" s="258"/>
      <c r="AE19" s="232">
        <f>SUM(AE7:AE18)</f>
        <v>0</v>
      </c>
      <c r="AF19" s="232"/>
      <c r="AG19" s="232"/>
      <c r="AH19" s="232">
        <f>SUM(AH7:AH18)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3" t="s">
        <v>241</v>
      </c>
      <c r="B30" s="453" t="s">
        <v>294</v>
      </c>
      <c r="C30" s="426"/>
      <c r="D30" s="426"/>
      <c r="E30" s="411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5" t="s">
        <v>242</v>
      </c>
      <c r="B31" s="454">
        <v>104319696</v>
      </c>
      <c r="C31" s="442"/>
      <c r="D31" s="442"/>
      <c r="E31" s="438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6" t="s">
        <v>243</v>
      </c>
      <c r="B33" s="452" t="s">
        <v>244</v>
      </c>
      <c r="C33" s="403"/>
      <c r="D33" s="404"/>
      <c r="E33" s="452" t="s">
        <v>245</v>
      </c>
      <c r="F33" s="403"/>
      <c r="G33" s="404"/>
      <c r="H33" s="452" t="s">
        <v>246</v>
      </c>
      <c r="I33" s="403"/>
      <c r="J33" s="404"/>
      <c r="K33" s="452" t="s">
        <v>247</v>
      </c>
      <c r="L33" s="403"/>
      <c r="M33" s="404"/>
      <c r="N33" s="452" t="s">
        <v>248</v>
      </c>
      <c r="O33" s="403"/>
      <c r="P33" s="404"/>
      <c r="Q33" s="452" t="s">
        <v>249</v>
      </c>
      <c r="R33" s="403"/>
      <c r="S33" s="404"/>
      <c r="T33" s="452" t="s">
        <v>250</v>
      </c>
      <c r="U33" s="403"/>
      <c r="V33" s="404"/>
      <c r="W33" s="452" t="s">
        <v>251</v>
      </c>
      <c r="X33" s="403"/>
      <c r="Y33" s="404"/>
      <c r="Z33" s="452" t="s">
        <v>252</v>
      </c>
      <c r="AA33" s="403"/>
      <c r="AB33" s="404"/>
      <c r="AC33" s="452" t="s">
        <v>253</v>
      </c>
      <c r="AD33" s="403"/>
      <c r="AE33" s="404"/>
      <c r="AF33" s="452" t="s">
        <v>254</v>
      </c>
      <c r="AG33" s="403"/>
      <c r="AH33" s="404"/>
      <c r="AI33" s="452" t="s">
        <v>255</v>
      </c>
      <c r="AJ33" s="403"/>
      <c r="AK33" s="404"/>
    </row>
    <row r="34" spans="1:37" ht="12.75">
      <c r="A34" s="227" t="s">
        <v>256</v>
      </c>
      <c r="B34" s="228" t="s">
        <v>257</v>
      </c>
      <c r="C34" s="229" t="s">
        <v>258</v>
      </c>
      <c r="D34" s="230" t="s">
        <v>259</v>
      </c>
      <c r="E34" s="228" t="s">
        <v>257</v>
      </c>
      <c r="F34" s="229" t="s">
        <v>258</v>
      </c>
      <c r="G34" s="230" t="s">
        <v>259</v>
      </c>
      <c r="H34" s="228" t="s">
        <v>257</v>
      </c>
      <c r="I34" s="231" t="s">
        <v>258</v>
      </c>
      <c r="J34" s="232" t="s">
        <v>259</v>
      </c>
      <c r="K34" s="228" t="s">
        <v>257</v>
      </c>
      <c r="L34" s="229" t="s">
        <v>258</v>
      </c>
      <c r="M34" s="230" t="s">
        <v>259</v>
      </c>
      <c r="N34" s="228" t="s">
        <v>257</v>
      </c>
      <c r="O34" s="229" t="s">
        <v>258</v>
      </c>
      <c r="P34" s="230" t="s">
        <v>259</v>
      </c>
      <c r="Q34" s="228" t="s">
        <v>257</v>
      </c>
      <c r="R34" s="229" t="s">
        <v>258</v>
      </c>
      <c r="S34" s="230" t="s">
        <v>259</v>
      </c>
      <c r="T34" s="228" t="s">
        <v>257</v>
      </c>
      <c r="U34" s="229" t="s">
        <v>258</v>
      </c>
      <c r="V34" s="230" t="s">
        <v>259</v>
      </c>
      <c r="W34" s="228" t="s">
        <v>257</v>
      </c>
      <c r="X34" s="229" t="s">
        <v>258</v>
      </c>
      <c r="Y34" s="230" t="s">
        <v>259</v>
      </c>
      <c r="Z34" s="228" t="s">
        <v>257</v>
      </c>
      <c r="AA34" s="229" t="s">
        <v>258</v>
      </c>
      <c r="AB34" s="230" t="s">
        <v>259</v>
      </c>
      <c r="AC34" s="228" t="s">
        <v>257</v>
      </c>
      <c r="AD34" s="231" t="s">
        <v>258</v>
      </c>
      <c r="AE34" s="232" t="s">
        <v>259</v>
      </c>
      <c r="AF34" s="228" t="s">
        <v>257</v>
      </c>
      <c r="AG34" s="229" t="s">
        <v>258</v>
      </c>
      <c r="AH34" s="230" t="s">
        <v>259</v>
      </c>
      <c r="AI34" s="228" t="s">
        <v>257</v>
      </c>
      <c r="AJ34" s="229" t="s">
        <v>258</v>
      </c>
      <c r="AK34" s="230" t="s">
        <v>259</v>
      </c>
    </row>
    <row r="35" spans="1:37" ht="12.75">
      <c r="A35" s="227" t="s">
        <v>260</v>
      </c>
      <c r="B35" s="247"/>
      <c r="C35" s="237"/>
      <c r="D35" s="238"/>
      <c r="E35" s="247"/>
      <c r="F35" s="237"/>
      <c r="G35" s="238"/>
      <c r="H35" s="247"/>
      <c r="I35" s="237"/>
      <c r="J35" s="238"/>
      <c r="K35" s="247"/>
      <c r="L35" s="237"/>
      <c r="M35" s="238"/>
      <c r="N35" s="247"/>
      <c r="O35" s="237"/>
      <c r="P35" s="238"/>
      <c r="Q35" s="247"/>
      <c r="R35" s="237"/>
      <c r="S35" s="238"/>
      <c r="T35" s="236"/>
      <c r="U35" s="237"/>
      <c r="V35" s="238"/>
      <c r="W35" s="236"/>
      <c r="X35" s="237"/>
      <c r="Y35" s="238"/>
      <c r="Z35" s="236"/>
      <c r="AA35" s="237"/>
      <c r="AB35" s="238"/>
      <c r="AC35" s="281"/>
      <c r="AD35" s="237"/>
      <c r="AE35" s="238"/>
      <c r="AF35" s="242"/>
      <c r="AG35" s="243"/>
      <c r="AH35" s="244"/>
      <c r="AI35" s="242"/>
      <c r="AJ35" s="243"/>
      <c r="AK35" s="244"/>
    </row>
    <row r="36" spans="1:37" ht="12.75">
      <c r="A36" s="227" t="s">
        <v>261</v>
      </c>
      <c r="B36" s="245"/>
      <c r="C36" s="234"/>
      <c r="D36" s="235"/>
      <c r="E36" s="245"/>
      <c r="F36" s="234"/>
      <c r="G36" s="235"/>
      <c r="H36" s="245"/>
      <c r="I36" s="234"/>
      <c r="J36" s="235"/>
      <c r="K36" s="245"/>
      <c r="L36" s="234"/>
      <c r="M36" s="235"/>
      <c r="N36" s="274"/>
      <c r="O36" s="237"/>
      <c r="P36" s="238"/>
      <c r="Q36" s="274"/>
      <c r="R36" s="234"/>
      <c r="S36" s="235"/>
      <c r="T36" s="236"/>
      <c r="U36" s="237"/>
      <c r="V36" s="238"/>
      <c r="W36" s="233"/>
      <c r="X36" s="234"/>
      <c r="Y36" s="235"/>
      <c r="Z36" s="233"/>
      <c r="AA36" s="234"/>
      <c r="AB36" s="235"/>
      <c r="AC36" s="274"/>
      <c r="AD36" s="234"/>
      <c r="AE36" s="235"/>
      <c r="AF36" s="239"/>
      <c r="AG36" s="240"/>
      <c r="AH36" s="241"/>
      <c r="AI36" s="242"/>
      <c r="AJ36" s="243"/>
      <c r="AK36" s="244"/>
    </row>
    <row r="37" spans="1:37" ht="12.75">
      <c r="A37" s="227" t="s">
        <v>262</v>
      </c>
      <c r="B37" s="247"/>
      <c r="C37" s="237"/>
      <c r="D37" s="238"/>
      <c r="E37" s="247"/>
      <c r="F37" s="237"/>
      <c r="G37" s="238"/>
      <c r="H37" s="247"/>
      <c r="I37" s="237"/>
      <c r="J37" s="238"/>
      <c r="K37" s="247"/>
      <c r="L37" s="237"/>
      <c r="M37" s="238"/>
      <c r="N37" s="247"/>
      <c r="O37" s="237"/>
      <c r="P37" s="238"/>
      <c r="Q37" s="247"/>
      <c r="R37" s="237"/>
      <c r="S37" s="238"/>
      <c r="T37" s="246"/>
      <c r="U37" s="237"/>
      <c r="V37" s="238"/>
      <c r="W37" s="236"/>
      <c r="X37" s="237"/>
      <c r="Y37" s="238"/>
      <c r="Z37" s="247"/>
      <c r="AA37" s="237"/>
      <c r="AB37" s="238"/>
      <c r="AC37" s="247"/>
      <c r="AD37" s="237"/>
      <c r="AE37" s="238"/>
      <c r="AF37" s="242"/>
      <c r="AG37" s="243"/>
      <c r="AH37" s="244"/>
      <c r="AI37" s="242"/>
      <c r="AJ37" s="243"/>
      <c r="AK37" s="244"/>
    </row>
    <row r="38" spans="1:37" ht="12.75">
      <c r="A38" s="227" t="s">
        <v>263</v>
      </c>
      <c r="B38" s="247"/>
      <c r="C38" s="237"/>
      <c r="D38" s="238"/>
      <c r="E38" s="247"/>
      <c r="F38" s="237"/>
      <c r="G38" s="238"/>
      <c r="H38" s="247"/>
      <c r="I38" s="237"/>
      <c r="J38" s="238"/>
      <c r="K38" s="247"/>
      <c r="L38" s="237"/>
      <c r="M38" s="238"/>
      <c r="N38" s="247"/>
      <c r="O38" s="237"/>
      <c r="P38" s="238"/>
      <c r="Q38" s="247"/>
      <c r="R38" s="237"/>
      <c r="S38" s="238"/>
      <c r="T38" s="246"/>
      <c r="U38" s="237"/>
      <c r="V38" s="238"/>
      <c r="W38" s="236"/>
      <c r="X38" s="237"/>
      <c r="Y38" s="238"/>
      <c r="Z38" s="236"/>
      <c r="AA38" s="237"/>
      <c r="AB38" s="238"/>
      <c r="AC38" s="281"/>
      <c r="AD38" s="237"/>
      <c r="AE38" s="238"/>
      <c r="AF38" s="242"/>
      <c r="AG38" s="243"/>
      <c r="AH38" s="244"/>
      <c r="AI38" s="242"/>
      <c r="AJ38" s="243"/>
      <c r="AK38" s="244"/>
    </row>
    <row r="39" spans="1:37" ht="12.75">
      <c r="A39" s="227" t="s">
        <v>264</v>
      </c>
      <c r="B39" s="247"/>
      <c r="C39" s="237"/>
      <c r="D39" s="238"/>
      <c r="E39" s="247"/>
      <c r="F39" s="237"/>
      <c r="G39" s="238"/>
      <c r="H39" s="247"/>
      <c r="I39" s="237"/>
      <c r="J39" s="238"/>
      <c r="K39" s="242"/>
      <c r="L39" s="243"/>
      <c r="M39" s="244"/>
      <c r="N39" s="242"/>
      <c r="O39" s="243"/>
      <c r="P39" s="238"/>
      <c r="Q39" s="242"/>
      <c r="R39" s="243"/>
      <c r="S39" s="238"/>
      <c r="T39" s="242"/>
      <c r="U39" s="243"/>
      <c r="V39" s="238"/>
      <c r="W39" s="242"/>
      <c r="X39" s="243"/>
      <c r="Y39" s="244"/>
      <c r="Z39" s="242"/>
      <c r="AA39" s="242"/>
      <c r="AB39" s="244"/>
      <c r="AC39" s="242"/>
      <c r="AD39" s="243"/>
      <c r="AE39" s="244"/>
      <c r="AF39" s="242"/>
      <c r="AG39" s="243"/>
      <c r="AH39" s="244"/>
      <c r="AI39" s="242"/>
      <c r="AJ39" s="243"/>
      <c r="AK39" s="244"/>
    </row>
    <row r="40" spans="1:37" ht="12.75">
      <c r="A40" s="227" t="s">
        <v>265</v>
      </c>
      <c r="B40" s="242"/>
      <c r="C40" s="243"/>
      <c r="D40" s="244"/>
      <c r="E40" s="242"/>
      <c r="F40" s="243"/>
      <c r="G40" s="244"/>
      <c r="H40" s="242"/>
      <c r="I40" s="243"/>
      <c r="J40" s="244"/>
      <c r="K40" s="247"/>
      <c r="L40" s="237"/>
      <c r="M40" s="238"/>
      <c r="N40" s="247"/>
      <c r="O40" s="237"/>
      <c r="P40" s="238"/>
      <c r="Q40" s="247"/>
      <c r="R40" s="237"/>
      <c r="S40" s="238"/>
      <c r="T40" s="247"/>
      <c r="U40" s="237"/>
      <c r="V40" s="238"/>
      <c r="W40" s="247"/>
      <c r="X40" s="237"/>
      <c r="Y40" s="238"/>
      <c r="Z40" s="247"/>
      <c r="AA40" s="237"/>
      <c r="AB40" s="238"/>
      <c r="AC40" s="247"/>
      <c r="AD40" s="237"/>
      <c r="AE40" s="238"/>
      <c r="AF40" s="242"/>
      <c r="AG40" s="243"/>
      <c r="AH40" s="244"/>
      <c r="AI40" s="242"/>
      <c r="AJ40" s="243"/>
      <c r="AK40" s="244"/>
    </row>
    <row r="41" spans="1:37" ht="12.75">
      <c r="A41" s="227" t="s">
        <v>266</v>
      </c>
      <c r="B41" s="242"/>
      <c r="C41" s="242"/>
      <c r="D41" s="238"/>
      <c r="E41" s="242"/>
      <c r="F41" s="242"/>
      <c r="G41" s="238"/>
      <c r="H41" s="242"/>
      <c r="I41" s="242"/>
      <c r="J41" s="238"/>
      <c r="K41" s="242"/>
      <c r="L41" s="243"/>
      <c r="M41" s="244"/>
      <c r="N41" s="247"/>
      <c r="O41" s="237"/>
      <c r="P41" s="238"/>
      <c r="Q41" s="242"/>
      <c r="R41" s="243"/>
      <c r="S41" s="238"/>
      <c r="T41" s="242"/>
      <c r="U41" s="243"/>
      <c r="V41" s="238"/>
      <c r="W41" s="242"/>
      <c r="X41" s="242"/>
      <c r="Y41" s="244"/>
      <c r="Z41" s="242"/>
      <c r="AA41" s="242"/>
      <c r="AB41" s="244"/>
      <c r="AC41" s="242"/>
      <c r="AD41" s="243"/>
      <c r="AE41" s="244"/>
      <c r="AF41" s="242"/>
      <c r="AG41" s="243"/>
      <c r="AH41" s="244"/>
      <c r="AI41" s="242"/>
      <c r="AJ41" s="243"/>
      <c r="AK41" s="244"/>
    </row>
    <row r="42" spans="1:37" ht="12.75">
      <c r="A42" s="249" t="s">
        <v>267</v>
      </c>
      <c r="B42" s="242"/>
      <c r="C42" s="242"/>
      <c r="D42" s="244"/>
      <c r="E42" s="242"/>
      <c r="F42" s="242"/>
      <c r="G42" s="244"/>
      <c r="H42" s="242"/>
      <c r="I42" s="242"/>
      <c r="J42" s="241"/>
      <c r="K42" s="242"/>
      <c r="L42" s="243"/>
      <c r="M42" s="235"/>
      <c r="N42" s="242"/>
      <c r="O42" s="243"/>
      <c r="P42" s="238"/>
      <c r="Q42" s="242"/>
      <c r="R42" s="243"/>
      <c r="S42" s="235"/>
      <c r="T42" s="242"/>
      <c r="U42" s="243"/>
      <c r="V42" s="238"/>
      <c r="W42" s="242"/>
      <c r="X42" s="242"/>
      <c r="Y42" s="241"/>
      <c r="Z42" s="242"/>
      <c r="AA42" s="242"/>
      <c r="AB42" s="241"/>
      <c r="AC42" s="242"/>
      <c r="AD42" s="243"/>
      <c r="AE42" s="241"/>
      <c r="AF42" s="242"/>
      <c r="AG42" s="243"/>
      <c r="AH42" s="241"/>
      <c r="AI42" s="242"/>
      <c r="AJ42" s="243"/>
      <c r="AK42" s="244"/>
    </row>
    <row r="43" spans="1:37" ht="12.75">
      <c r="A43" s="227" t="s">
        <v>268</v>
      </c>
      <c r="B43" s="242"/>
      <c r="C43" s="242"/>
      <c r="D43" s="244"/>
      <c r="E43" s="242"/>
      <c r="F43" s="242"/>
      <c r="G43" s="244"/>
      <c r="H43" s="242"/>
      <c r="I43" s="242"/>
      <c r="J43" s="241"/>
      <c r="K43" s="242"/>
      <c r="L43" s="243"/>
      <c r="M43" s="235"/>
      <c r="N43" s="242"/>
      <c r="O43" s="243"/>
      <c r="P43" s="238"/>
      <c r="Q43" s="242"/>
      <c r="R43" s="243"/>
      <c r="S43" s="238"/>
      <c r="T43" s="242"/>
      <c r="U43" s="243"/>
      <c r="V43" s="238"/>
      <c r="W43" s="242"/>
      <c r="X43" s="242"/>
      <c r="Y43" s="241"/>
      <c r="Z43" s="242"/>
      <c r="AA43" s="242"/>
      <c r="AB43" s="241"/>
      <c r="AC43" s="242"/>
      <c r="AD43" s="243"/>
      <c r="AE43" s="241"/>
      <c r="AF43" s="242"/>
      <c r="AG43" s="243"/>
      <c r="AH43" s="244"/>
      <c r="AI43" s="242"/>
      <c r="AJ43" s="243"/>
      <c r="AK43" s="244"/>
    </row>
    <row r="44" spans="1:37" ht="12.75">
      <c r="A44" s="227" t="s">
        <v>269</v>
      </c>
      <c r="B44" s="242"/>
      <c r="C44" s="242"/>
      <c r="D44" s="238"/>
      <c r="E44" s="242"/>
      <c r="F44" s="242"/>
      <c r="G44" s="238"/>
      <c r="H44" s="242"/>
      <c r="I44" s="242"/>
      <c r="J44" s="238"/>
      <c r="K44" s="242"/>
      <c r="L44" s="243"/>
      <c r="M44" s="244"/>
      <c r="N44" s="242"/>
      <c r="O44" s="243"/>
      <c r="P44" s="238"/>
      <c r="Q44" s="242"/>
      <c r="R44" s="243"/>
      <c r="S44" s="238"/>
      <c r="T44" s="242"/>
      <c r="U44" s="243"/>
      <c r="V44" s="238"/>
      <c r="W44" s="242"/>
      <c r="X44" s="242"/>
      <c r="Y44" s="244"/>
      <c r="Z44" s="242"/>
      <c r="AA44" s="242"/>
      <c r="AB44" s="244"/>
      <c r="AC44" s="242"/>
      <c r="AD44" s="243"/>
      <c r="AE44" s="244"/>
      <c r="AF44" s="242"/>
      <c r="AG44" s="243"/>
      <c r="AH44" s="244"/>
      <c r="AI44" s="242"/>
      <c r="AJ44" s="243"/>
      <c r="AK44" s="244"/>
    </row>
    <row r="45" spans="1:37" ht="12.75">
      <c r="A45" s="227" t="s">
        <v>270</v>
      </c>
      <c r="B45" s="242"/>
      <c r="C45" s="242"/>
      <c r="D45" s="235"/>
      <c r="E45" s="242"/>
      <c r="F45" s="242"/>
      <c r="G45" s="235"/>
      <c r="H45" s="242"/>
      <c r="I45" s="242"/>
      <c r="J45" s="235"/>
      <c r="K45" s="242"/>
      <c r="L45" s="243"/>
      <c r="M45" s="235"/>
      <c r="N45" s="242"/>
      <c r="O45" s="243"/>
      <c r="P45" s="238"/>
      <c r="Q45" s="242"/>
      <c r="R45" s="243"/>
      <c r="S45" s="238"/>
      <c r="T45" s="242"/>
      <c r="U45" s="243"/>
      <c r="V45" s="238"/>
      <c r="W45" s="242"/>
      <c r="X45" s="242"/>
      <c r="Y45" s="238"/>
      <c r="Z45" s="242"/>
      <c r="AA45" s="242"/>
      <c r="AB45" s="244"/>
      <c r="AC45" s="242"/>
      <c r="AD45" s="243"/>
      <c r="AE45" s="244"/>
      <c r="AF45" s="242"/>
      <c r="AG45" s="243"/>
      <c r="AH45" s="244"/>
      <c r="AI45" s="242"/>
      <c r="AJ45" s="243"/>
      <c r="AK45" s="244"/>
    </row>
    <row r="46" spans="1:37" ht="12.75">
      <c r="A46" s="227" t="s">
        <v>271</v>
      </c>
      <c r="B46" s="242"/>
      <c r="C46" s="242"/>
      <c r="D46" s="238"/>
      <c r="E46" s="242"/>
      <c r="F46" s="242"/>
      <c r="G46" s="238"/>
      <c r="H46" s="242"/>
      <c r="I46" s="242"/>
      <c r="J46" s="238"/>
      <c r="K46" s="242"/>
      <c r="L46" s="243"/>
      <c r="M46" s="244"/>
      <c r="N46" s="242"/>
      <c r="O46" s="243"/>
      <c r="P46" s="238"/>
      <c r="Q46" s="242"/>
      <c r="R46" s="243"/>
      <c r="S46" s="238"/>
      <c r="T46" s="242"/>
      <c r="U46" s="243"/>
      <c r="V46" s="238"/>
      <c r="W46" s="242"/>
      <c r="X46" s="242"/>
      <c r="Y46" s="244"/>
      <c r="Z46" s="242"/>
      <c r="AA46" s="242"/>
      <c r="AB46" s="238"/>
      <c r="AC46" s="242"/>
      <c r="AD46" s="243"/>
      <c r="AE46" s="244"/>
      <c r="AF46" s="242"/>
      <c r="AG46" s="243"/>
      <c r="AH46" s="244"/>
      <c r="AI46" s="242"/>
      <c r="AJ46" s="243"/>
      <c r="AK46" s="244"/>
    </row>
    <row r="47" spans="1:37" ht="12.75">
      <c r="A47" s="272" t="s">
        <v>285</v>
      </c>
      <c r="B47" s="251"/>
      <c r="C47" s="251"/>
      <c r="D47" s="252"/>
      <c r="E47" s="251"/>
      <c r="F47" s="251"/>
      <c r="G47" s="252"/>
      <c r="H47" s="251"/>
      <c r="I47" s="251"/>
      <c r="J47" s="252"/>
      <c r="K47" s="251"/>
      <c r="L47" s="253"/>
      <c r="M47" s="252"/>
      <c r="N47" s="251"/>
      <c r="O47" s="253"/>
      <c r="P47" s="254"/>
      <c r="Q47" s="251"/>
      <c r="R47" s="253"/>
      <c r="S47" s="254"/>
      <c r="T47" s="251"/>
      <c r="U47" s="253"/>
      <c r="V47" s="254"/>
      <c r="W47" s="251"/>
      <c r="X47" s="251"/>
      <c r="Y47" s="252"/>
      <c r="Z47" s="251"/>
      <c r="AA47" s="251"/>
      <c r="AB47" s="244"/>
      <c r="AC47" s="251"/>
      <c r="AD47" s="253"/>
      <c r="AE47" s="268"/>
      <c r="AF47" s="251"/>
      <c r="AG47" s="253"/>
      <c r="AH47" s="268"/>
      <c r="AI47" s="251"/>
      <c r="AJ47" s="253"/>
      <c r="AK47" s="252"/>
    </row>
    <row r="48" spans="1:37" ht="12.75">
      <c r="A48" s="273" t="s">
        <v>273</v>
      </c>
      <c r="B48" s="259"/>
      <c r="C48" s="258"/>
      <c r="D48" s="232">
        <f>SUM(D35:D47)</f>
        <v>0</v>
      </c>
      <c r="E48" s="259"/>
      <c r="F48" s="258"/>
      <c r="G48" s="260">
        <f>SUM(G35:G47)</f>
        <v>0</v>
      </c>
      <c r="H48" s="259"/>
      <c r="I48" s="258"/>
      <c r="J48" s="232">
        <f>SUM(J35:J47)</f>
        <v>0</v>
      </c>
      <c r="K48" s="259"/>
      <c r="L48" s="251"/>
      <c r="M48" s="232">
        <f>SUM(M36:M47)</f>
        <v>0</v>
      </c>
      <c r="N48" s="259"/>
      <c r="O48" s="258"/>
      <c r="P48" s="232">
        <f>SUM(P36:P47)</f>
        <v>0</v>
      </c>
      <c r="Q48" s="259"/>
      <c r="R48" s="258"/>
      <c r="S48" s="232">
        <f>SUM(S35:S47)</f>
        <v>0</v>
      </c>
      <c r="T48" s="259"/>
      <c r="U48" s="252"/>
      <c r="V48" s="232">
        <f>SUM(V35:V47)</f>
        <v>0</v>
      </c>
      <c r="W48" s="259"/>
      <c r="X48" s="258"/>
      <c r="Y48" s="232">
        <f>SUM(Y36:Y47)</f>
        <v>0</v>
      </c>
      <c r="Z48" s="232"/>
      <c r="AA48" s="232"/>
      <c r="AB48" s="232">
        <f>SUM(AB36:AB47)</f>
        <v>0</v>
      </c>
      <c r="AC48" s="259"/>
      <c r="AD48" s="258"/>
      <c r="AE48" s="232">
        <f>SUM(AE36:AE47)</f>
        <v>0</v>
      </c>
      <c r="AF48" s="232"/>
      <c r="AG48" s="232"/>
      <c r="AH48" s="232">
        <f>SUM(AH36:AH47)</f>
        <v>0</v>
      </c>
      <c r="AI48" s="259"/>
      <c r="AJ48" s="258"/>
      <c r="AK48" s="252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79" t="s">
        <v>274</v>
      </c>
      <c r="B50" s="224"/>
      <c r="C50" s="224"/>
      <c r="D50" s="261">
        <f>SUM(D37:D41)-D40</f>
        <v>0</v>
      </c>
      <c r="E50" s="224"/>
      <c r="F50" s="224"/>
      <c r="G50" s="261">
        <f>SUM(G37:G41)-G40</f>
        <v>0</v>
      </c>
      <c r="H50" s="224"/>
      <c r="I50" s="224"/>
      <c r="J50" s="261">
        <f>SUM(J37:J41)-J40</f>
        <v>0</v>
      </c>
      <c r="K50" s="224"/>
      <c r="L50" s="224"/>
      <c r="M50" s="261">
        <f>SUM(M37:M41)-M40</f>
        <v>0</v>
      </c>
      <c r="N50" s="224"/>
      <c r="O50" s="224"/>
      <c r="P50" s="261">
        <f>SUM(P37:P41)-P40</f>
        <v>0</v>
      </c>
      <c r="Q50" s="224"/>
      <c r="R50" s="224"/>
      <c r="S50" s="261">
        <f>SUM(S37:S41)</f>
        <v>0</v>
      </c>
      <c r="T50" s="224"/>
      <c r="U50" s="224"/>
      <c r="V50" s="261">
        <f>SUM(V37:V41)</f>
        <v>0</v>
      </c>
      <c r="W50" s="224"/>
      <c r="X50" s="224"/>
      <c r="Y50" s="261">
        <f>SUM(Y37:Y41)</f>
        <v>0</v>
      </c>
      <c r="Z50" s="224"/>
      <c r="AA50" s="224"/>
      <c r="AB50" s="261">
        <f>SUM(AB37:AB41)</f>
        <v>0</v>
      </c>
      <c r="AC50" s="224"/>
      <c r="AD50" s="224"/>
      <c r="AE50" s="261">
        <f>SUM(AE37:AE41)</f>
        <v>0</v>
      </c>
      <c r="AF50" s="224"/>
      <c r="AG50" s="224"/>
      <c r="AH50" s="261">
        <f>SUM(AH37:AH41)</f>
        <v>0</v>
      </c>
      <c r="AI50" s="224"/>
      <c r="AJ50" s="224"/>
      <c r="AK50" s="261">
        <f>SUM(AK37:AK41)</f>
        <v>0</v>
      </c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25.5">
      <c r="A52" s="262" t="s">
        <v>275</v>
      </c>
      <c r="B52" s="224"/>
      <c r="C52" s="224"/>
      <c r="D52" s="263" t="e">
        <f>D50/D48</f>
        <v>#DIV/0!</v>
      </c>
      <c r="E52" s="263"/>
      <c r="F52" s="263"/>
      <c r="G52" s="263" t="e">
        <f>G50/G48</f>
        <v>#DIV/0!</v>
      </c>
      <c r="H52" s="263"/>
      <c r="I52" s="263"/>
      <c r="J52" s="263" t="e">
        <f>J50/J48</f>
        <v>#DIV/0!</v>
      </c>
      <c r="K52" s="263"/>
      <c r="L52" s="263"/>
      <c r="M52" s="263" t="e">
        <f>M50/M48</f>
        <v>#DIV/0!</v>
      </c>
      <c r="N52" s="263"/>
      <c r="O52" s="263"/>
      <c r="P52" s="263" t="e">
        <f>P50/P48</f>
        <v>#DIV/0!</v>
      </c>
      <c r="Q52" s="263"/>
      <c r="R52" s="263"/>
      <c r="S52" s="263" t="e">
        <f>S50/S48</f>
        <v>#DIV/0!</v>
      </c>
      <c r="T52" s="263"/>
      <c r="U52" s="263"/>
      <c r="V52" s="263" t="e">
        <f>V50/V48</f>
        <v>#DIV/0!</v>
      </c>
      <c r="W52" s="263"/>
      <c r="X52" s="263"/>
      <c r="Y52" s="263" t="e">
        <f>Y50/Y48</f>
        <v>#DIV/0!</v>
      </c>
      <c r="Z52" s="263"/>
      <c r="AA52" s="263"/>
      <c r="AB52" s="263" t="e">
        <f>AB50/AB48</f>
        <v>#DIV/0!</v>
      </c>
      <c r="AC52" s="263"/>
      <c r="AD52" s="263"/>
      <c r="AE52" s="263" t="e">
        <f>AE50/AE48</f>
        <v>#DIV/0!</v>
      </c>
      <c r="AF52" s="263"/>
      <c r="AG52" s="263"/>
      <c r="AH52" s="263" t="e">
        <f>AH50/AH48</f>
        <v>#DIV/0!</v>
      </c>
      <c r="AI52" s="263"/>
      <c r="AJ52" s="263"/>
      <c r="AK52" s="263" t="e">
        <f>AK50/AK48</f>
        <v>#DIV/0!</v>
      </c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79" t="s">
        <v>276</v>
      </c>
      <c r="B54" s="224"/>
      <c r="C54" s="224"/>
      <c r="D54" s="261">
        <f>SUM(D44:D46)</f>
        <v>0</v>
      </c>
      <c r="E54" s="224"/>
      <c r="F54" s="224"/>
      <c r="G54" s="261">
        <f>SUM(G44:G46)</f>
        <v>0</v>
      </c>
      <c r="H54" s="224"/>
      <c r="I54" s="224"/>
      <c r="J54" s="261">
        <f>SUM(J44:J46)</f>
        <v>0</v>
      </c>
      <c r="K54" s="224"/>
      <c r="L54" s="224"/>
      <c r="M54" s="261">
        <f>SUM(M44:M46)</f>
        <v>0</v>
      </c>
      <c r="N54" s="224"/>
      <c r="O54" s="224"/>
      <c r="P54" s="261">
        <f>SUM(P44:P46)</f>
        <v>0</v>
      </c>
      <c r="Q54" s="224"/>
      <c r="R54" s="224"/>
      <c r="S54" s="261">
        <f>SUM(S44:S46)</f>
        <v>0</v>
      </c>
      <c r="T54" s="224"/>
      <c r="U54" s="224"/>
      <c r="V54" s="261">
        <f>SUM(V44:V46)</f>
        <v>0</v>
      </c>
      <c r="W54" s="224"/>
      <c r="X54" s="224"/>
      <c r="Y54" s="261">
        <f>SUM(Y44:Y46)</f>
        <v>0</v>
      </c>
      <c r="Z54" s="224"/>
      <c r="AA54" s="224"/>
      <c r="AB54" s="261">
        <f>SUM(AB44:AB46)</f>
        <v>0</v>
      </c>
      <c r="AC54" s="224"/>
      <c r="AD54" s="224"/>
      <c r="AE54" s="261">
        <f>SUM(AE44:AE46)</f>
        <v>0</v>
      </c>
      <c r="AF54" s="224"/>
      <c r="AG54" s="224"/>
      <c r="AH54" s="261">
        <f>SUM(AH44:AH46)</f>
        <v>0</v>
      </c>
      <c r="AI54" s="224"/>
      <c r="AJ54" s="224"/>
      <c r="AK54" s="261">
        <f>SUM(AK44:AK46)</f>
        <v>0</v>
      </c>
    </row>
    <row r="55" spans="1:37" ht="12.75">
      <c r="A55" s="79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79" t="s">
        <v>277</v>
      </c>
      <c r="B56" s="224"/>
      <c r="C56" s="224"/>
      <c r="D56" s="263" t="e">
        <f>D54/D48</f>
        <v>#DIV/0!</v>
      </c>
      <c r="E56" s="224"/>
      <c r="F56" s="224"/>
      <c r="G56" s="263" t="e">
        <f>G54/G48</f>
        <v>#DIV/0!</v>
      </c>
      <c r="H56" s="224"/>
      <c r="I56" s="224"/>
      <c r="J56" s="263" t="e">
        <f>J54/J48</f>
        <v>#DIV/0!</v>
      </c>
      <c r="K56" s="224"/>
      <c r="L56" s="224"/>
      <c r="M56" s="263" t="e">
        <f>M54/M48</f>
        <v>#DIV/0!</v>
      </c>
      <c r="N56" s="224"/>
      <c r="O56" s="224"/>
      <c r="P56" s="263" t="e">
        <f>P54/P48</f>
        <v>#DIV/0!</v>
      </c>
      <c r="Q56" s="224"/>
      <c r="R56" s="224"/>
      <c r="S56" s="263" t="e">
        <f>S54/S48</f>
        <v>#DIV/0!</v>
      </c>
      <c r="T56" s="224"/>
      <c r="U56" s="224"/>
      <c r="V56" s="263" t="e">
        <f>V54/V48</f>
        <v>#DIV/0!</v>
      </c>
      <c r="W56" s="224"/>
      <c r="X56" s="224"/>
      <c r="Y56" s="263" t="e">
        <f>Y54/Y48</f>
        <v>#DIV/0!</v>
      </c>
      <c r="Z56" s="224"/>
      <c r="AA56" s="224"/>
      <c r="AB56" s="263" t="e">
        <f>AB54/AB48</f>
        <v>#DIV/0!</v>
      </c>
      <c r="AC56" s="224"/>
      <c r="AD56" s="224"/>
      <c r="AE56" s="263" t="e">
        <f>AE54/AE48</f>
        <v>#DIV/0!</v>
      </c>
      <c r="AF56" s="224"/>
      <c r="AG56" s="224"/>
      <c r="AH56" s="263" t="e">
        <f>AH54/AH48</f>
        <v>#DIV/0!</v>
      </c>
      <c r="AI56" s="224"/>
      <c r="AJ56" s="224"/>
      <c r="AK56" s="263" t="e">
        <f>AK54/AK48</f>
        <v>#DIV/0!</v>
      </c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spans="1:3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spans="1:3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spans="1:37" ht="12.75">
      <c r="A105" s="78" t="s">
        <v>244</v>
      </c>
      <c r="B105" s="78" t="s">
        <v>245</v>
      </c>
      <c r="C105" s="78" t="s">
        <v>246</v>
      </c>
      <c r="D105" s="78" t="s">
        <v>247</v>
      </c>
      <c r="E105" s="78" t="s">
        <v>248</v>
      </c>
      <c r="F105" s="78" t="s">
        <v>249</v>
      </c>
      <c r="G105" s="78" t="s">
        <v>250</v>
      </c>
      <c r="H105" s="78" t="s">
        <v>251</v>
      </c>
      <c r="I105" s="78" t="s">
        <v>252</v>
      </c>
      <c r="J105" s="78" t="s">
        <v>253</v>
      </c>
      <c r="K105" s="78" t="s">
        <v>254</v>
      </c>
      <c r="L105" s="78" t="s">
        <v>255</v>
      </c>
      <c r="M105" s="78"/>
      <c r="N105" s="78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</row>
    <row r="106" spans="1:37" ht="12.75">
      <c r="A106" s="261">
        <f>D19+D48</f>
        <v>0</v>
      </c>
      <c r="B106" s="261">
        <f>G19+G48</f>
        <v>0</v>
      </c>
      <c r="C106" s="261">
        <f>J19+J48</f>
        <v>0</v>
      </c>
      <c r="D106" s="261">
        <f>M19+M48</f>
        <v>0</v>
      </c>
      <c r="E106" s="261">
        <f>P19+P48</f>
        <v>0</v>
      </c>
      <c r="F106" s="261">
        <f>S19+S48</f>
        <v>0</v>
      </c>
      <c r="G106" s="261">
        <f>V19+V48</f>
        <v>0</v>
      </c>
      <c r="H106" s="261">
        <f>Y19+Y48</f>
        <v>0</v>
      </c>
      <c r="I106" s="261">
        <f>AB19+AB48</f>
        <v>0</v>
      </c>
      <c r="J106" s="261">
        <f>AE19+AE48</f>
        <v>0</v>
      </c>
      <c r="K106" s="261">
        <f>AH19+AH48</f>
        <v>0</v>
      </c>
      <c r="L106" s="261">
        <f>AK19+AK48</f>
        <v>0</v>
      </c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</row>
  </sheetData>
  <mergeCells count="28">
    <mergeCell ref="AF33:AH33"/>
    <mergeCell ref="AI33:AK33"/>
    <mergeCell ref="B30:E30"/>
    <mergeCell ref="B31:E31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outlinePr summaryBelow="0" summaryRight="0"/>
  </sheetPr>
  <dimension ref="A1:AK107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53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95706274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347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347" t="s">
        <v>256</v>
      </c>
      <c r="B5" s="348" t="s">
        <v>257</v>
      </c>
      <c r="C5" s="349" t="s">
        <v>258</v>
      </c>
      <c r="D5" s="35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6" t="s">
        <v>260</v>
      </c>
      <c r="B6" s="352"/>
      <c r="C6" s="353"/>
      <c r="D6" s="355"/>
      <c r="E6" s="245"/>
      <c r="F6" s="234"/>
      <c r="G6" s="235"/>
      <c r="H6" s="245"/>
      <c r="I6" s="234"/>
      <c r="J6" s="235"/>
      <c r="K6" s="233"/>
      <c r="L6" s="234"/>
      <c r="M6" s="238"/>
      <c r="N6" s="245"/>
      <c r="O6" s="234"/>
      <c r="P6" s="235"/>
      <c r="Q6" s="233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362"/>
      <c r="C7" s="359"/>
      <c r="D7" s="360"/>
      <c r="E7" s="233"/>
      <c r="F7" s="234"/>
      <c r="G7" s="235"/>
      <c r="H7" s="233"/>
      <c r="I7" s="234"/>
      <c r="J7" s="235"/>
      <c r="K7" s="233"/>
      <c r="L7" s="234"/>
      <c r="M7" s="238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362"/>
      <c r="C8" s="359"/>
      <c r="D8" s="360"/>
      <c r="E8" s="245"/>
      <c r="F8" s="234"/>
      <c r="G8" s="235"/>
      <c r="H8" s="245"/>
      <c r="I8" s="234"/>
      <c r="J8" s="235"/>
      <c r="K8" s="233"/>
      <c r="L8" s="234"/>
      <c r="M8" s="238"/>
      <c r="N8" s="245"/>
      <c r="O8" s="234"/>
      <c r="P8" s="235"/>
      <c r="Q8" s="247"/>
      <c r="R8" s="237"/>
      <c r="S8" s="238"/>
      <c r="T8" s="266"/>
      <c r="U8" s="234"/>
      <c r="V8" s="235"/>
      <c r="W8" s="233"/>
      <c r="X8" s="234"/>
      <c r="Y8" s="235"/>
      <c r="Z8" s="247"/>
      <c r="AA8" s="237"/>
      <c r="AB8" s="238"/>
      <c r="AC8" s="233"/>
      <c r="AD8" s="234"/>
      <c r="AE8" s="235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362"/>
      <c r="C9" s="359"/>
      <c r="D9" s="360"/>
      <c r="E9" s="245"/>
      <c r="F9" s="234"/>
      <c r="G9" s="235"/>
      <c r="H9" s="245"/>
      <c r="I9" s="234"/>
      <c r="J9" s="235"/>
      <c r="K9" s="233"/>
      <c r="L9" s="234"/>
      <c r="M9" s="238"/>
      <c r="N9" s="245"/>
      <c r="O9" s="234"/>
      <c r="P9" s="235"/>
      <c r="Q9" s="245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6"/>
      <c r="AD9" s="237"/>
      <c r="AE9" s="238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363"/>
      <c r="C10" s="288"/>
      <c r="D10" s="364"/>
      <c r="E10" s="247"/>
      <c r="F10" s="237"/>
      <c r="G10" s="238"/>
      <c r="H10" s="245"/>
      <c r="I10" s="234"/>
      <c r="J10" s="235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366"/>
      <c r="C11" s="367"/>
      <c r="D11" s="368"/>
      <c r="E11" s="239"/>
      <c r="F11" s="240"/>
      <c r="G11" s="241"/>
      <c r="H11" s="239"/>
      <c r="I11" s="240"/>
      <c r="J11" s="241"/>
      <c r="K11" s="245"/>
      <c r="L11" s="234"/>
      <c r="M11" s="238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84"/>
      <c r="C12" s="285"/>
      <c r="D12" s="364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8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84"/>
      <c r="C13" s="285"/>
      <c r="D13" s="365"/>
      <c r="E13" s="242"/>
      <c r="F13" s="242"/>
      <c r="G13" s="244"/>
      <c r="H13" s="242"/>
      <c r="I13" s="242"/>
      <c r="J13" s="244"/>
      <c r="K13" s="242"/>
      <c r="L13" s="243"/>
      <c r="M13" s="238"/>
      <c r="N13" s="242"/>
      <c r="O13" s="243"/>
      <c r="P13" s="238"/>
      <c r="Q13" s="242"/>
      <c r="R13" s="243"/>
      <c r="S13" s="238"/>
      <c r="T13" s="242"/>
      <c r="U13" s="243"/>
      <c r="V13" s="238"/>
      <c r="W13" s="242"/>
      <c r="X13" s="242"/>
      <c r="Y13" s="244"/>
      <c r="Z13" s="242"/>
      <c r="AA13" s="242"/>
      <c r="AB13" s="244"/>
      <c r="AC13" s="248"/>
      <c r="AD13" s="243"/>
      <c r="AE13" s="244"/>
      <c r="AF13" s="242"/>
      <c r="AG13" s="243"/>
      <c r="AH13" s="244"/>
      <c r="AI13" s="242"/>
      <c r="AJ13" s="243"/>
      <c r="AK13" s="244"/>
    </row>
    <row r="14" spans="1:37" ht="15" customHeight="1">
      <c r="A14" s="227" t="s">
        <v>268</v>
      </c>
      <c r="B14" s="284"/>
      <c r="C14" s="285"/>
      <c r="D14" s="365"/>
      <c r="E14" s="242"/>
      <c r="F14" s="242"/>
      <c r="G14" s="244"/>
      <c r="H14" s="242"/>
      <c r="I14" s="242"/>
      <c r="J14" s="244"/>
      <c r="K14" s="242"/>
      <c r="L14" s="243"/>
      <c r="M14" s="238"/>
      <c r="N14" s="242"/>
      <c r="O14" s="243"/>
      <c r="P14" s="238"/>
      <c r="Q14" s="242"/>
      <c r="R14" s="243"/>
      <c r="S14" s="238"/>
      <c r="T14" s="242"/>
      <c r="U14" s="243"/>
      <c r="V14" s="238"/>
      <c r="W14" s="242"/>
      <c r="X14" s="242"/>
      <c r="Y14" s="244"/>
      <c r="Z14" s="242"/>
      <c r="AA14" s="242"/>
      <c r="AB14" s="244"/>
      <c r="AC14" s="248"/>
      <c r="AD14" s="243"/>
      <c r="AE14" s="244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84"/>
      <c r="C15" s="285"/>
      <c r="D15" s="364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84"/>
      <c r="C16" s="285"/>
      <c r="D16" s="360"/>
      <c r="E16" s="242"/>
      <c r="F16" s="242"/>
      <c r="G16" s="235"/>
      <c r="H16" s="242"/>
      <c r="I16" s="242"/>
      <c r="J16" s="235"/>
      <c r="K16" s="242"/>
      <c r="L16" s="243"/>
      <c r="M16" s="238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84"/>
      <c r="C17" s="285"/>
      <c r="D17" s="364"/>
      <c r="E17" s="242"/>
      <c r="F17" s="242"/>
      <c r="G17" s="238"/>
      <c r="H17" s="242"/>
      <c r="I17" s="242"/>
      <c r="J17" s="80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27" t="s">
        <v>272</v>
      </c>
      <c r="B18" s="284"/>
      <c r="C18" s="285"/>
      <c r="D18" s="365"/>
      <c r="E18" s="284"/>
      <c r="F18" s="285"/>
      <c r="G18" s="365"/>
      <c r="H18" s="284"/>
      <c r="I18" s="285"/>
      <c r="J18" s="365"/>
      <c r="K18" s="284"/>
      <c r="L18" s="285"/>
      <c r="M18" s="365"/>
      <c r="N18" s="284"/>
      <c r="O18" s="285"/>
      <c r="P18" s="365"/>
      <c r="Q18" s="284"/>
      <c r="R18" s="285"/>
      <c r="S18" s="365"/>
      <c r="T18" s="284"/>
      <c r="U18" s="285"/>
      <c r="V18" s="365"/>
      <c r="W18" s="284"/>
      <c r="X18" s="285"/>
      <c r="Y18" s="365"/>
      <c r="Z18" s="284"/>
      <c r="AA18" s="285"/>
      <c r="AB18" s="365"/>
      <c r="AC18" s="374"/>
      <c r="AD18" s="285"/>
      <c r="AE18" s="365"/>
      <c r="AF18" s="284"/>
      <c r="AG18" s="285"/>
      <c r="AH18" s="365"/>
      <c r="AI18" s="284"/>
      <c r="AJ18" s="285"/>
      <c r="AK18" s="365"/>
    </row>
    <row r="19" spans="1:37" ht="15" customHeight="1">
      <c r="A19" s="272" t="s">
        <v>285</v>
      </c>
      <c r="B19" s="371"/>
      <c r="C19" s="372"/>
      <c r="D19" s="375"/>
      <c r="E19" s="371"/>
      <c r="F19" s="372"/>
      <c r="G19" s="375"/>
      <c r="H19" s="371"/>
      <c r="I19" s="372"/>
      <c r="J19" s="235"/>
      <c r="K19" s="371"/>
      <c r="L19" s="372"/>
      <c r="M19" s="376"/>
      <c r="N19" s="371"/>
      <c r="O19" s="372"/>
      <c r="P19" s="376"/>
      <c r="Q19" s="371"/>
      <c r="R19" s="372"/>
      <c r="S19" s="376"/>
      <c r="T19" s="371"/>
      <c r="U19" s="372"/>
      <c r="V19" s="375"/>
      <c r="W19" s="371"/>
      <c r="X19" s="372"/>
      <c r="Y19" s="375"/>
      <c r="Z19" s="371"/>
      <c r="AA19" s="372"/>
      <c r="AB19" s="375"/>
      <c r="AC19" s="377"/>
      <c r="AD19" s="372"/>
      <c r="AE19" s="375"/>
      <c r="AF19" s="371"/>
      <c r="AG19" s="372"/>
      <c r="AH19" s="375"/>
      <c r="AI19" s="371"/>
      <c r="AJ19" s="372"/>
      <c r="AK19" s="375"/>
    </row>
    <row r="20" spans="1:37" ht="15" customHeight="1">
      <c r="A20" s="347" t="s">
        <v>273</v>
      </c>
      <c r="B20" s="259"/>
      <c r="C20" s="258"/>
      <c r="D20" s="232">
        <f>SUM(D6:D18)</f>
        <v>0</v>
      </c>
      <c r="E20" s="259"/>
      <c r="F20" s="258"/>
      <c r="G20" s="232">
        <f>SUM(G6:G18)</f>
        <v>0</v>
      </c>
      <c r="H20" s="259"/>
      <c r="I20" s="258"/>
      <c r="J20" s="232">
        <f>SUM(J6:J19)</f>
        <v>0</v>
      </c>
      <c r="K20" s="259"/>
      <c r="L20" s="251"/>
      <c r="M20" s="232">
        <f>SUM(M6:M19)</f>
        <v>0</v>
      </c>
      <c r="N20" s="259"/>
      <c r="O20" s="258"/>
      <c r="P20" s="232">
        <f>SUM(P6:P19)</f>
        <v>0</v>
      </c>
      <c r="Q20" s="259"/>
      <c r="R20" s="258"/>
      <c r="S20" s="232">
        <f>SUM(S6:S19)</f>
        <v>0</v>
      </c>
      <c r="T20" s="259"/>
      <c r="U20" s="252"/>
      <c r="V20" s="232">
        <f>SUM(V6:V19)</f>
        <v>0</v>
      </c>
      <c r="W20" s="259"/>
      <c r="X20" s="258"/>
      <c r="Y20" s="232">
        <f>SUM(Y6:Y19)</f>
        <v>0</v>
      </c>
      <c r="Z20" s="232"/>
      <c r="AA20" s="232"/>
      <c r="AB20" s="232">
        <f>SUM(AB6:AB19)</f>
        <v>0</v>
      </c>
      <c r="AC20" s="259"/>
      <c r="AD20" s="258"/>
      <c r="AE20" s="232">
        <f>SUM(AE6:AE19)</f>
        <v>0</v>
      </c>
      <c r="AF20" s="232"/>
      <c r="AG20" s="232"/>
      <c r="AH20" s="232">
        <f>SUM(AH6:AH19)</f>
        <v>0</v>
      </c>
      <c r="AI20" s="259"/>
      <c r="AJ20" s="258"/>
      <c r="AK20" s="252"/>
    </row>
    <row r="21" spans="1:37" ht="1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</row>
    <row r="22" spans="1:37" ht="12.75">
      <c r="A22" s="79" t="s">
        <v>274</v>
      </c>
      <c r="B22" s="224"/>
      <c r="C22" s="224"/>
      <c r="D22" s="261">
        <f>SUM(D8:D12)-D11</f>
        <v>0</v>
      </c>
      <c r="E22" s="224"/>
      <c r="F22" s="224"/>
      <c r="G22" s="261">
        <f>SUM(G8:G12)-G11</f>
        <v>0</v>
      </c>
      <c r="H22" s="224"/>
      <c r="I22" s="224"/>
      <c r="J22" s="261">
        <f>SUM(J8:J12)-J11</f>
        <v>0</v>
      </c>
      <c r="K22" s="224"/>
      <c r="L22" s="224"/>
      <c r="M22" s="261">
        <f>SUM(M8:M12)-M11</f>
        <v>0</v>
      </c>
      <c r="N22" s="224"/>
      <c r="O22" s="224"/>
      <c r="P22" s="261">
        <f>SUM(P8:P12)-P11</f>
        <v>0</v>
      </c>
      <c r="Q22" s="224"/>
      <c r="R22" s="224"/>
      <c r="S22" s="261">
        <f>SUM(S8:S12)</f>
        <v>0</v>
      </c>
      <c r="T22" s="224"/>
      <c r="U22" s="224"/>
      <c r="V22" s="261">
        <f>SUM(V8:V12)</f>
        <v>0</v>
      </c>
      <c r="W22" s="224"/>
      <c r="X22" s="224"/>
      <c r="Y22" s="261">
        <f>SUM(Y8:Y12)</f>
        <v>0</v>
      </c>
      <c r="Z22" s="224"/>
      <c r="AA22" s="224"/>
      <c r="AB22" s="261">
        <f>SUM(AB8:AB12)</f>
        <v>0</v>
      </c>
      <c r="AC22" s="224"/>
      <c r="AD22" s="224"/>
      <c r="AE22" s="261">
        <f>SUM(AE8:AE12)</f>
        <v>0</v>
      </c>
      <c r="AF22" s="224"/>
      <c r="AG22" s="224"/>
      <c r="AH22" s="261">
        <f>SUM(AH8:AH12)</f>
        <v>0</v>
      </c>
      <c r="AI22" s="224"/>
      <c r="AJ22" s="224"/>
      <c r="AK22" s="261">
        <f>SUM(AK8:AK12)</f>
        <v>0</v>
      </c>
    </row>
    <row r="23" spans="1:37" ht="12.7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</row>
    <row r="24" spans="1:37" ht="25.5">
      <c r="A24" s="262" t="s">
        <v>275</v>
      </c>
      <c r="B24" s="224"/>
      <c r="C24" s="224"/>
      <c r="D24" s="263" t="e">
        <f>D22/D20</f>
        <v>#DIV/0!</v>
      </c>
      <c r="E24" s="263"/>
      <c r="F24" s="263"/>
      <c r="G24" s="263" t="e">
        <f>G22/G20</f>
        <v>#DIV/0!</v>
      </c>
      <c r="H24" s="263"/>
      <c r="I24" s="263"/>
      <c r="J24" s="263" t="e">
        <f>J22/J20</f>
        <v>#DIV/0!</v>
      </c>
      <c r="K24" s="263"/>
      <c r="L24" s="263"/>
      <c r="M24" s="263" t="e">
        <f>M22/M20</f>
        <v>#DIV/0!</v>
      </c>
      <c r="N24" s="263"/>
      <c r="O24" s="263"/>
      <c r="P24" s="263" t="e">
        <f>P22/P20</f>
        <v>#DIV/0!</v>
      </c>
      <c r="Q24" s="263"/>
      <c r="R24" s="263"/>
      <c r="S24" s="263" t="e">
        <f>S22/S20</f>
        <v>#DIV/0!</v>
      </c>
      <c r="T24" s="263"/>
      <c r="U24" s="263"/>
      <c r="V24" s="263" t="e">
        <f>V22/V20</f>
        <v>#DIV/0!</v>
      </c>
      <c r="W24" s="263"/>
      <c r="X24" s="263"/>
      <c r="Y24" s="263" t="e">
        <f>Y22/Y20</f>
        <v>#DIV/0!</v>
      </c>
      <c r="Z24" s="263"/>
      <c r="AA24" s="263"/>
      <c r="AB24" s="263" t="e">
        <f>AB22/AB20</f>
        <v>#DIV/0!</v>
      </c>
      <c r="AC24" s="263"/>
      <c r="AD24" s="263"/>
      <c r="AE24" s="263" t="e">
        <f>AE22/AE20</f>
        <v>#DIV/0!</v>
      </c>
      <c r="AF24" s="263"/>
      <c r="AG24" s="263"/>
      <c r="AH24" s="263" t="e">
        <f>AH22/AH20</f>
        <v>#DIV/0!</v>
      </c>
      <c r="AI24" s="263"/>
      <c r="AJ24" s="263"/>
      <c r="AK24" s="263" t="e">
        <f>AK22/AK20</f>
        <v>#DIV/0!</v>
      </c>
    </row>
    <row r="25" spans="1:37" ht="12.7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</row>
    <row r="26" spans="1:37" ht="12.75">
      <c r="A26" s="79" t="s">
        <v>276</v>
      </c>
      <c r="B26" s="224"/>
      <c r="C26" s="224"/>
      <c r="D26" s="261">
        <f>SUM(D15:D17)</f>
        <v>0</v>
      </c>
      <c r="E26" s="224"/>
      <c r="F26" s="224"/>
      <c r="G26" s="261">
        <f>SUM(G15:G17)</f>
        <v>0</v>
      </c>
      <c r="H26" s="224"/>
      <c r="I26" s="224"/>
      <c r="J26" s="261">
        <f>SUM(J15:J19)</f>
        <v>0</v>
      </c>
      <c r="K26" s="224"/>
      <c r="L26" s="224"/>
      <c r="M26" s="261">
        <f>SUM(M15:M17)</f>
        <v>0</v>
      </c>
      <c r="N26" s="224"/>
      <c r="O26" s="224"/>
      <c r="P26" s="261">
        <f>SUM(P15:P17)</f>
        <v>0</v>
      </c>
      <c r="Q26" s="224"/>
      <c r="R26" s="224"/>
      <c r="S26" s="261">
        <f>SUM(S15:S17)</f>
        <v>0</v>
      </c>
      <c r="T26" s="224"/>
      <c r="U26" s="224"/>
      <c r="V26" s="261">
        <f>SUM(V15:V17)</f>
        <v>0</v>
      </c>
      <c r="W26" s="224"/>
      <c r="X26" s="224"/>
      <c r="Y26" s="261">
        <f>SUM(Y15:Y17)</f>
        <v>0</v>
      </c>
      <c r="Z26" s="224"/>
      <c r="AA26" s="224"/>
      <c r="AB26" s="261">
        <f>SUM(AB15:AB17)</f>
        <v>0</v>
      </c>
      <c r="AC26" s="224"/>
      <c r="AD26" s="224"/>
      <c r="AE26" s="261">
        <f>SUM(AE15:AE17)</f>
        <v>0</v>
      </c>
      <c r="AF26" s="224"/>
      <c r="AG26" s="224"/>
      <c r="AH26" s="261">
        <f>SUM(AH15:AH17)</f>
        <v>0</v>
      </c>
      <c r="AI26" s="224"/>
      <c r="AJ26" s="224"/>
      <c r="AK26" s="261">
        <f>SUM(AK15:AK17)</f>
        <v>0</v>
      </c>
    </row>
    <row r="27" spans="1:37" ht="12.75">
      <c r="A27" s="79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</row>
    <row r="28" spans="1:37" ht="12.75">
      <c r="A28" s="79" t="s">
        <v>277</v>
      </c>
      <c r="B28" s="224"/>
      <c r="C28" s="224"/>
      <c r="D28" s="263" t="e">
        <f>D26/D20</f>
        <v>#DIV/0!</v>
      </c>
      <c r="E28" s="224"/>
      <c r="F28" s="224"/>
      <c r="G28" s="263" t="e">
        <f>G26/G20</f>
        <v>#DIV/0!</v>
      </c>
      <c r="H28" s="224"/>
      <c r="I28" s="224"/>
      <c r="J28" s="263" t="e">
        <f>J26/J20</f>
        <v>#DIV/0!</v>
      </c>
      <c r="K28" s="224"/>
      <c r="L28" s="224"/>
      <c r="M28" s="263" t="e">
        <f>M26/M20</f>
        <v>#DIV/0!</v>
      </c>
      <c r="N28" s="224"/>
      <c r="O28" s="224"/>
      <c r="P28" s="263" t="e">
        <f>P26/P20</f>
        <v>#DIV/0!</v>
      </c>
      <c r="Q28" s="224"/>
      <c r="R28" s="224"/>
      <c r="S28" s="263" t="e">
        <f>S26/S20</f>
        <v>#DIV/0!</v>
      </c>
      <c r="T28" s="224"/>
      <c r="U28" s="224"/>
      <c r="V28" s="263" t="e">
        <f>V26/V20</f>
        <v>#DIV/0!</v>
      </c>
      <c r="W28" s="224"/>
      <c r="X28" s="224"/>
      <c r="Y28" s="263" t="e">
        <f>Y26/Y20</f>
        <v>#DIV/0!</v>
      </c>
      <c r="Z28" s="224"/>
      <c r="AA28" s="224"/>
      <c r="AB28" s="263" t="e">
        <f>AB26/AB20</f>
        <v>#DIV/0!</v>
      </c>
      <c r="AC28" s="224"/>
      <c r="AD28" s="224"/>
      <c r="AE28" s="263" t="e">
        <f>AE26/AE20</f>
        <v>#DIV/0!</v>
      </c>
      <c r="AF28" s="224"/>
      <c r="AG28" s="224"/>
      <c r="AH28" s="263" t="e">
        <f>AH26/AH20</f>
        <v>#DIV/0!</v>
      </c>
      <c r="AI28" s="224"/>
      <c r="AJ28" s="224"/>
      <c r="AK28" s="263" t="e">
        <f>AK26/AK20</f>
        <v>#DIV/0!</v>
      </c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3" t="s">
        <v>241</v>
      </c>
      <c r="B31" s="453" t="s">
        <v>295</v>
      </c>
      <c r="C31" s="426"/>
      <c r="D31" s="426"/>
      <c r="E31" s="411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5" t="s">
        <v>242</v>
      </c>
      <c r="B32" s="454">
        <v>15564750</v>
      </c>
      <c r="C32" s="442"/>
      <c r="D32" s="442"/>
      <c r="E32" s="438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6" t="s">
        <v>243</v>
      </c>
      <c r="B34" s="452" t="s">
        <v>244</v>
      </c>
      <c r="C34" s="403"/>
      <c r="D34" s="404"/>
      <c r="E34" s="452" t="s">
        <v>245</v>
      </c>
      <c r="F34" s="403"/>
      <c r="G34" s="404"/>
      <c r="H34" s="452" t="s">
        <v>246</v>
      </c>
      <c r="I34" s="403"/>
      <c r="J34" s="404"/>
      <c r="K34" s="452" t="s">
        <v>247</v>
      </c>
      <c r="L34" s="403"/>
      <c r="M34" s="404"/>
      <c r="N34" s="452" t="s">
        <v>248</v>
      </c>
      <c r="O34" s="403"/>
      <c r="P34" s="404"/>
      <c r="Q34" s="452" t="s">
        <v>249</v>
      </c>
      <c r="R34" s="403"/>
      <c r="S34" s="404"/>
      <c r="T34" s="452" t="s">
        <v>250</v>
      </c>
      <c r="U34" s="403"/>
      <c r="V34" s="404"/>
      <c r="W34" s="452" t="s">
        <v>251</v>
      </c>
      <c r="X34" s="403"/>
      <c r="Y34" s="404"/>
      <c r="Z34" s="452" t="s">
        <v>252</v>
      </c>
      <c r="AA34" s="403"/>
      <c r="AB34" s="404"/>
      <c r="AC34" s="452" t="s">
        <v>253</v>
      </c>
      <c r="AD34" s="403"/>
      <c r="AE34" s="404"/>
      <c r="AF34" s="452" t="s">
        <v>254</v>
      </c>
      <c r="AG34" s="403"/>
      <c r="AH34" s="404"/>
      <c r="AI34" s="452" t="s">
        <v>255</v>
      </c>
      <c r="AJ34" s="403"/>
      <c r="AK34" s="404"/>
    </row>
    <row r="35" spans="1:37" ht="12.75">
      <c r="A35" s="227" t="s">
        <v>256</v>
      </c>
      <c r="B35" s="228" t="s">
        <v>257</v>
      </c>
      <c r="C35" s="229" t="s">
        <v>258</v>
      </c>
      <c r="D35" s="230" t="s">
        <v>259</v>
      </c>
      <c r="E35" s="228" t="s">
        <v>257</v>
      </c>
      <c r="F35" s="229" t="s">
        <v>258</v>
      </c>
      <c r="G35" s="230" t="s">
        <v>259</v>
      </c>
      <c r="H35" s="228" t="s">
        <v>257</v>
      </c>
      <c r="I35" s="231" t="s">
        <v>258</v>
      </c>
      <c r="J35" s="232" t="s">
        <v>259</v>
      </c>
      <c r="K35" s="228" t="s">
        <v>257</v>
      </c>
      <c r="L35" s="229" t="s">
        <v>258</v>
      </c>
      <c r="M35" s="230" t="s">
        <v>259</v>
      </c>
      <c r="N35" s="228" t="s">
        <v>257</v>
      </c>
      <c r="O35" s="229" t="s">
        <v>258</v>
      </c>
      <c r="P35" s="230" t="s">
        <v>259</v>
      </c>
      <c r="Q35" s="228" t="s">
        <v>257</v>
      </c>
      <c r="R35" s="229" t="s">
        <v>258</v>
      </c>
      <c r="S35" s="230" t="s">
        <v>259</v>
      </c>
      <c r="T35" s="228" t="s">
        <v>257</v>
      </c>
      <c r="U35" s="229" t="s">
        <v>258</v>
      </c>
      <c r="V35" s="230" t="s">
        <v>259</v>
      </c>
      <c r="W35" s="228" t="s">
        <v>257</v>
      </c>
      <c r="X35" s="229" t="s">
        <v>258</v>
      </c>
      <c r="Y35" s="230" t="s">
        <v>259</v>
      </c>
      <c r="Z35" s="228" t="s">
        <v>257</v>
      </c>
      <c r="AA35" s="229" t="s">
        <v>258</v>
      </c>
      <c r="AB35" s="230" t="s">
        <v>259</v>
      </c>
      <c r="AC35" s="228" t="s">
        <v>257</v>
      </c>
      <c r="AD35" s="231" t="s">
        <v>258</v>
      </c>
      <c r="AE35" s="232" t="s">
        <v>259</v>
      </c>
      <c r="AF35" s="228" t="s">
        <v>257</v>
      </c>
      <c r="AG35" s="229" t="s">
        <v>258</v>
      </c>
      <c r="AH35" s="230" t="s">
        <v>259</v>
      </c>
      <c r="AI35" s="228" t="s">
        <v>257</v>
      </c>
      <c r="AJ35" s="229" t="s">
        <v>258</v>
      </c>
      <c r="AK35" s="230" t="s">
        <v>259</v>
      </c>
    </row>
    <row r="36" spans="1:37" ht="12.75">
      <c r="A36" s="227" t="s">
        <v>260</v>
      </c>
      <c r="B36" s="247"/>
      <c r="C36" s="237"/>
      <c r="D36" s="238"/>
      <c r="E36" s="247"/>
      <c r="F36" s="237"/>
      <c r="G36" s="238"/>
      <c r="H36" s="247"/>
      <c r="I36" s="237"/>
      <c r="J36" s="238"/>
      <c r="K36" s="247"/>
      <c r="L36" s="237"/>
      <c r="M36" s="238"/>
      <c r="N36" s="247"/>
      <c r="O36" s="237"/>
      <c r="P36" s="238"/>
      <c r="Q36" s="247"/>
      <c r="R36" s="237"/>
      <c r="S36" s="238"/>
      <c r="T36" s="236"/>
      <c r="U36" s="237"/>
      <c r="V36" s="238"/>
      <c r="W36" s="236"/>
      <c r="X36" s="237"/>
      <c r="Y36" s="238"/>
      <c r="Z36" s="236"/>
      <c r="AA36" s="237"/>
      <c r="AB36" s="238"/>
      <c r="AC36" s="281"/>
      <c r="AD36" s="237"/>
      <c r="AE36" s="238"/>
      <c r="AF36" s="242"/>
      <c r="AG36" s="243"/>
      <c r="AH36" s="244"/>
      <c r="AI36" s="242"/>
      <c r="AJ36" s="243"/>
      <c r="AK36" s="244"/>
    </row>
    <row r="37" spans="1:37" ht="12.75">
      <c r="A37" s="227" t="s">
        <v>261</v>
      </c>
      <c r="B37" s="245"/>
      <c r="C37" s="234"/>
      <c r="D37" s="235"/>
      <c r="E37" s="245"/>
      <c r="F37" s="234"/>
      <c r="G37" s="235"/>
      <c r="H37" s="245"/>
      <c r="I37" s="234"/>
      <c r="J37" s="235"/>
      <c r="K37" s="245"/>
      <c r="L37" s="234"/>
      <c r="M37" s="235"/>
      <c r="N37" s="245"/>
      <c r="O37" s="234"/>
      <c r="P37" s="235"/>
      <c r="Q37" s="245"/>
      <c r="R37" s="234"/>
      <c r="S37" s="235"/>
      <c r="T37" s="233"/>
      <c r="U37" s="234"/>
      <c r="V37" s="235"/>
      <c r="W37" s="233"/>
      <c r="X37" s="234"/>
      <c r="Y37" s="235"/>
      <c r="Z37" s="233"/>
      <c r="AA37" s="234"/>
      <c r="AB37" s="235"/>
      <c r="AC37" s="274"/>
      <c r="AD37" s="234"/>
      <c r="AE37" s="235"/>
      <c r="AF37" s="239"/>
      <c r="AG37" s="240"/>
      <c r="AH37" s="241"/>
      <c r="AI37" s="239"/>
      <c r="AJ37" s="240"/>
      <c r="AK37" s="241"/>
    </row>
    <row r="38" spans="1:37" ht="12.75">
      <c r="A38" s="227" t="s">
        <v>262</v>
      </c>
      <c r="B38" s="247"/>
      <c r="C38" s="237"/>
      <c r="D38" s="238"/>
      <c r="E38" s="247"/>
      <c r="F38" s="237"/>
      <c r="G38" s="238"/>
      <c r="H38" s="247"/>
      <c r="I38" s="237"/>
      <c r="J38" s="238"/>
      <c r="K38" s="247"/>
      <c r="L38" s="237"/>
      <c r="M38" s="238"/>
      <c r="N38" s="247"/>
      <c r="O38" s="237"/>
      <c r="P38" s="238"/>
      <c r="Q38" s="247"/>
      <c r="R38" s="237"/>
      <c r="S38" s="238"/>
      <c r="T38" s="246"/>
      <c r="U38" s="237"/>
      <c r="V38" s="238"/>
      <c r="W38" s="236"/>
      <c r="X38" s="237"/>
      <c r="Y38" s="238"/>
      <c r="Z38" s="247"/>
      <c r="AA38" s="237"/>
      <c r="AB38" s="238"/>
      <c r="AC38" s="247"/>
      <c r="AD38" s="237"/>
      <c r="AE38" s="238"/>
      <c r="AF38" s="242"/>
      <c r="AG38" s="243"/>
      <c r="AH38" s="244"/>
      <c r="AI38" s="242"/>
      <c r="AJ38" s="243"/>
      <c r="AK38" s="244"/>
    </row>
    <row r="39" spans="1:37" ht="12.75">
      <c r="A39" s="227" t="s">
        <v>263</v>
      </c>
      <c r="B39" s="247"/>
      <c r="C39" s="237"/>
      <c r="D39" s="238"/>
      <c r="E39" s="247"/>
      <c r="F39" s="237"/>
      <c r="G39" s="238"/>
      <c r="H39" s="247"/>
      <c r="I39" s="237"/>
      <c r="J39" s="238"/>
      <c r="K39" s="247"/>
      <c r="L39" s="237"/>
      <c r="M39" s="238"/>
      <c r="N39" s="247"/>
      <c r="O39" s="237"/>
      <c r="P39" s="238"/>
      <c r="Q39" s="247"/>
      <c r="R39" s="237"/>
      <c r="S39" s="238"/>
      <c r="T39" s="246"/>
      <c r="U39" s="237"/>
      <c r="V39" s="238"/>
      <c r="W39" s="236"/>
      <c r="X39" s="237"/>
      <c r="Y39" s="238"/>
      <c r="Z39" s="236"/>
      <c r="AA39" s="237"/>
      <c r="AB39" s="238"/>
      <c r="AC39" s="281"/>
      <c r="AD39" s="237"/>
      <c r="AE39" s="238"/>
      <c r="AF39" s="242"/>
      <c r="AG39" s="243"/>
      <c r="AH39" s="244"/>
      <c r="AI39" s="242"/>
      <c r="AJ39" s="243"/>
      <c r="AK39" s="244"/>
    </row>
    <row r="40" spans="1:37" ht="12.75">
      <c r="A40" s="227" t="s">
        <v>264</v>
      </c>
      <c r="B40" s="247"/>
      <c r="C40" s="237"/>
      <c r="D40" s="238"/>
      <c r="E40" s="247"/>
      <c r="F40" s="237"/>
      <c r="G40" s="238"/>
      <c r="H40" s="247"/>
      <c r="I40" s="237"/>
      <c r="J40" s="238"/>
      <c r="K40" s="242"/>
      <c r="L40" s="243"/>
      <c r="M40" s="244"/>
      <c r="N40" s="242"/>
      <c r="O40" s="243"/>
      <c r="P40" s="238"/>
      <c r="Q40" s="242"/>
      <c r="R40" s="243"/>
      <c r="S40" s="238"/>
      <c r="T40" s="242"/>
      <c r="U40" s="243"/>
      <c r="V40" s="238"/>
      <c r="W40" s="242"/>
      <c r="X40" s="243"/>
      <c r="Y40" s="244"/>
      <c r="Z40" s="242"/>
      <c r="AA40" s="242"/>
      <c r="AB40" s="244"/>
      <c r="AC40" s="242"/>
      <c r="AD40" s="243"/>
      <c r="AE40" s="244"/>
      <c r="AF40" s="242"/>
      <c r="AG40" s="243"/>
      <c r="AH40" s="244"/>
      <c r="AI40" s="242"/>
      <c r="AJ40" s="243"/>
      <c r="AK40" s="244"/>
    </row>
    <row r="41" spans="1:37" ht="12.75">
      <c r="A41" s="227" t="s">
        <v>265</v>
      </c>
      <c r="B41" s="242"/>
      <c r="C41" s="243"/>
      <c r="D41" s="244"/>
      <c r="E41" s="242"/>
      <c r="F41" s="243"/>
      <c r="G41" s="244"/>
      <c r="H41" s="242"/>
      <c r="I41" s="243"/>
      <c r="J41" s="244"/>
      <c r="K41" s="247"/>
      <c r="L41" s="237"/>
      <c r="M41" s="238"/>
      <c r="N41" s="247"/>
      <c r="O41" s="237"/>
      <c r="P41" s="238"/>
      <c r="Q41" s="247"/>
      <c r="R41" s="237"/>
      <c r="S41" s="238"/>
      <c r="T41" s="247"/>
      <c r="U41" s="237"/>
      <c r="V41" s="238"/>
      <c r="W41" s="247"/>
      <c r="X41" s="237"/>
      <c r="Y41" s="238"/>
      <c r="Z41" s="247"/>
      <c r="AA41" s="237"/>
      <c r="AB41" s="238"/>
      <c r="AC41" s="247"/>
      <c r="AD41" s="237"/>
      <c r="AE41" s="238"/>
      <c r="AF41" s="242"/>
      <c r="AG41" s="243"/>
      <c r="AH41" s="244"/>
      <c r="AI41" s="242"/>
      <c r="AJ41" s="243"/>
      <c r="AK41" s="244"/>
    </row>
    <row r="42" spans="1:37" ht="12.75">
      <c r="A42" s="227" t="s">
        <v>266</v>
      </c>
      <c r="B42" s="242"/>
      <c r="C42" s="242"/>
      <c r="D42" s="238"/>
      <c r="E42" s="242"/>
      <c r="F42" s="242"/>
      <c r="G42" s="238"/>
      <c r="H42" s="242"/>
      <c r="I42" s="242"/>
      <c r="J42" s="238"/>
      <c r="K42" s="242"/>
      <c r="L42" s="243"/>
      <c r="M42" s="244"/>
      <c r="N42" s="247"/>
      <c r="O42" s="237"/>
      <c r="P42" s="238"/>
      <c r="Q42" s="242"/>
      <c r="R42" s="243"/>
      <c r="S42" s="238"/>
      <c r="T42" s="242"/>
      <c r="U42" s="243"/>
      <c r="V42" s="238"/>
      <c r="W42" s="242"/>
      <c r="X42" s="242"/>
      <c r="Y42" s="244"/>
      <c r="Z42" s="242"/>
      <c r="AA42" s="242"/>
      <c r="AB42" s="244"/>
      <c r="AC42" s="242"/>
      <c r="AD42" s="243"/>
      <c r="AE42" s="244"/>
      <c r="AF42" s="242"/>
      <c r="AG42" s="243"/>
      <c r="AH42" s="244"/>
      <c r="AI42" s="242"/>
      <c r="AJ42" s="243"/>
      <c r="AK42" s="244"/>
    </row>
    <row r="43" spans="1:37" ht="12.75">
      <c r="A43" s="249" t="s">
        <v>267</v>
      </c>
      <c r="B43" s="242"/>
      <c r="C43" s="242"/>
      <c r="D43" s="244"/>
      <c r="E43" s="242"/>
      <c r="F43" s="242"/>
      <c r="G43" s="244"/>
      <c r="H43" s="242"/>
      <c r="I43" s="242"/>
      <c r="J43" s="244"/>
      <c r="K43" s="242"/>
      <c r="L43" s="243"/>
      <c r="M43" s="238"/>
      <c r="N43" s="242"/>
      <c r="O43" s="243"/>
      <c r="P43" s="238"/>
      <c r="Q43" s="242"/>
      <c r="R43" s="243"/>
      <c r="S43" s="238"/>
      <c r="T43" s="242"/>
      <c r="U43" s="243"/>
      <c r="V43" s="238"/>
      <c r="W43" s="242"/>
      <c r="X43" s="242"/>
      <c r="Y43" s="244"/>
      <c r="Z43" s="242"/>
      <c r="AA43" s="242"/>
      <c r="AB43" s="244"/>
      <c r="AC43" s="242"/>
      <c r="AD43" s="243"/>
      <c r="AE43" s="244"/>
      <c r="AF43" s="242"/>
      <c r="AG43" s="243"/>
      <c r="AH43" s="244"/>
      <c r="AI43" s="242"/>
      <c r="AJ43" s="243"/>
      <c r="AK43" s="244"/>
    </row>
    <row r="44" spans="1:37" ht="12.75">
      <c r="A44" s="227" t="s">
        <v>268</v>
      </c>
      <c r="B44" s="242"/>
      <c r="C44" s="242"/>
      <c r="D44" s="244"/>
      <c r="E44" s="242"/>
      <c r="F44" s="242"/>
      <c r="G44" s="244"/>
      <c r="H44" s="242"/>
      <c r="I44" s="242"/>
      <c r="J44" s="244"/>
      <c r="K44" s="242"/>
      <c r="L44" s="243"/>
      <c r="M44" s="238"/>
      <c r="N44" s="242"/>
      <c r="O44" s="243"/>
      <c r="P44" s="238"/>
      <c r="Q44" s="242"/>
      <c r="R44" s="243"/>
      <c r="S44" s="238"/>
      <c r="T44" s="242"/>
      <c r="U44" s="243"/>
      <c r="V44" s="238"/>
      <c r="W44" s="242"/>
      <c r="X44" s="242"/>
      <c r="Y44" s="244"/>
      <c r="Z44" s="242"/>
      <c r="AA44" s="242"/>
      <c r="AB44" s="244"/>
      <c r="AC44" s="242"/>
      <c r="AD44" s="243"/>
      <c r="AE44" s="244"/>
      <c r="AF44" s="242"/>
      <c r="AG44" s="243"/>
      <c r="AH44" s="244"/>
      <c r="AI44" s="242"/>
      <c r="AJ44" s="243"/>
      <c r="AK44" s="244"/>
    </row>
    <row r="45" spans="1:37" ht="12.75">
      <c r="A45" s="227" t="s">
        <v>269</v>
      </c>
      <c r="B45" s="242"/>
      <c r="C45" s="242"/>
      <c r="D45" s="238"/>
      <c r="E45" s="242"/>
      <c r="F45" s="242"/>
      <c r="G45" s="238"/>
      <c r="H45" s="242"/>
      <c r="I45" s="242"/>
      <c r="J45" s="238"/>
      <c r="K45" s="242"/>
      <c r="L45" s="243"/>
      <c r="M45" s="244"/>
      <c r="N45" s="242"/>
      <c r="O45" s="243"/>
      <c r="P45" s="238"/>
      <c r="Q45" s="242"/>
      <c r="R45" s="243"/>
      <c r="S45" s="238"/>
      <c r="T45" s="242"/>
      <c r="U45" s="243"/>
      <c r="V45" s="238"/>
      <c r="W45" s="242"/>
      <c r="X45" s="242"/>
      <c r="Y45" s="244"/>
      <c r="Z45" s="242"/>
      <c r="AA45" s="242"/>
      <c r="AB45" s="244"/>
      <c r="AC45" s="242"/>
      <c r="AD45" s="243"/>
      <c r="AE45" s="244"/>
      <c r="AF45" s="242"/>
      <c r="AG45" s="243"/>
      <c r="AH45" s="244"/>
      <c r="AI45" s="242"/>
      <c r="AJ45" s="243"/>
      <c r="AK45" s="244"/>
    </row>
    <row r="46" spans="1:37" ht="12.75">
      <c r="A46" s="227" t="s">
        <v>270</v>
      </c>
      <c r="B46" s="242"/>
      <c r="C46" s="242"/>
      <c r="D46" s="235"/>
      <c r="E46" s="242"/>
      <c r="F46" s="242"/>
      <c r="G46" s="235"/>
      <c r="H46" s="242"/>
      <c r="I46" s="242"/>
      <c r="J46" s="235"/>
      <c r="K46" s="242"/>
      <c r="L46" s="243"/>
      <c r="M46" s="235"/>
      <c r="N46" s="242"/>
      <c r="O46" s="243"/>
      <c r="P46" s="238"/>
      <c r="Q46" s="242"/>
      <c r="R46" s="243"/>
      <c r="S46" s="238"/>
      <c r="T46" s="242"/>
      <c r="U46" s="243"/>
      <c r="V46" s="238"/>
      <c r="W46" s="242"/>
      <c r="X46" s="242"/>
      <c r="Y46" s="238"/>
      <c r="Z46" s="242"/>
      <c r="AA46" s="242"/>
      <c r="AB46" s="244"/>
      <c r="AC46" s="242"/>
      <c r="AD46" s="243"/>
      <c r="AE46" s="244"/>
      <c r="AF46" s="242"/>
      <c r="AG46" s="243"/>
      <c r="AH46" s="244"/>
      <c r="AI46" s="242"/>
      <c r="AJ46" s="243"/>
      <c r="AK46" s="244"/>
    </row>
    <row r="47" spans="1:37" ht="12.75">
      <c r="A47" s="227" t="s">
        <v>271</v>
      </c>
      <c r="B47" s="242"/>
      <c r="C47" s="242"/>
      <c r="D47" s="238"/>
      <c r="E47" s="242"/>
      <c r="F47" s="242"/>
      <c r="G47" s="238"/>
      <c r="H47" s="242"/>
      <c r="I47" s="242"/>
      <c r="J47" s="238"/>
      <c r="K47" s="242"/>
      <c r="L47" s="243"/>
      <c r="M47" s="244"/>
      <c r="N47" s="242"/>
      <c r="O47" s="243"/>
      <c r="P47" s="238"/>
      <c r="Q47" s="242"/>
      <c r="R47" s="243"/>
      <c r="S47" s="238"/>
      <c r="T47" s="242"/>
      <c r="U47" s="243"/>
      <c r="V47" s="238"/>
      <c r="W47" s="242"/>
      <c r="X47" s="242"/>
      <c r="Y47" s="244"/>
      <c r="Z47" s="242"/>
      <c r="AA47" s="242"/>
      <c r="AB47" s="238"/>
      <c r="AC47" s="242"/>
      <c r="AD47" s="243"/>
      <c r="AE47" s="244"/>
      <c r="AF47" s="242"/>
      <c r="AG47" s="243"/>
      <c r="AH47" s="244"/>
      <c r="AI47" s="242"/>
      <c r="AJ47" s="243"/>
      <c r="AK47" s="244"/>
    </row>
    <row r="48" spans="1:37" ht="12.75">
      <c r="A48" s="272" t="s">
        <v>285</v>
      </c>
      <c r="B48" s="251"/>
      <c r="C48" s="251"/>
      <c r="D48" s="252"/>
      <c r="E48" s="251"/>
      <c r="F48" s="251"/>
      <c r="G48" s="252"/>
      <c r="H48" s="251"/>
      <c r="I48" s="251"/>
      <c r="J48" s="268"/>
      <c r="K48" s="251"/>
      <c r="L48" s="253"/>
      <c r="M48" s="268"/>
      <c r="N48" s="251"/>
      <c r="O48" s="253"/>
      <c r="P48" s="340"/>
      <c r="Q48" s="251"/>
      <c r="R48" s="253"/>
      <c r="S48" s="340"/>
      <c r="T48" s="251"/>
      <c r="U48" s="253"/>
      <c r="V48" s="254"/>
      <c r="W48" s="251"/>
      <c r="X48" s="251"/>
      <c r="Y48" s="252"/>
      <c r="Z48" s="251"/>
      <c r="AA48" s="251"/>
      <c r="AB48" s="252"/>
      <c r="AC48" s="251"/>
      <c r="AD48" s="253"/>
      <c r="AE48" s="252"/>
      <c r="AF48" s="251"/>
      <c r="AG48" s="253"/>
      <c r="AH48" s="252"/>
      <c r="AI48" s="251"/>
      <c r="AJ48" s="253"/>
      <c r="AK48" s="252"/>
    </row>
    <row r="49" spans="1:37" ht="12.75">
      <c r="A49" s="273" t="s">
        <v>273</v>
      </c>
      <c r="B49" s="259"/>
      <c r="C49" s="258"/>
      <c r="D49" s="232">
        <f>SUM(D36:D48)</f>
        <v>0</v>
      </c>
      <c r="E49" s="259"/>
      <c r="F49" s="258"/>
      <c r="G49" s="232">
        <f>SUM(G36:G48)</f>
        <v>0</v>
      </c>
      <c r="H49" s="259"/>
      <c r="I49" s="258"/>
      <c r="J49" s="232">
        <f>SUM(J36:J48)</f>
        <v>0</v>
      </c>
      <c r="K49" s="259"/>
      <c r="L49" s="251"/>
      <c r="M49" s="232">
        <f>SUM(M37:M48)</f>
        <v>0</v>
      </c>
      <c r="N49" s="259"/>
      <c r="O49" s="258"/>
      <c r="P49" s="232">
        <f>SUM(P37:P48)</f>
        <v>0</v>
      </c>
      <c r="Q49" s="259"/>
      <c r="R49" s="258"/>
      <c r="S49" s="232">
        <f>SUM(S37:S48)</f>
        <v>0</v>
      </c>
      <c r="T49" s="259"/>
      <c r="U49" s="252"/>
      <c r="V49" s="232">
        <f>SUM(V36:V48)</f>
        <v>0</v>
      </c>
      <c r="W49" s="259"/>
      <c r="X49" s="258"/>
      <c r="Y49" s="232">
        <f>SUM(Y37:Y48)</f>
        <v>0</v>
      </c>
      <c r="Z49" s="259"/>
      <c r="AA49" s="258"/>
      <c r="AB49" s="232">
        <f>SUM(AB37:AB48)</f>
        <v>0</v>
      </c>
      <c r="AC49" s="259"/>
      <c r="AD49" s="258"/>
      <c r="AE49" s="232">
        <f>SUM(AE37:AE48)</f>
        <v>0</v>
      </c>
      <c r="AF49" s="232"/>
      <c r="AG49" s="232"/>
      <c r="AH49" s="232">
        <f>SUM(AH37:AH48)</f>
        <v>0</v>
      </c>
      <c r="AI49" s="232"/>
      <c r="AJ49" s="232"/>
      <c r="AK49" s="232">
        <f>SUM(AK37:AK48)</f>
        <v>0</v>
      </c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79" t="s">
        <v>274</v>
      </c>
      <c r="B51" s="224"/>
      <c r="C51" s="224"/>
      <c r="D51" s="261">
        <f>SUM(D38:D42)-D41</f>
        <v>0</v>
      </c>
      <c r="E51" s="224"/>
      <c r="F51" s="224"/>
      <c r="G51" s="261">
        <f>SUM(G38:G42)-G41</f>
        <v>0</v>
      </c>
      <c r="H51" s="224"/>
      <c r="I51" s="224"/>
      <c r="J51" s="261">
        <f>SUM(J38:J42)-J41</f>
        <v>0</v>
      </c>
      <c r="K51" s="224"/>
      <c r="L51" s="224"/>
      <c r="M51" s="261">
        <f>SUM(M38:M42)-M41</f>
        <v>0</v>
      </c>
      <c r="N51" s="224"/>
      <c r="O51" s="224"/>
      <c r="P51" s="261">
        <f>SUM(P38:P42)-P41</f>
        <v>0</v>
      </c>
      <c r="Q51" s="224"/>
      <c r="R51" s="224"/>
      <c r="S51" s="261">
        <f>SUM(S38:S42)</f>
        <v>0</v>
      </c>
      <c r="T51" s="224"/>
      <c r="U51" s="224"/>
      <c r="V51" s="261">
        <f>SUM(V38:V42)</f>
        <v>0</v>
      </c>
      <c r="W51" s="224"/>
      <c r="X51" s="224"/>
      <c r="Y51" s="261">
        <f>SUM(Y38:Y42)</f>
        <v>0</v>
      </c>
      <c r="Z51" s="224"/>
      <c r="AA51" s="224"/>
      <c r="AB51" s="261">
        <f>SUM(AB38:AB42)</f>
        <v>0</v>
      </c>
      <c r="AC51" s="224"/>
      <c r="AD51" s="224"/>
      <c r="AE51" s="261">
        <f>SUM(AE38:AE42)</f>
        <v>0</v>
      </c>
      <c r="AF51" s="224"/>
      <c r="AG51" s="224"/>
      <c r="AH51" s="261">
        <f>SUM(AH38:AH42)</f>
        <v>0</v>
      </c>
      <c r="AI51" s="224"/>
      <c r="AJ51" s="224"/>
      <c r="AK51" s="261">
        <f>SUM(AK38:AK42)</f>
        <v>0</v>
      </c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25.5">
      <c r="A53" s="262" t="s">
        <v>275</v>
      </c>
      <c r="B53" s="224"/>
      <c r="C53" s="224"/>
      <c r="D53" s="263" t="e">
        <f>D51/D49</f>
        <v>#DIV/0!</v>
      </c>
      <c r="E53" s="263"/>
      <c r="F53" s="263"/>
      <c r="G53" s="263" t="e">
        <f>G51/G49</f>
        <v>#DIV/0!</v>
      </c>
      <c r="H53" s="263"/>
      <c r="I53" s="263"/>
      <c r="J53" s="263" t="e">
        <f>J51/J49</f>
        <v>#DIV/0!</v>
      </c>
      <c r="K53" s="263"/>
      <c r="L53" s="263"/>
      <c r="M53" s="263" t="e">
        <f>M51/M49</f>
        <v>#DIV/0!</v>
      </c>
      <c r="N53" s="263"/>
      <c r="O53" s="263"/>
      <c r="P53" s="263" t="e">
        <f>P51/P49</f>
        <v>#DIV/0!</v>
      </c>
      <c r="Q53" s="263"/>
      <c r="R53" s="263"/>
      <c r="S53" s="263" t="e">
        <f>S51/S49</f>
        <v>#DIV/0!</v>
      </c>
      <c r="T53" s="263"/>
      <c r="U53" s="263"/>
      <c r="V53" s="263" t="e">
        <f>V51/V49</f>
        <v>#DIV/0!</v>
      </c>
      <c r="W53" s="263"/>
      <c r="X53" s="263"/>
      <c r="Y53" s="263" t="e">
        <f>Y51/Y49</f>
        <v>#DIV/0!</v>
      </c>
      <c r="Z53" s="263"/>
      <c r="AA53" s="263"/>
      <c r="AB53" s="263" t="e">
        <f>AB51/AB49</f>
        <v>#DIV/0!</v>
      </c>
      <c r="AC53" s="263"/>
      <c r="AD53" s="263"/>
      <c r="AE53" s="263" t="e">
        <f>AE51/AE49</f>
        <v>#DIV/0!</v>
      </c>
      <c r="AF53" s="263"/>
      <c r="AG53" s="263"/>
      <c r="AH53" s="263" t="e">
        <f>AH51/AH49</f>
        <v>#DIV/0!</v>
      </c>
      <c r="AI53" s="263"/>
      <c r="AJ53" s="263"/>
      <c r="AK53" s="263" t="e">
        <f>AK51/AK49</f>
        <v>#DIV/0!</v>
      </c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79" t="s">
        <v>276</v>
      </c>
      <c r="B55" s="224"/>
      <c r="C55" s="224"/>
      <c r="D55" s="261">
        <f>SUM(D45:D47)</f>
        <v>0</v>
      </c>
      <c r="E55" s="224"/>
      <c r="F55" s="224"/>
      <c r="G55" s="261">
        <f>SUM(G45:G47)</f>
        <v>0</v>
      </c>
      <c r="H55" s="224"/>
      <c r="I55" s="224"/>
      <c r="J55" s="261">
        <f>SUM(J45:J47)</f>
        <v>0</v>
      </c>
      <c r="K55" s="224"/>
      <c r="L55" s="224"/>
      <c r="M55" s="261">
        <f>SUM(M45:M47)</f>
        <v>0</v>
      </c>
      <c r="N55" s="224"/>
      <c r="O55" s="224"/>
      <c r="P55" s="261">
        <f>SUM(P45:P47)</f>
        <v>0</v>
      </c>
      <c r="Q55" s="224"/>
      <c r="R55" s="224"/>
      <c r="S55" s="261">
        <f>SUM(S45:S47)</f>
        <v>0</v>
      </c>
      <c r="T55" s="224"/>
      <c r="U55" s="224"/>
      <c r="V55" s="261">
        <f>SUM(V45:V47)</f>
        <v>0</v>
      </c>
      <c r="W55" s="224"/>
      <c r="X55" s="224"/>
      <c r="Y55" s="261">
        <f>SUM(Y45:Y47)</f>
        <v>0</v>
      </c>
      <c r="Z55" s="224"/>
      <c r="AA55" s="224"/>
      <c r="AB55" s="261">
        <f>SUM(AB45:AB47)</f>
        <v>0</v>
      </c>
      <c r="AC55" s="224"/>
      <c r="AD55" s="224"/>
      <c r="AE55" s="261">
        <f>SUM(AE45:AE47)</f>
        <v>0</v>
      </c>
      <c r="AF55" s="224"/>
      <c r="AG55" s="224"/>
      <c r="AH55" s="261">
        <f>SUM(AH45:AH47)</f>
        <v>0</v>
      </c>
      <c r="AI55" s="224"/>
      <c r="AJ55" s="224"/>
      <c r="AK55" s="261">
        <f>SUM(AK45:AK47)</f>
        <v>0</v>
      </c>
    </row>
    <row r="56" spans="1:37" ht="12.75">
      <c r="A56" s="79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79" t="s">
        <v>277</v>
      </c>
      <c r="B57" s="224"/>
      <c r="C57" s="224"/>
      <c r="D57" s="263" t="e">
        <f>D55/D49</f>
        <v>#DIV/0!</v>
      </c>
      <c r="E57" s="224"/>
      <c r="F57" s="224"/>
      <c r="G57" s="263" t="e">
        <f>G55/G49</f>
        <v>#DIV/0!</v>
      </c>
      <c r="H57" s="224"/>
      <c r="I57" s="224"/>
      <c r="J57" s="263" t="e">
        <f>J55/J49</f>
        <v>#DIV/0!</v>
      </c>
      <c r="K57" s="224"/>
      <c r="L57" s="224"/>
      <c r="M57" s="263" t="e">
        <f>M55/M49</f>
        <v>#DIV/0!</v>
      </c>
      <c r="N57" s="224"/>
      <c r="O57" s="224"/>
      <c r="P57" s="263" t="e">
        <f>P55/P49</f>
        <v>#DIV/0!</v>
      </c>
      <c r="Q57" s="224"/>
      <c r="R57" s="224"/>
      <c r="S57" s="263" t="e">
        <f>S55/S49</f>
        <v>#DIV/0!</v>
      </c>
      <c r="T57" s="224"/>
      <c r="U57" s="224"/>
      <c r="V57" s="263" t="e">
        <f>V55/V49</f>
        <v>#DIV/0!</v>
      </c>
      <c r="W57" s="224"/>
      <c r="X57" s="224"/>
      <c r="Y57" s="263" t="e">
        <f>Y55/Y49</f>
        <v>#DIV/0!</v>
      </c>
      <c r="Z57" s="224"/>
      <c r="AA57" s="224"/>
      <c r="AB57" s="263" t="e">
        <f>AB55/AB49</f>
        <v>#DIV/0!</v>
      </c>
      <c r="AC57" s="224"/>
      <c r="AD57" s="224"/>
      <c r="AE57" s="263" t="e">
        <f>AE55/AE49</f>
        <v>#DIV/0!</v>
      </c>
      <c r="AF57" s="224"/>
      <c r="AG57" s="224"/>
      <c r="AH57" s="263" t="e">
        <f>AH55/AH49</f>
        <v>#DIV/0!</v>
      </c>
      <c r="AI57" s="224"/>
      <c r="AJ57" s="224"/>
      <c r="AK57" s="263" t="e">
        <f>AK55/AK49</f>
        <v>#DIV/0!</v>
      </c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spans="1:3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spans="1:3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spans="1:37" ht="12.75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</row>
    <row r="106" spans="1:37" ht="12.75">
      <c r="A106" s="78" t="s">
        <v>244</v>
      </c>
      <c r="B106" s="78" t="s">
        <v>245</v>
      </c>
      <c r="C106" s="78" t="s">
        <v>246</v>
      </c>
      <c r="D106" s="78" t="s">
        <v>247</v>
      </c>
      <c r="E106" s="78" t="s">
        <v>248</v>
      </c>
      <c r="F106" s="78" t="s">
        <v>249</v>
      </c>
      <c r="G106" s="78" t="s">
        <v>250</v>
      </c>
      <c r="H106" s="78" t="s">
        <v>251</v>
      </c>
      <c r="I106" s="78" t="s">
        <v>252</v>
      </c>
      <c r="J106" s="78" t="s">
        <v>253</v>
      </c>
      <c r="K106" s="78" t="s">
        <v>254</v>
      </c>
      <c r="L106" s="78" t="s">
        <v>255</v>
      </c>
      <c r="M106" s="78"/>
      <c r="N106" s="78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</row>
    <row r="107" spans="1:37" ht="12.75">
      <c r="A107" s="261">
        <f>D20+D49</f>
        <v>0</v>
      </c>
      <c r="B107" s="261">
        <f>G20+G49</f>
        <v>0</v>
      </c>
      <c r="C107" s="261">
        <f>J20+J49</f>
        <v>0</v>
      </c>
      <c r="D107" s="261">
        <f>M20+M49</f>
        <v>0</v>
      </c>
      <c r="E107" s="261">
        <f>P20+P49</f>
        <v>0</v>
      </c>
      <c r="F107" s="261">
        <f>S20+S49</f>
        <v>0</v>
      </c>
      <c r="G107" s="261">
        <f>V20+V49</f>
        <v>0</v>
      </c>
      <c r="H107" s="261">
        <f>Y20+Y49</f>
        <v>0</v>
      </c>
      <c r="I107" s="261">
        <f>AB20+AB49</f>
        <v>0</v>
      </c>
      <c r="J107" s="261">
        <f>AE20+AE49</f>
        <v>0</v>
      </c>
      <c r="K107" s="261">
        <f>AH20+AH49</f>
        <v>0</v>
      </c>
      <c r="L107" s="261">
        <f>AK20+AK49</f>
        <v>0</v>
      </c>
      <c r="M107" s="224"/>
      <c r="N107" s="224"/>
      <c r="O107" s="224"/>
      <c r="P107" s="224"/>
      <c r="Q107" s="224"/>
      <c r="R107" s="224"/>
      <c r="S107" s="224"/>
      <c r="T107" s="224"/>
      <c r="U107" s="224"/>
      <c r="V107" s="224"/>
      <c r="W107" s="224"/>
      <c r="X107" s="224"/>
      <c r="Y107" s="224"/>
      <c r="Z107" s="224"/>
      <c r="AA107" s="224"/>
      <c r="AB107" s="224"/>
      <c r="AC107" s="224"/>
      <c r="AD107" s="224"/>
      <c r="AE107" s="224"/>
      <c r="AF107" s="224"/>
      <c r="AG107" s="224"/>
      <c r="AH107" s="224"/>
      <c r="AI107" s="224"/>
      <c r="AJ107" s="224"/>
      <c r="AK107" s="224"/>
    </row>
  </sheetData>
  <mergeCells count="28">
    <mergeCell ref="AF34:AH34"/>
    <mergeCell ref="AI34:AK34"/>
    <mergeCell ref="B31:E31"/>
    <mergeCell ref="B32:E32"/>
    <mergeCell ref="B34:D34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44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10878160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5"/>
      <c r="C6" s="234"/>
      <c r="D6" s="235"/>
      <c r="E6" s="245"/>
      <c r="F6" s="234"/>
      <c r="G6" s="235"/>
      <c r="H6" s="245"/>
      <c r="I6" s="234"/>
      <c r="J6" s="235"/>
      <c r="K6" s="245"/>
      <c r="L6" s="234"/>
      <c r="M6" s="235"/>
      <c r="N6" s="245"/>
      <c r="O6" s="234"/>
      <c r="P6" s="235"/>
      <c r="Q6" s="245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8"/>
      <c r="AC6" s="233"/>
      <c r="AD6" s="234"/>
      <c r="AE6" s="235"/>
      <c r="AF6" s="239"/>
      <c r="AG6" s="240"/>
      <c r="AH6" s="244"/>
      <c r="AI6" s="239"/>
      <c r="AJ6" s="240"/>
      <c r="AK6" s="241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33"/>
      <c r="L7" s="234"/>
      <c r="M7" s="235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8"/>
      <c r="AC7" s="233"/>
      <c r="AD7" s="234"/>
      <c r="AE7" s="235"/>
      <c r="AF7" s="239"/>
      <c r="AG7" s="240"/>
      <c r="AH7" s="244"/>
      <c r="AI7" s="239"/>
      <c r="AJ7" s="240"/>
      <c r="AK7" s="241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5"/>
      <c r="I8" s="234"/>
      <c r="J8" s="235"/>
      <c r="K8" s="245"/>
      <c r="L8" s="234"/>
      <c r="M8" s="235"/>
      <c r="N8" s="245"/>
      <c r="O8" s="234"/>
      <c r="P8" s="235"/>
      <c r="Q8" s="245"/>
      <c r="R8" s="234"/>
      <c r="S8" s="235"/>
      <c r="T8" s="266"/>
      <c r="U8" s="234"/>
      <c r="V8" s="235"/>
      <c r="W8" s="233"/>
      <c r="X8" s="234"/>
      <c r="Y8" s="235"/>
      <c r="Z8" s="245"/>
      <c r="AA8" s="234"/>
      <c r="AB8" s="238"/>
      <c r="AC8" s="233"/>
      <c r="AD8" s="234"/>
      <c r="AE8" s="235"/>
      <c r="AF8" s="239"/>
      <c r="AG8" s="240"/>
      <c r="AH8" s="244"/>
      <c r="AI8" s="239"/>
      <c r="AJ8" s="240"/>
      <c r="AK8" s="241"/>
    </row>
    <row r="9" spans="1:37" ht="15" customHeight="1">
      <c r="A9" s="227" t="s">
        <v>263</v>
      </c>
      <c r="B9" s="233"/>
      <c r="C9" s="234"/>
      <c r="D9" s="235"/>
      <c r="E9" s="245"/>
      <c r="F9" s="234"/>
      <c r="G9" s="235"/>
      <c r="H9" s="233"/>
      <c r="I9" s="234"/>
      <c r="J9" s="235"/>
      <c r="K9" s="233"/>
      <c r="L9" s="234"/>
      <c r="M9" s="235"/>
      <c r="N9" s="245"/>
      <c r="O9" s="234"/>
      <c r="P9" s="235"/>
      <c r="Q9" s="233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8"/>
      <c r="AC9" s="233"/>
      <c r="AD9" s="234"/>
      <c r="AE9" s="235"/>
      <c r="AF9" s="239"/>
      <c r="AG9" s="240"/>
      <c r="AH9" s="244"/>
      <c r="AI9" s="239"/>
      <c r="AJ9" s="240"/>
      <c r="AK9" s="241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38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378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5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8"/>
      <c r="AC11" s="233"/>
      <c r="AD11" s="234"/>
      <c r="AE11" s="235"/>
      <c r="AF11" s="239"/>
      <c r="AG11" s="240"/>
      <c r="AH11" s="244"/>
      <c r="AI11" s="239"/>
      <c r="AJ11" s="240"/>
      <c r="AK11" s="241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39"/>
      <c r="I12" s="239"/>
      <c r="J12" s="235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39"/>
      <c r="X12" s="239"/>
      <c r="Y12" s="241"/>
      <c r="Z12" s="242"/>
      <c r="AA12" s="242"/>
      <c r="AB12" s="238"/>
      <c r="AC12" s="248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39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35"/>
      <c r="AC13" s="248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35"/>
      <c r="AC14" s="248"/>
      <c r="AD14" s="243"/>
      <c r="AE14" s="241"/>
      <c r="AF14" s="242"/>
      <c r="AG14" s="243"/>
      <c r="AH14" s="244"/>
      <c r="AI14" s="242"/>
      <c r="AJ14" s="243"/>
      <c r="AK14" s="241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38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8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38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38"/>
      <c r="AC18" s="251"/>
      <c r="AD18" s="253"/>
      <c r="AE18" s="252"/>
      <c r="AF18" s="251"/>
      <c r="AG18" s="253"/>
      <c r="AH18" s="244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59"/>
      <c r="AA19" s="258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32">
        <f>SUM(AK6:AK18)</f>
        <v>0</v>
      </c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83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Gerais'!E9</f>
        <v>5914.49</v>
      </c>
    </row>
    <row r="11" spans="1:2" ht="12.75">
      <c r="A11" s="85" t="s">
        <v>22</v>
      </c>
      <c r="B11" s="86">
        <f>'Gastos Gerais'!E10 + 'Gastos Gerais'!E11</f>
        <v>1863.44</v>
      </c>
    </row>
    <row r="12" spans="1:2" ht="12.75">
      <c r="A12" s="85" t="s">
        <v>25</v>
      </c>
      <c r="B12" s="84">
        <f>'Gastos Gerais'!E12</f>
        <v>10742.55</v>
      </c>
    </row>
    <row r="13" spans="1:2" ht="12.75">
      <c r="A13" s="85" t="s">
        <v>27</v>
      </c>
      <c r="B13" s="86">
        <f>'Gastos Gerais'!E13 + 'Gastos Gerais'!E14 + 'Gastos Gerais'!E15 + 'Gastos Gerais'!E16 + 'Gastos Gerais'!E17 + 'Gastos Gerais'!E18 + 'Gastos Gerais'!E19 + 'Gastos Gerais'!E20 + 'Gastos Gerais'!E21 + 'Gastos Gerais'!E22 + 'Gastos Gerais'!E23 + 'Gastos Gerais'!E24 + 'Gastos Gerais'!E25 + 'Gastos Gerais'!E26 + 'Gastos Gerais'!E27 + 'Gastos Gerais'!E28</f>
        <v>161459.30000000002</v>
      </c>
    </row>
    <row r="14" spans="1:2" ht="12.75">
      <c r="A14" s="85" t="s">
        <v>43</v>
      </c>
      <c r="B14" s="86">
        <f>'Gastos Gerais'!E29</f>
        <v>6314.47</v>
      </c>
    </row>
    <row r="15" spans="1:2" ht="12.75">
      <c r="A15" s="85" t="s">
        <v>44</v>
      </c>
      <c r="B15" s="86">
        <f>'Gastos Gerais'!E30</f>
        <v>7660.7</v>
      </c>
    </row>
    <row r="16" spans="1:2" ht="12.75">
      <c r="A16" s="85" t="s">
        <v>45</v>
      </c>
      <c r="B16" s="86">
        <f>'Gastos Gerais'!E31 + 'Gastos Gerais'!E32</f>
        <v>11343.900000000001</v>
      </c>
    </row>
    <row r="17" spans="1:2" ht="12.75">
      <c r="A17" s="85" t="s">
        <v>47</v>
      </c>
      <c r="B17" s="86">
        <f>'Gastos Gerais'!E33</f>
        <v>2461.88</v>
      </c>
    </row>
    <row r="18" spans="1:2" ht="12.75">
      <c r="A18" s="85" t="s">
        <v>48</v>
      </c>
      <c r="B18" s="86">
        <f>'Gastos Gerais'!E34</f>
        <v>22053.24</v>
      </c>
    </row>
    <row r="19" spans="1:2" ht="12.75">
      <c r="A19" s="85" t="s">
        <v>50</v>
      </c>
      <c r="B19" s="86">
        <f>'Gastos Gerais'!E35</f>
        <v>569.62</v>
      </c>
    </row>
    <row r="20" spans="1:2" ht="12.75">
      <c r="A20" s="85" t="s">
        <v>51</v>
      </c>
      <c r="B20" s="86">
        <f>'Gastos Gerais'!E36</f>
        <v>6432.93</v>
      </c>
    </row>
    <row r="21" spans="1:2" ht="12.75">
      <c r="A21" s="85" t="s">
        <v>52</v>
      </c>
      <c r="B21" s="86">
        <f>'Gastos Gerais'!E37</f>
        <v>5378.25</v>
      </c>
    </row>
    <row r="22" spans="1:2" ht="12.75">
      <c r="A22" s="85" t="s">
        <v>53</v>
      </c>
      <c r="B22" s="86">
        <f>'Gastos Gerais'!E38 + 'Gastos Gerais'!E39</f>
        <v>3226.7700000000004</v>
      </c>
    </row>
    <row r="23" spans="1:2" ht="12.75">
      <c r="A23" s="85" t="s">
        <v>55</v>
      </c>
      <c r="B23" s="86">
        <f>'Gastos Gerais'!E40</f>
        <v>9204.07</v>
      </c>
    </row>
    <row r="24" spans="1:2" ht="12.75">
      <c r="A24" s="85" t="s">
        <v>56</v>
      </c>
      <c r="B24" s="86">
        <f>'Gastos Gerais'!E41</f>
        <v>3131.46</v>
      </c>
    </row>
    <row r="25" spans="1:2" ht="12.75">
      <c r="A25" s="85" t="s">
        <v>57</v>
      </c>
      <c r="B25" s="86">
        <f>'Gastos Gerais'!E42</f>
        <v>3585.21</v>
      </c>
    </row>
    <row r="26" spans="1:2" ht="12.75">
      <c r="A26" s="87" t="s">
        <v>59</v>
      </c>
      <c r="B26" s="88">
        <f>'Gastos Gerais'!E43 + 'Gastos Gerais'!E44</f>
        <v>3576.45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Gerais'!E14 + 'Gastos Gerais'!E15 + 'Gastos Gerais'!E16 + 'Gastos Gerais'!E17 + 'Gastos Gerais'!E18 + 'Gastos Gerais'!E22 + 'Gastos Gerais'!E23 + 'Gastos Gerais'!E24</f>
        <v>93235.239999999976</v>
      </c>
    </row>
    <row r="31" spans="1:2" ht="12.75">
      <c r="A31" s="93" t="s">
        <v>39</v>
      </c>
      <c r="B31" s="86">
        <f>'Gastos Gerais'!E25</f>
        <v>7016.18</v>
      </c>
    </row>
    <row r="32" spans="1:2" ht="12.75">
      <c r="A32" s="94" t="s">
        <v>78</v>
      </c>
      <c r="B32" s="95">
        <f>'Gastos Gerais'!E13 + 'Gastos Gerais'!E19 + 'Gastos Gerais'!E20 + 'Gastos Gerais'!E21 + 'Gastos Gerais'!E26 + 'Gastos Gerais'!E27 + 'Gastos Gerais'!E28</f>
        <v>61207.88</v>
      </c>
    </row>
    <row r="33" spans="1:2" ht="12.75">
      <c r="A33" s="96" t="s">
        <v>79</v>
      </c>
      <c r="B33" s="97">
        <f>SUM(B30:B32)</f>
        <v>161459.29999999999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103459.43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264918.73</v>
      </c>
    </row>
    <row r="40" spans="1:2" ht="12.75">
      <c r="A40" s="105" t="s">
        <v>82</v>
      </c>
    </row>
  </sheetData>
  <mergeCells count="6">
    <mergeCell ref="A8:B8"/>
    <mergeCell ref="A1:B1"/>
    <mergeCell ref="A2:B2"/>
    <mergeCell ref="A3:B3"/>
    <mergeCell ref="A4:B4"/>
    <mergeCell ref="A6:B6"/>
  </mergeCells>
  <pageMargins left="0.511811024" right="0.511811024" top="0.78740157499999996" bottom="0.78740157499999996" header="0.31496062000000002" footer="0.3149606200000000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33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1159682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42"/>
      <c r="AJ6" s="243"/>
      <c r="AK6" s="244"/>
    </row>
    <row r="7" spans="1:37" ht="15" customHeight="1">
      <c r="A7" s="227" t="s">
        <v>261</v>
      </c>
      <c r="B7" s="245"/>
      <c r="C7" s="234"/>
      <c r="D7" s="235"/>
      <c r="E7" s="274"/>
      <c r="F7" s="234"/>
      <c r="G7" s="235"/>
      <c r="H7" s="274"/>
      <c r="I7" s="234"/>
      <c r="J7" s="235"/>
      <c r="K7" s="274"/>
      <c r="L7" s="234"/>
      <c r="M7" s="235"/>
      <c r="N7" s="274"/>
      <c r="O7" s="234"/>
      <c r="P7" s="235"/>
      <c r="Q7" s="274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74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81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2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2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2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8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2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72" t="s">
        <v>296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340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44"/>
      <c r="AC18" s="251"/>
      <c r="AD18" s="253"/>
      <c r="AE18" s="252"/>
      <c r="AF18" s="251"/>
      <c r="AG18" s="253"/>
      <c r="AH18" s="268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SUM(M7:M18)</f>
        <v>0</v>
      </c>
      <c r="N19" s="259"/>
      <c r="O19" s="258"/>
      <c r="P19" s="232">
        <f>SUM(P6:P18)</f>
        <v>0</v>
      </c>
      <c r="Q19" s="259"/>
      <c r="R19" s="258"/>
      <c r="S19" s="232">
        <f>SUM(S7:S18)</f>
        <v>0</v>
      </c>
      <c r="T19" s="259"/>
      <c r="U19" s="252"/>
      <c r="V19" s="232">
        <f>SUM(V7:V18)</f>
        <v>0</v>
      </c>
      <c r="W19" s="259"/>
      <c r="X19" s="258"/>
      <c r="Y19" s="232">
        <f>SUM(Y7:Y18)</f>
        <v>0</v>
      </c>
      <c r="Z19" s="232"/>
      <c r="AA19" s="232"/>
      <c r="AB19" s="232">
        <f>SUM(AB7:AB18)</f>
        <v>0</v>
      </c>
      <c r="AC19" s="259"/>
      <c r="AD19" s="258"/>
      <c r="AE19" s="232">
        <f>SUM(AE7:AE18)</f>
        <v>0</v>
      </c>
      <c r="AF19" s="232"/>
      <c r="AG19" s="232"/>
      <c r="AH19" s="232">
        <f>SUM(AH7:AH18)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outlinePr summaryBelow="0" summaryRight="0"/>
  </sheetPr>
  <dimension ref="A1:AK106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233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1833332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42"/>
      <c r="AJ6" s="243"/>
      <c r="AK6" s="244"/>
    </row>
    <row r="7" spans="1:37" ht="15" customHeight="1">
      <c r="A7" s="227" t="s">
        <v>261</v>
      </c>
      <c r="B7" s="245"/>
      <c r="C7" s="234"/>
      <c r="D7" s="235"/>
      <c r="E7" s="245"/>
      <c r="F7" s="234"/>
      <c r="G7" s="235"/>
      <c r="H7" s="245"/>
      <c r="I7" s="234"/>
      <c r="J7" s="235"/>
      <c r="K7" s="245"/>
      <c r="L7" s="234"/>
      <c r="M7" s="235"/>
      <c r="N7" s="245"/>
      <c r="O7" s="234"/>
      <c r="P7" s="235"/>
      <c r="Q7" s="245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74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81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2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2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1"/>
      <c r="AC15" s="242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8"/>
      <c r="E16" s="242"/>
      <c r="F16" s="242"/>
      <c r="G16" s="238"/>
      <c r="H16" s="242"/>
      <c r="I16" s="242"/>
      <c r="J16" s="238"/>
      <c r="K16" s="242"/>
      <c r="L16" s="243"/>
      <c r="M16" s="238"/>
      <c r="N16" s="242"/>
      <c r="O16" s="243"/>
      <c r="P16" s="238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2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340"/>
      <c r="T18" s="251"/>
      <c r="U18" s="253"/>
      <c r="V18" s="254"/>
      <c r="W18" s="251"/>
      <c r="X18" s="251"/>
      <c r="Y18" s="252"/>
      <c r="Z18" s="251"/>
      <c r="AA18" s="251"/>
      <c r="AB18" s="252"/>
      <c r="AC18" s="251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SUM(M7:M18)</f>
        <v>0</v>
      </c>
      <c r="N19" s="259"/>
      <c r="O19" s="258"/>
      <c r="P19" s="232">
        <f>SUM(P7:P18)</f>
        <v>0</v>
      </c>
      <c r="Q19" s="259"/>
      <c r="R19" s="258"/>
      <c r="S19" s="232">
        <f>SUM(S7:S18)</f>
        <v>0</v>
      </c>
      <c r="T19" s="259"/>
      <c r="U19" s="252"/>
      <c r="V19" s="232">
        <f>SUM(V7:V18)</f>
        <v>0</v>
      </c>
      <c r="W19" s="259"/>
      <c r="X19" s="258"/>
      <c r="Y19" s="232">
        <f>SUM(Y7:Y18)</f>
        <v>0</v>
      </c>
      <c r="Z19" s="232"/>
      <c r="AA19" s="232"/>
      <c r="AB19" s="232">
        <f>SUM(AB7:AB18)</f>
        <v>0</v>
      </c>
      <c r="AC19" s="259"/>
      <c r="AD19" s="258"/>
      <c r="AE19" s="232">
        <f>SUM(AE7:AE18)</f>
        <v>0</v>
      </c>
      <c r="AF19" s="232"/>
      <c r="AG19" s="232"/>
      <c r="AH19" s="232">
        <f>SUM(AH7:AH18)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3" t="s">
        <v>241</v>
      </c>
      <c r="B30" s="453" t="s">
        <v>35</v>
      </c>
      <c r="C30" s="426"/>
      <c r="D30" s="426"/>
      <c r="E30" s="411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5" t="s">
        <v>242</v>
      </c>
      <c r="B31" s="454">
        <v>2000061842</v>
      </c>
      <c r="C31" s="442"/>
      <c r="D31" s="442"/>
      <c r="E31" s="438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6" t="s">
        <v>243</v>
      </c>
      <c r="B33" s="452" t="s">
        <v>244</v>
      </c>
      <c r="C33" s="403"/>
      <c r="D33" s="404"/>
      <c r="E33" s="452" t="s">
        <v>245</v>
      </c>
      <c r="F33" s="403"/>
      <c r="G33" s="404"/>
      <c r="H33" s="452" t="s">
        <v>246</v>
      </c>
      <c r="I33" s="403"/>
      <c r="J33" s="404"/>
      <c r="K33" s="452" t="s">
        <v>247</v>
      </c>
      <c r="L33" s="403"/>
      <c r="M33" s="404"/>
      <c r="N33" s="452" t="s">
        <v>248</v>
      </c>
      <c r="O33" s="403"/>
      <c r="P33" s="404"/>
      <c r="Q33" s="452" t="s">
        <v>249</v>
      </c>
      <c r="R33" s="403"/>
      <c r="S33" s="404"/>
      <c r="T33" s="452" t="s">
        <v>250</v>
      </c>
      <c r="U33" s="403"/>
      <c r="V33" s="404"/>
      <c r="W33" s="452" t="s">
        <v>251</v>
      </c>
      <c r="X33" s="403"/>
      <c r="Y33" s="404"/>
      <c r="Z33" s="452" t="s">
        <v>252</v>
      </c>
      <c r="AA33" s="403"/>
      <c r="AB33" s="404"/>
      <c r="AC33" s="452" t="s">
        <v>253</v>
      </c>
      <c r="AD33" s="403"/>
      <c r="AE33" s="404"/>
      <c r="AF33" s="452" t="s">
        <v>254</v>
      </c>
      <c r="AG33" s="403"/>
      <c r="AH33" s="404"/>
      <c r="AI33" s="452" t="s">
        <v>255</v>
      </c>
      <c r="AJ33" s="403"/>
      <c r="AK33" s="404"/>
    </row>
    <row r="34" spans="1:37" ht="12.75">
      <c r="A34" s="227" t="s">
        <v>256</v>
      </c>
      <c r="B34" s="228" t="s">
        <v>257</v>
      </c>
      <c r="C34" s="229" t="s">
        <v>258</v>
      </c>
      <c r="D34" s="230" t="s">
        <v>259</v>
      </c>
      <c r="E34" s="228" t="s">
        <v>257</v>
      </c>
      <c r="F34" s="229" t="s">
        <v>258</v>
      </c>
      <c r="G34" s="230" t="s">
        <v>259</v>
      </c>
      <c r="H34" s="228" t="s">
        <v>257</v>
      </c>
      <c r="I34" s="231" t="s">
        <v>258</v>
      </c>
      <c r="J34" s="232" t="s">
        <v>259</v>
      </c>
      <c r="K34" s="228" t="s">
        <v>257</v>
      </c>
      <c r="L34" s="229" t="s">
        <v>258</v>
      </c>
      <c r="M34" s="230" t="s">
        <v>259</v>
      </c>
      <c r="N34" s="228" t="s">
        <v>257</v>
      </c>
      <c r="O34" s="229" t="s">
        <v>258</v>
      </c>
      <c r="P34" s="230" t="s">
        <v>259</v>
      </c>
      <c r="Q34" s="228" t="s">
        <v>257</v>
      </c>
      <c r="R34" s="229" t="s">
        <v>258</v>
      </c>
      <c r="S34" s="230" t="s">
        <v>259</v>
      </c>
      <c r="T34" s="228" t="s">
        <v>257</v>
      </c>
      <c r="U34" s="229" t="s">
        <v>258</v>
      </c>
      <c r="V34" s="230" t="s">
        <v>259</v>
      </c>
      <c r="W34" s="228" t="s">
        <v>257</v>
      </c>
      <c r="X34" s="229" t="s">
        <v>258</v>
      </c>
      <c r="Y34" s="230" t="s">
        <v>259</v>
      </c>
      <c r="Z34" s="228" t="s">
        <v>257</v>
      </c>
      <c r="AA34" s="229" t="s">
        <v>258</v>
      </c>
      <c r="AB34" s="230" t="s">
        <v>259</v>
      </c>
      <c r="AC34" s="228" t="s">
        <v>257</v>
      </c>
      <c r="AD34" s="231" t="s">
        <v>258</v>
      </c>
      <c r="AE34" s="232" t="s">
        <v>259</v>
      </c>
      <c r="AF34" s="228" t="s">
        <v>257</v>
      </c>
      <c r="AG34" s="229" t="s">
        <v>258</v>
      </c>
      <c r="AH34" s="230" t="s">
        <v>259</v>
      </c>
      <c r="AI34" s="228" t="s">
        <v>257</v>
      </c>
      <c r="AJ34" s="229" t="s">
        <v>258</v>
      </c>
      <c r="AK34" s="230" t="s">
        <v>259</v>
      </c>
    </row>
    <row r="35" spans="1:37" ht="12.75">
      <c r="A35" s="227" t="s">
        <v>260</v>
      </c>
      <c r="B35" s="247"/>
      <c r="C35" s="237"/>
      <c r="D35" s="238"/>
      <c r="E35" s="247"/>
      <c r="F35" s="237"/>
      <c r="G35" s="238"/>
      <c r="H35" s="247"/>
      <c r="I35" s="237"/>
      <c r="J35" s="238"/>
      <c r="K35" s="247"/>
      <c r="L35" s="237"/>
      <c r="M35" s="238"/>
      <c r="N35" s="247"/>
      <c r="O35" s="237"/>
      <c r="P35" s="238"/>
      <c r="Q35" s="247"/>
      <c r="R35" s="237"/>
      <c r="S35" s="238"/>
      <c r="T35" s="236"/>
      <c r="U35" s="237"/>
      <c r="V35" s="238"/>
      <c r="W35" s="236"/>
      <c r="X35" s="237"/>
      <c r="Y35" s="238"/>
      <c r="Z35" s="236"/>
      <c r="AA35" s="237"/>
      <c r="AB35" s="238"/>
      <c r="AC35" s="281"/>
      <c r="AD35" s="237"/>
      <c r="AE35" s="238"/>
      <c r="AF35" s="242"/>
      <c r="AG35" s="243"/>
      <c r="AH35" s="244"/>
      <c r="AI35" s="242"/>
      <c r="AJ35" s="243"/>
      <c r="AK35" s="244"/>
    </row>
    <row r="36" spans="1:37" ht="12.75">
      <c r="A36" s="227" t="s">
        <v>261</v>
      </c>
      <c r="B36" s="245"/>
      <c r="C36" s="234"/>
      <c r="D36" s="235"/>
      <c r="E36" s="245"/>
      <c r="F36" s="234"/>
      <c r="G36" s="235"/>
      <c r="H36" s="245"/>
      <c r="I36" s="234"/>
      <c r="J36" s="235"/>
      <c r="K36" s="245"/>
      <c r="L36" s="234"/>
      <c r="M36" s="235"/>
      <c r="N36" s="274"/>
      <c r="O36" s="234"/>
      <c r="P36" s="235"/>
      <c r="Q36" s="274"/>
      <c r="R36" s="234"/>
      <c r="S36" s="235"/>
      <c r="T36" s="233"/>
      <c r="U36" s="234"/>
      <c r="V36" s="235"/>
      <c r="W36" s="233"/>
      <c r="X36" s="234"/>
      <c r="Y36" s="235"/>
      <c r="Z36" s="233"/>
      <c r="AA36" s="234"/>
      <c r="AB36" s="235"/>
      <c r="AC36" s="274"/>
      <c r="AD36" s="234"/>
      <c r="AE36" s="235"/>
      <c r="AF36" s="239"/>
      <c r="AG36" s="240"/>
      <c r="AH36" s="241"/>
      <c r="AI36" s="242"/>
      <c r="AJ36" s="243"/>
      <c r="AK36" s="244"/>
    </row>
    <row r="37" spans="1:37" ht="12.75">
      <c r="A37" s="227" t="s">
        <v>262</v>
      </c>
      <c r="B37" s="247"/>
      <c r="C37" s="237"/>
      <c r="D37" s="238"/>
      <c r="E37" s="247"/>
      <c r="F37" s="237"/>
      <c r="G37" s="238"/>
      <c r="H37" s="247"/>
      <c r="I37" s="237"/>
      <c r="J37" s="238"/>
      <c r="K37" s="247"/>
      <c r="L37" s="237"/>
      <c r="M37" s="238"/>
      <c r="N37" s="247"/>
      <c r="O37" s="237"/>
      <c r="P37" s="238"/>
      <c r="Q37" s="247"/>
      <c r="R37" s="237"/>
      <c r="S37" s="238"/>
      <c r="T37" s="246"/>
      <c r="U37" s="237"/>
      <c r="V37" s="238"/>
      <c r="W37" s="236"/>
      <c r="X37" s="237"/>
      <c r="Y37" s="238"/>
      <c r="Z37" s="247"/>
      <c r="AA37" s="237"/>
      <c r="AB37" s="238"/>
      <c r="AC37" s="247"/>
      <c r="AD37" s="237"/>
      <c r="AE37" s="238"/>
      <c r="AF37" s="242"/>
      <c r="AG37" s="243"/>
      <c r="AH37" s="244"/>
      <c r="AI37" s="242"/>
      <c r="AJ37" s="243"/>
      <c r="AK37" s="244"/>
    </row>
    <row r="38" spans="1:37" ht="12.75">
      <c r="A38" s="227" t="s">
        <v>263</v>
      </c>
      <c r="B38" s="247"/>
      <c r="C38" s="237"/>
      <c r="D38" s="238"/>
      <c r="E38" s="247"/>
      <c r="F38" s="237"/>
      <c r="G38" s="238"/>
      <c r="H38" s="247"/>
      <c r="I38" s="237"/>
      <c r="J38" s="238"/>
      <c r="K38" s="247"/>
      <c r="L38" s="237"/>
      <c r="M38" s="238"/>
      <c r="N38" s="247"/>
      <c r="O38" s="237"/>
      <c r="P38" s="238"/>
      <c r="Q38" s="247"/>
      <c r="R38" s="237"/>
      <c r="S38" s="238"/>
      <c r="T38" s="246"/>
      <c r="U38" s="237"/>
      <c r="V38" s="238"/>
      <c r="W38" s="236"/>
      <c r="X38" s="237"/>
      <c r="Y38" s="238"/>
      <c r="Z38" s="236"/>
      <c r="AA38" s="237"/>
      <c r="AB38" s="238"/>
      <c r="AC38" s="281"/>
      <c r="AD38" s="237"/>
      <c r="AE38" s="238"/>
      <c r="AF38" s="242"/>
      <c r="AG38" s="243"/>
      <c r="AH38" s="244"/>
      <c r="AI38" s="242"/>
      <c r="AJ38" s="243"/>
      <c r="AK38" s="244"/>
    </row>
    <row r="39" spans="1:37" ht="12.75">
      <c r="A39" s="227" t="s">
        <v>264</v>
      </c>
      <c r="B39" s="247"/>
      <c r="C39" s="237"/>
      <c r="D39" s="238"/>
      <c r="E39" s="247"/>
      <c r="F39" s="237"/>
      <c r="G39" s="238"/>
      <c r="H39" s="247"/>
      <c r="I39" s="237"/>
      <c r="J39" s="238"/>
      <c r="K39" s="242"/>
      <c r="L39" s="243"/>
      <c r="M39" s="244"/>
      <c r="N39" s="242"/>
      <c r="O39" s="243"/>
      <c r="P39" s="238"/>
      <c r="Q39" s="242"/>
      <c r="R39" s="243"/>
      <c r="S39" s="238"/>
      <c r="T39" s="242"/>
      <c r="U39" s="243"/>
      <c r="V39" s="238"/>
      <c r="W39" s="242"/>
      <c r="X39" s="243"/>
      <c r="Y39" s="244"/>
      <c r="Z39" s="242"/>
      <c r="AA39" s="242"/>
      <c r="AB39" s="244"/>
      <c r="AC39" s="242"/>
      <c r="AD39" s="243"/>
      <c r="AE39" s="244"/>
      <c r="AF39" s="242"/>
      <c r="AG39" s="243"/>
      <c r="AH39" s="244"/>
      <c r="AI39" s="242"/>
      <c r="AJ39" s="243"/>
      <c r="AK39" s="244"/>
    </row>
    <row r="40" spans="1:37" ht="12.75">
      <c r="A40" s="227" t="s">
        <v>265</v>
      </c>
      <c r="B40" s="242"/>
      <c r="C40" s="243"/>
      <c r="D40" s="244"/>
      <c r="E40" s="242"/>
      <c r="F40" s="243"/>
      <c r="G40" s="244"/>
      <c r="H40" s="242"/>
      <c r="I40" s="243"/>
      <c r="J40" s="244"/>
      <c r="K40" s="247"/>
      <c r="L40" s="237"/>
      <c r="M40" s="238"/>
      <c r="N40" s="247"/>
      <c r="O40" s="237"/>
      <c r="P40" s="238"/>
      <c r="Q40" s="247"/>
      <c r="R40" s="237"/>
      <c r="S40" s="238"/>
      <c r="T40" s="247"/>
      <c r="U40" s="237"/>
      <c r="V40" s="238"/>
      <c r="W40" s="247"/>
      <c r="X40" s="237"/>
      <c r="Y40" s="238"/>
      <c r="Z40" s="247"/>
      <c r="AA40" s="237"/>
      <c r="AB40" s="238"/>
      <c r="AC40" s="247"/>
      <c r="AD40" s="237"/>
      <c r="AE40" s="238"/>
      <c r="AF40" s="242"/>
      <c r="AG40" s="243"/>
      <c r="AH40" s="244"/>
      <c r="AI40" s="242"/>
      <c r="AJ40" s="243"/>
      <c r="AK40" s="244"/>
    </row>
    <row r="41" spans="1:37" ht="12.75">
      <c r="A41" s="227" t="s">
        <v>266</v>
      </c>
      <c r="B41" s="242"/>
      <c r="C41" s="242"/>
      <c r="D41" s="238"/>
      <c r="E41" s="242"/>
      <c r="F41" s="242"/>
      <c r="G41" s="238"/>
      <c r="H41" s="242"/>
      <c r="I41" s="242"/>
      <c r="J41" s="238"/>
      <c r="K41" s="242"/>
      <c r="L41" s="243"/>
      <c r="M41" s="244"/>
      <c r="N41" s="247"/>
      <c r="O41" s="237"/>
      <c r="P41" s="238"/>
      <c r="Q41" s="242"/>
      <c r="R41" s="243"/>
      <c r="S41" s="238"/>
      <c r="T41" s="242"/>
      <c r="U41" s="243"/>
      <c r="V41" s="238"/>
      <c r="W41" s="242"/>
      <c r="X41" s="242"/>
      <c r="Y41" s="244"/>
      <c r="Z41" s="242"/>
      <c r="AA41" s="242"/>
      <c r="AB41" s="244"/>
      <c r="AC41" s="242"/>
      <c r="AD41" s="243"/>
      <c r="AE41" s="244"/>
      <c r="AF41" s="242"/>
      <c r="AG41" s="243"/>
      <c r="AH41" s="244"/>
      <c r="AI41" s="242"/>
      <c r="AJ41" s="243"/>
      <c r="AK41" s="244"/>
    </row>
    <row r="42" spans="1:37" ht="12.75">
      <c r="A42" s="249" t="s">
        <v>267</v>
      </c>
      <c r="B42" s="242"/>
      <c r="C42" s="242"/>
      <c r="D42" s="244"/>
      <c r="E42" s="242"/>
      <c r="F42" s="242"/>
      <c r="G42" s="244"/>
      <c r="H42" s="242"/>
      <c r="I42" s="242"/>
      <c r="J42" s="241"/>
      <c r="K42" s="242"/>
      <c r="L42" s="243"/>
      <c r="M42" s="235"/>
      <c r="N42" s="242"/>
      <c r="O42" s="243"/>
      <c r="P42" s="235"/>
      <c r="Q42" s="242"/>
      <c r="R42" s="243"/>
      <c r="S42" s="235"/>
      <c r="T42" s="242"/>
      <c r="U42" s="243"/>
      <c r="V42" s="238"/>
      <c r="W42" s="242"/>
      <c r="X42" s="242"/>
      <c r="Y42" s="241"/>
      <c r="Z42" s="242"/>
      <c r="AA42" s="242"/>
      <c r="AB42" s="241"/>
      <c r="AC42" s="242"/>
      <c r="AD42" s="243"/>
      <c r="AE42" s="241"/>
      <c r="AF42" s="242"/>
      <c r="AG42" s="243"/>
      <c r="AH42" s="241"/>
      <c r="AI42" s="242"/>
      <c r="AJ42" s="243"/>
      <c r="AK42" s="244"/>
    </row>
    <row r="43" spans="1:37" ht="12.75">
      <c r="A43" s="227" t="s">
        <v>268</v>
      </c>
      <c r="B43" s="242"/>
      <c r="C43" s="242"/>
      <c r="D43" s="244"/>
      <c r="E43" s="242"/>
      <c r="F43" s="242"/>
      <c r="G43" s="244"/>
      <c r="H43" s="242"/>
      <c r="I43" s="242"/>
      <c r="J43" s="241"/>
      <c r="K43" s="242"/>
      <c r="L43" s="243"/>
      <c r="M43" s="235"/>
      <c r="N43" s="242"/>
      <c r="O43" s="243"/>
      <c r="P43" s="238"/>
      <c r="Q43" s="242"/>
      <c r="R43" s="243"/>
      <c r="S43" s="238"/>
      <c r="T43" s="242"/>
      <c r="U43" s="243"/>
      <c r="V43" s="235"/>
      <c r="W43" s="242"/>
      <c r="X43" s="242"/>
      <c r="Y43" s="241"/>
      <c r="Z43" s="242"/>
      <c r="AA43" s="242"/>
      <c r="AB43" s="241"/>
      <c r="AC43" s="242"/>
      <c r="AD43" s="243"/>
      <c r="AE43" s="241"/>
      <c r="AF43" s="242"/>
      <c r="AG43" s="243"/>
      <c r="AH43" s="244"/>
      <c r="AI43" s="242"/>
      <c r="AJ43" s="243"/>
      <c r="AK43" s="244"/>
    </row>
    <row r="44" spans="1:37" ht="12.75">
      <c r="A44" s="227" t="s">
        <v>269</v>
      </c>
      <c r="B44" s="242"/>
      <c r="C44" s="242"/>
      <c r="D44" s="238"/>
      <c r="E44" s="242"/>
      <c r="F44" s="242"/>
      <c r="G44" s="238"/>
      <c r="H44" s="242"/>
      <c r="I44" s="242"/>
      <c r="J44" s="238"/>
      <c r="K44" s="242"/>
      <c r="L44" s="243"/>
      <c r="M44" s="244"/>
      <c r="N44" s="242"/>
      <c r="O44" s="243"/>
      <c r="P44" s="238"/>
      <c r="Q44" s="242"/>
      <c r="R44" s="243"/>
      <c r="S44" s="238"/>
      <c r="T44" s="242"/>
      <c r="U44" s="243"/>
      <c r="V44" s="238"/>
      <c r="W44" s="242"/>
      <c r="X44" s="242"/>
      <c r="Y44" s="244"/>
      <c r="Z44" s="242"/>
      <c r="AA44" s="242"/>
      <c r="AB44" s="244"/>
      <c r="AC44" s="242"/>
      <c r="AD44" s="243"/>
      <c r="AE44" s="244"/>
      <c r="AF44" s="242"/>
      <c r="AG44" s="243"/>
      <c r="AH44" s="244"/>
      <c r="AI44" s="242"/>
      <c r="AJ44" s="243"/>
      <c r="AK44" s="244"/>
    </row>
    <row r="45" spans="1:37" ht="12.75">
      <c r="A45" s="227" t="s">
        <v>270</v>
      </c>
      <c r="B45" s="242"/>
      <c r="C45" s="242"/>
      <c r="D45" s="238"/>
      <c r="E45" s="242"/>
      <c r="F45" s="242"/>
      <c r="G45" s="238"/>
      <c r="H45" s="242"/>
      <c r="I45" s="242"/>
      <c r="J45" s="238"/>
      <c r="K45" s="242"/>
      <c r="L45" s="243"/>
      <c r="M45" s="235"/>
      <c r="N45" s="242"/>
      <c r="O45" s="243"/>
      <c r="P45" s="238"/>
      <c r="Q45" s="242"/>
      <c r="R45" s="243"/>
      <c r="S45" s="238"/>
      <c r="T45" s="242"/>
      <c r="U45" s="243"/>
      <c r="V45" s="238"/>
      <c r="W45" s="242"/>
      <c r="X45" s="242"/>
      <c r="Y45" s="238"/>
      <c r="Z45" s="242"/>
      <c r="AA45" s="242"/>
      <c r="AB45" s="244"/>
      <c r="AC45" s="242"/>
      <c r="AD45" s="243"/>
      <c r="AE45" s="244"/>
      <c r="AF45" s="242"/>
      <c r="AG45" s="243"/>
      <c r="AH45" s="244"/>
      <c r="AI45" s="242"/>
      <c r="AJ45" s="243"/>
      <c r="AK45" s="244"/>
    </row>
    <row r="46" spans="1:37" ht="12.75">
      <c r="A46" s="227" t="s">
        <v>271</v>
      </c>
      <c r="B46" s="242"/>
      <c r="C46" s="242"/>
      <c r="D46" s="238"/>
      <c r="E46" s="242"/>
      <c r="F46" s="242"/>
      <c r="G46" s="238"/>
      <c r="H46" s="242"/>
      <c r="I46" s="242"/>
      <c r="J46" s="238"/>
      <c r="K46" s="242"/>
      <c r="L46" s="243"/>
      <c r="M46" s="244"/>
      <c r="N46" s="242"/>
      <c r="O46" s="243"/>
      <c r="P46" s="238"/>
      <c r="Q46" s="242"/>
      <c r="R46" s="243"/>
      <c r="S46" s="238"/>
      <c r="T46" s="242"/>
      <c r="U46" s="243"/>
      <c r="V46" s="238"/>
      <c r="W46" s="242"/>
      <c r="X46" s="242"/>
      <c r="Y46" s="244"/>
      <c r="Z46" s="242"/>
      <c r="AA46" s="242"/>
      <c r="AB46" s="238"/>
      <c r="AC46" s="242"/>
      <c r="AD46" s="243"/>
      <c r="AE46" s="244"/>
      <c r="AF46" s="242"/>
      <c r="AG46" s="243"/>
      <c r="AH46" s="244"/>
      <c r="AI46" s="242"/>
      <c r="AJ46" s="243"/>
      <c r="AK46" s="244"/>
    </row>
    <row r="47" spans="1:37" ht="12.75">
      <c r="A47" s="250" t="s">
        <v>297</v>
      </c>
      <c r="B47" s="251"/>
      <c r="C47" s="251"/>
      <c r="D47" s="252"/>
      <c r="E47" s="251"/>
      <c r="F47" s="251"/>
      <c r="G47" s="252"/>
      <c r="H47" s="251"/>
      <c r="I47" s="251"/>
      <c r="J47" s="252"/>
      <c r="K47" s="251"/>
      <c r="L47" s="253"/>
      <c r="M47" s="252"/>
      <c r="N47" s="285"/>
      <c r="O47" s="285"/>
      <c r="P47" s="238"/>
      <c r="Q47" s="285"/>
      <c r="R47" s="285"/>
      <c r="S47" s="238"/>
      <c r="T47" s="285"/>
      <c r="U47" s="285"/>
      <c r="V47" s="238"/>
      <c r="W47" s="285"/>
      <c r="X47" s="285"/>
      <c r="Y47" s="238"/>
      <c r="Z47" s="285"/>
      <c r="AA47" s="285"/>
      <c r="AB47" s="238"/>
      <c r="AC47" s="285"/>
      <c r="AD47" s="287"/>
      <c r="AE47" s="287"/>
      <c r="AF47" s="285"/>
      <c r="AG47" s="287"/>
      <c r="AH47" s="287"/>
      <c r="AI47" s="285"/>
      <c r="AJ47" s="287"/>
      <c r="AK47" s="287"/>
    </row>
    <row r="48" spans="1:37" ht="12.75">
      <c r="A48" s="273" t="s">
        <v>272</v>
      </c>
      <c r="B48" s="259"/>
      <c r="C48" s="258"/>
      <c r="D48" s="232"/>
      <c r="E48" s="259"/>
      <c r="F48" s="258"/>
      <c r="G48" s="232"/>
      <c r="H48" s="259"/>
      <c r="I48" s="258"/>
      <c r="J48" s="232"/>
      <c r="K48" s="259"/>
      <c r="L48" s="251"/>
      <c r="M48" s="232"/>
      <c r="N48" s="251"/>
      <c r="O48" s="253"/>
      <c r="P48" s="254"/>
      <c r="Q48" s="251"/>
      <c r="R48" s="253"/>
      <c r="S48" s="254"/>
      <c r="T48" s="251"/>
      <c r="U48" s="253"/>
      <c r="V48" s="254"/>
      <c r="W48" s="251"/>
      <c r="X48" s="253"/>
      <c r="Y48" s="254"/>
      <c r="Z48" s="251"/>
      <c r="AA48" s="253"/>
      <c r="AB48" s="254"/>
      <c r="AC48" s="285"/>
      <c r="AD48" s="287"/>
      <c r="AE48" s="287"/>
      <c r="AF48" s="285"/>
      <c r="AG48" s="287"/>
      <c r="AH48" s="287"/>
      <c r="AI48" s="285"/>
      <c r="AJ48" s="287"/>
      <c r="AK48" s="287"/>
    </row>
    <row r="49" spans="1:37" ht="12.75">
      <c r="A49" s="273" t="s">
        <v>273</v>
      </c>
      <c r="B49" s="259"/>
      <c r="C49" s="258"/>
      <c r="D49" s="232">
        <f>SUM(D35:D48)</f>
        <v>0</v>
      </c>
      <c r="E49" s="259"/>
      <c r="F49" s="258"/>
      <c r="G49" s="232">
        <f>SUM(G35:G48)</f>
        <v>0</v>
      </c>
      <c r="H49" s="259"/>
      <c r="I49" s="258"/>
      <c r="J49" s="232">
        <f>SUM(J35:J48)</f>
        <v>0</v>
      </c>
      <c r="K49" s="259"/>
      <c r="L49" s="251"/>
      <c r="M49" s="232">
        <f>SUM(M36:M48)</f>
        <v>0</v>
      </c>
      <c r="N49" s="259"/>
      <c r="O49" s="258"/>
      <c r="P49" s="232">
        <f>SUM(P35:P48)</f>
        <v>0</v>
      </c>
      <c r="Q49" s="259"/>
      <c r="R49" s="258"/>
      <c r="S49" s="232">
        <f>SUM(S36:S48)</f>
        <v>0</v>
      </c>
      <c r="T49" s="259"/>
      <c r="U49" s="258"/>
      <c r="V49" s="232">
        <f>SUM(V36:V48)</f>
        <v>0</v>
      </c>
      <c r="W49" s="259"/>
      <c r="X49" s="258"/>
      <c r="Y49" s="232">
        <f>SUM(Y36:Y48)</f>
        <v>0</v>
      </c>
      <c r="Z49" s="259"/>
      <c r="AA49" s="258"/>
      <c r="AB49" s="232">
        <f>SUM(AB36:AB48)</f>
        <v>0</v>
      </c>
      <c r="AC49" s="259"/>
      <c r="AD49" s="258"/>
      <c r="AE49" s="232">
        <f>SUM(AE36:AE48)</f>
        <v>0</v>
      </c>
      <c r="AF49" s="232"/>
      <c r="AG49" s="232"/>
      <c r="AH49" s="232">
        <f>SUM(AH36:AH48)</f>
        <v>0</v>
      </c>
      <c r="AI49" s="259"/>
      <c r="AJ49" s="258"/>
      <c r="AK49" s="252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79" t="s">
        <v>274</v>
      </c>
      <c r="B51" s="224"/>
      <c r="C51" s="224"/>
      <c r="D51" s="261">
        <f>SUM(D38:D43)-D40</f>
        <v>0</v>
      </c>
      <c r="E51" s="224"/>
      <c r="F51" s="224"/>
      <c r="G51" s="261">
        <f>SUM(G38:G43)-G40</f>
        <v>0</v>
      </c>
      <c r="H51" s="224"/>
      <c r="I51" s="224"/>
      <c r="J51" s="261">
        <f>SUM(J38:J43)-J40</f>
        <v>0</v>
      </c>
      <c r="K51" s="224"/>
      <c r="L51" s="224"/>
      <c r="M51" s="261">
        <f>SUM(M38:M43)-M40</f>
        <v>0</v>
      </c>
      <c r="N51" s="224"/>
      <c r="O51" s="224"/>
      <c r="P51" s="261">
        <f>SUM(P38:P43)-P40</f>
        <v>0</v>
      </c>
      <c r="Q51" s="224"/>
      <c r="R51" s="224"/>
      <c r="S51" s="261">
        <f>SUM(S38:S43)</f>
        <v>0</v>
      </c>
      <c r="T51" s="224"/>
      <c r="U51" s="224"/>
      <c r="V51" s="261">
        <f>SUM(V38:V43)</f>
        <v>0</v>
      </c>
      <c r="W51" s="224"/>
      <c r="X51" s="224"/>
      <c r="Y51" s="261">
        <f>SUM(Y38:Y43)</f>
        <v>0</v>
      </c>
      <c r="Z51" s="224"/>
      <c r="AA51" s="224"/>
      <c r="AB51" s="261">
        <f>SUM(AB38:AB43)</f>
        <v>0</v>
      </c>
      <c r="AC51" s="224"/>
      <c r="AD51" s="224"/>
      <c r="AE51" s="261">
        <f>SUM(AE38:AE43)</f>
        <v>0</v>
      </c>
      <c r="AF51" s="224"/>
      <c r="AG51" s="224"/>
      <c r="AH51" s="261">
        <f>SUM(AH38:AH43)</f>
        <v>0</v>
      </c>
      <c r="AI51" s="224"/>
      <c r="AJ51" s="224"/>
      <c r="AK51" s="261">
        <f>SUM(AK38:AK43)</f>
        <v>0</v>
      </c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25.5">
      <c r="A53" s="262" t="s">
        <v>275</v>
      </c>
      <c r="B53" s="224"/>
      <c r="C53" s="224"/>
      <c r="D53" s="263" t="e">
        <f>D51/D49</f>
        <v>#DIV/0!</v>
      </c>
      <c r="E53" s="263"/>
      <c r="F53" s="263"/>
      <c r="G53" s="263" t="e">
        <f>G51/G49</f>
        <v>#DIV/0!</v>
      </c>
      <c r="H53" s="263"/>
      <c r="I53" s="263"/>
      <c r="J53" s="263" t="e">
        <f>J51/J49</f>
        <v>#DIV/0!</v>
      </c>
      <c r="K53" s="263"/>
      <c r="L53" s="263"/>
      <c r="M53" s="263" t="e">
        <f>M51/M49</f>
        <v>#DIV/0!</v>
      </c>
      <c r="N53" s="263"/>
      <c r="O53" s="263"/>
      <c r="P53" s="263" t="e">
        <f>P51/P49</f>
        <v>#DIV/0!</v>
      </c>
      <c r="Q53" s="263"/>
      <c r="R53" s="263"/>
      <c r="S53" s="263" t="e">
        <f>S51/S49</f>
        <v>#DIV/0!</v>
      </c>
      <c r="T53" s="263"/>
      <c r="U53" s="263"/>
      <c r="V53" s="263" t="e">
        <f>V51/V49</f>
        <v>#DIV/0!</v>
      </c>
      <c r="W53" s="263"/>
      <c r="X53" s="263"/>
      <c r="Y53" s="263" t="e">
        <f>Y51/Y49</f>
        <v>#DIV/0!</v>
      </c>
      <c r="Z53" s="263"/>
      <c r="AA53" s="263"/>
      <c r="AB53" s="263" t="e">
        <f>AB51/AB49</f>
        <v>#DIV/0!</v>
      </c>
      <c r="AC53" s="263"/>
      <c r="AD53" s="263"/>
      <c r="AE53" s="263" t="e">
        <f>AE51/AE49</f>
        <v>#DIV/0!</v>
      </c>
      <c r="AF53" s="263"/>
      <c r="AG53" s="263"/>
      <c r="AH53" s="263" t="e">
        <f>AH51/AH49</f>
        <v>#DIV/0!</v>
      </c>
      <c r="AI53" s="263"/>
      <c r="AJ53" s="263"/>
      <c r="AK53" s="263" t="e">
        <f>AK51/AK49</f>
        <v>#DIV/0!</v>
      </c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79" t="s">
        <v>276</v>
      </c>
      <c r="B55" s="224"/>
      <c r="C55" s="224"/>
      <c r="D55" s="261">
        <f>SUM(D44:D46)</f>
        <v>0</v>
      </c>
      <c r="E55" s="224"/>
      <c r="F55" s="224"/>
      <c r="G55" s="261">
        <f>SUM(G44:G46)</f>
        <v>0</v>
      </c>
      <c r="H55" s="224"/>
      <c r="I55" s="224"/>
      <c r="J55" s="261">
        <f>SUM(J44:J46)</f>
        <v>0</v>
      </c>
      <c r="K55" s="224"/>
      <c r="L55" s="224"/>
      <c r="M55" s="261">
        <f>SUM(M44:M46)</f>
        <v>0</v>
      </c>
      <c r="N55" s="224"/>
      <c r="O55" s="224"/>
      <c r="P55" s="261">
        <f>SUM(P44:P46)</f>
        <v>0</v>
      </c>
      <c r="Q55" s="224"/>
      <c r="R55" s="224"/>
      <c r="S55" s="261">
        <f>SUM(S44:S46)</f>
        <v>0</v>
      </c>
      <c r="T55" s="224"/>
      <c r="U55" s="224"/>
      <c r="V55" s="261">
        <f>SUM(V44:V46)</f>
        <v>0</v>
      </c>
      <c r="W55" s="224"/>
      <c r="X55" s="224"/>
      <c r="Y55" s="261">
        <f>SUM(Y44:Y46)</f>
        <v>0</v>
      </c>
      <c r="Z55" s="224"/>
      <c r="AA55" s="224"/>
      <c r="AB55" s="261">
        <f>SUM(AB44:AB46)</f>
        <v>0</v>
      </c>
      <c r="AC55" s="224"/>
      <c r="AD55" s="224"/>
      <c r="AE55" s="261">
        <f>SUM(AE44:AE46)</f>
        <v>0</v>
      </c>
      <c r="AF55" s="224"/>
      <c r="AG55" s="224"/>
      <c r="AH55" s="261">
        <f>SUM(AH44:AH46)</f>
        <v>0</v>
      </c>
      <c r="AI55" s="224"/>
      <c r="AJ55" s="224"/>
      <c r="AK55" s="261">
        <f>SUM(AK44:AK46)</f>
        <v>0</v>
      </c>
    </row>
    <row r="56" spans="1:37" ht="12.75">
      <c r="A56" s="79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79" t="s">
        <v>277</v>
      </c>
      <c r="B57" s="224"/>
      <c r="C57" s="224"/>
      <c r="D57" s="263" t="e">
        <f>D55/D49</f>
        <v>#DIV/0!</v>
      </c>
      <c r="E57" s="224"/>
      <c r="F57" s="224"/>
      <c r="G57" s="263" t="e">
        <f>G55/G49</f>
        <v>#DIV/0!</v>
      </c>
      <c r="H57" s="224"/>
      <c r="I57" s="224"/>
      <c r="J57" s="263" t="e">
        <f>J55/J49</f>
        <v>#DIV/0!</v>
      </c>
      <c r="K57" s="224"/>
      <c r="L57" s="224"/>
      <c r="M57" s="263" t="e">
        <f>M55/M49</f>
        <v>#DIV/0!</v>
      </c>
      <c r="N57" s="224"/>
      <c r="O57" s="224"/>
      <c r="P57" s="263" t="e">
        <f>P55/P49</f>
        <v>#DIV/0!</v>
      </c>
      <c r="Q57" s="224"/>
      <c r="R57" s="224"/>
      <c r="S57" s="263" t="e">
        <f>S55/S49</f>
        <v>#DIV/0!</v>
      </c>
      <c r="T57" s="224"/>
      <c r="U57" s="224"/>
      <c r="V57" s="263" t="e">
        <f>V55/V49</f>
        <v>#DIV/0!</v>
      </c>
      <c r="W57" s="224"/>
      <c r="X57" s="224"/>
      <c r="Y57" s="263" t="e">
        <f>Y55/Y49</f>
        <v>#DIV/0!</v>
      </c>
      <c r="Z57" s="224"/>
      <c r="AA57" s="224"/>
      <c r="AB57" s="263" t="e">
        <f>AB55/AB49</f>
        <v>#DIV/0!</v>
      </c>
      <c r="AC57" s="224"/>
      <c r="AD57" s="224"/>
      <c r="AE57" s="263" t="e">
        <f>AE55/AE49</f>
        <v>#DIV/0!</v>
      </c>
      <c r="AF57" s="224"/>
      <c r="AG57" s="224"/>
      <c r="AH57" s="263" t="e">
        <f>AH55/AH49</f>
        <v>#DIV/0!</v>
      </c>
      <c r="AI57" s="224"/>
      <c r="AJ57" s="224"/>
      <c r="AK57" s="263" t="e">
        <f>AK55/AK49</f>
        <v>#DIV/0!</v>
      </c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24"/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24"/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  <row r="103" spans="1:37" ht="12.75">
      <c r="A103" s="224"/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224"/>
      <c r="R103" s="224"/>
      <c r="S103" s="224"/>
      <c r="T103" s="224"/>
      <c r="U103" s="224"/>
      <c r="V103" s="224"/>
      <c r="W103" s="224"/>
      <c r="X103" s="224"/>
      <c r="Y103" s="224"/>
      <c r="Z103" s="224"/>
      <c r="AA103" s="224"/>
      <c r="AB103" s="224"/>
      <c r="AC103" s="224"/>
      <c r="AD103" s="224"/>
      <c r="AE103" s="224"/>
      <c r="AF103" s="224"/>
      <c r="AG103" s="224"/>
      <c r="AH103" s="224"/>
      <c r="AI103" s="224"/>
      <c r="AJ103" s="224"/>
      <c r="AK103" s="224"/>
    </row>
    <row r="104" spans="1:37" ht="12.75">
      <c r="A104" s="224"/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  <c r="Y104" s="224"/>
      <c r="Z104" s="224"/>
      <c r="AA104" s="224"/>
      <c r="AB104" s="224"/>
      <c r="AC104" s="224"/>
      <c r="AD104" s="224"/>
      <c r="AE104" s="224"/>
      <c r="AF104" s="224"/>
      <c r="AG104" s="224"/>
      <c r="AH104" s="224"/>
      <c r="AI104" s="224"/>
      <c r="AJ104" s="224"/>
      <c r="AK104" s="224"/>
    </row>
    <row r="105" spans="1:37" ht="12.75">
      <c r="A105" s="78" t="s">
        <v>244</v>
      </c>
      <c r="B105" s="78" t="s">
        <v>245</v>
      </c>
      <c r="C105" s="78" t="s">
        <v>246</v>
      </c>
      <c r="D105" s="78" t="s">
        <v>247</v>
      </c>
      <c r="E105" s="78" t="s">
        <v>248</v>
      </c>
      <c r="F105" s="78" t="s">
        <v>249</v>
      </c>
      <c r="G105" s="78" t="s">
        <v>250</v>
      </c>
      <c r="H105" s="78" t="s">
        <v>251</v>
      </c>
      <c r="I105" s="78" t="s">
        <v>252</v>
      </c>
      <c r="J105" s="78" t="s">
        <v>253</v>
      </c>
      <c r="K105" s="78" t="s">
        <v>254</v>
      </c>
      <c r="L105" s="78" t="s">
        <v>255</v>
      </c>
      <c r="M105" s="78"/>
      <c r="N105" s="78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  <c r="Y105" s="224"/>
      <c r="Z105" s="224"/>
      <c r="AA105" s="224"/>
      <c r="AB105" s="224"/>
      <c r="AC105" s="224"/>
      <c r="AD105" s="224"/>
      <c r="AE105" s="224"/>
      <c r="AF105" s="224"/>
      <c r="AG105" s="224"/>
      <c r="AH105" s="224"/>
      <c r="AI105" s="224"/>
      <c r="AJ105" s="224"/>
      <c r="AK105" s="224"/>
    </row>
    <row r="106" spans="1:37" ht="12.75">
      <c r="A106" s="261">
        <f>D19+D49</f>
        <v>0</v>
      </c>
      <c r="B106" s="261">
        <f>G19+G49</f>
        <v>0</v>
      </c>
      <c r="C106" s="261">
        <f>J19+J49</f>
        <v>0</v>
      </c>
      <c r="D106" s="261">
        <f>M19+M49</f>
        <v>0</v>
      </c>
      <c r="E106" s="261">
        <f>P19+P49</f>
        <v>0</v>
      </c>
      <c r="F106" s="261">
        <f>S19+S49</f>
        <v>0</v>
      </c>
      <c r="G106" s="261">
        <f>V19+V49</f>
        <v>0</v>
      </c>
      <c r="H106" s="261">
        <f>Y19+Y49</f>
        <v>0</v>
      </c>
      <c r="I106" s="261">
        <f>AB19+AB49</f>
        <v>0</v>
      </c>
      <c r="J106" s="261">
        <f>AE19+AE49</f>
        <v>0</v>
      </c>
      <c r="K106" s="261">
        <f>AH19+AH49</f>
        <v>0</v>
      </c>
      <c r="L106" s="261">
        <f>AK19+AK49</f>
        <v>0</v>
      </c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  <c r="Y106" s="224"/>
      <c r="Z106" s="224"/>
      <c r="AA106" s="224"/>
      <c r="AB106" s="224"/>
      <c r="AC106" s="224"/>
      <c r="AD106" s="224"/>
      <c r="AE106" s="224"/>
      <c r="AF106" s="224"/>
      <c r="AG106" s="224"/>
      <c r="AH106" s="224"/>
      <c r="AI106" s="224"/>
      <c r="AJ106" s="224"/>
      <c r="AK106" s="224"/>
    </row>
  </sheetData>
  <mergeCells count="28">
    <mergeCell ref="AF33:AH33"/>
    <mergeCell ref="AI33:AK33"/>
    <mergeCell ref="B30:E30"/>
    <mergeCell ref="B31:E31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137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15756306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5"/>
      <c r="C6" s="234"/>
      <c r="D6" s="235"/>
      <c r="E6" s="245"/>
      <c r="F6" s="234"/>
      <c r="G6" s="235"/>
      <c r="H6" s="245"/>
      <c r="I6" s="234"/>
      <c r="J6" s="235"/>
      <c r="K6" s="245"/>
      <c r="L6" s="234"/>
      <c r="M6" s="238"/>
      <c r="N6" s="245"/>
      <c r="O6" s="234"/>
      <c r="P6" s="235"/>
      <c r="Q6" s="233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33"/>
      <c r="I7" s="234"/>
      <c r="J7" s="235"/>
      <c r="K7" s="233"/>
      <c r="L7" s="234"/>
      <c r="M7" s="238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5"/>
      <c r="I8" s="234"/>
      <c r="J8" s="235"/>
      <c r="K8" s="247"/>
      <c r="L8" s="237"/>
      <c r="M8" s="238"/>
      <c r="N8" s="245"/>
      <c r="O8" s="234"/>
      <c r="P8" s="235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36"/>
      <c r="AD8" s="237"/>
      <c r="AE8" s="235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5"/>
      <c r="C9" s="234"/>
      <c r="D9" s="235"/>
      <c r="E9" s="245"/>
      <c r="F9" s="234"/>
      <c r="G9" s="235"/>
      <c r="H9" s="245"/>
      <c r="I9" s="234"/>
      <c r="J9" s="235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3"/>
      <c r="X9" s="234"/>
      <c r="Y9" s="235"/>
      <c r="Z9" s="233"/>
      <c r="AA9" s="237"/>
      <c r="AB9" s="238"/>
      <c r="AC9" s="236"/>
      <c r="AD9" s="237"/>
      <c r="AE9" s="235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38"/>
      <c r="N10" s="242"/>
      <c r="O10" s="243"/>
      <c r="P10" s="238"/>
      <c r="Q10" s="239"/>
      <c r="R10" s="240"/>
      <c r="S10" s="235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8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38"/>
      <c r="N12" s="247"/>
      <c r="O12" s="237"/>
      <c r="P12" s="238"/>
      <c r="Q12" s="242"/>
      <c r="R12" s="243"/>
      <c r="S12" s="238"/>
      <c r="T12" s="242"/>
      <c r="U12" s="243"/>
      <c r="V12" s="238"/>
      <c r="W12" s="239"/>
      <c r="X12" s="239"/>
      <c r="Y12" s="241"/>
      <c r="Z12" s="239"/>
      <c r="AA12" s="239"/>
      <c r="AB12" s="241"/>
      <c r="AC12" s="275"/>
      <c r="AD12" s="240"/>
      <c r="AE12" s="241"/>
      <c r="AF12" s="239"/>
      <c r="AG12" s="240"/>
      <c r="AH12" s="241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8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35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8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38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67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68"/>
      <c r="AC18" s="255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9"/>
      <c r="M19" s="269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32"/>
      <c r="AA19" s="232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37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10812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33"/>
      <c r="C6" s="234"/>
      <c r="D6" s="235"/>
      <c r="E6" s="245"/>
      <c r="F6" s="234"/>
      <c r="G6" s="235"/>
      <c r="H6" s="245"/>
      <c r="I6" s="234"/>
      <c r="J6" s="235"/>
      <c r="K6" s="245"/>
      <c r="L6" s="234"/>
      <c r="M6" s="238"/>
      <c r="N6" s="245"/>
      <c r="O6" s="234"/>
      <c r="P6" s="235"/>
      <c r="Q6" s="245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33"/>
      <c r="F7" s="234"/>
      <c r="G7" s="235"/>
      <c r="H7" s="245"/>
      <c r="I7" s="234"/>
      <c r="J7" s="235"/>
      <c r="K7" s="245"/>
      <c r="L7" s="234"/>
      <c r="M7" s="238"/>
      <c r="N7" s="233"/>
      <c r="O7" s="234"/>
      <c r="P7" s="235"/>
      <c r="Q7" s="233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5"/>
      <c r="I8" s="234"/>
      <c r="J8" s="235"/>
      <c r="K8" s="245"/>
      <c r="L8" s="234"/>
      <c r="M8" s="238"/>
      <c r="N8" s="245"/>
      <c r="O8" s="234"/>
      <c r="P8" s="235"/>
      <c r="Q8" s="245"/>
      <c r="R8" s="234"/>
      <c r="S8" s="235"/>
      <c r="T8" s="266"/>
      <c r="U8" s="234"/>
      <c r="V8" s="235"/>
      <c r="W8" s="233"/>
      <c r="X8" s="234"/>
      <c r="Y8" s="235"/>
      <c r="Z8" s="245"/>
      <c r="AA8" s="234"/>
      <c r="AB8" s="235"/>
      <c r="AC8" s="233"/>
      <c r="AD8" s="234"/>
      <c r="AE8" s="235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245"/>
      <c r="C9" s="234"/>
      <c r="D9" s="235"/>
      <c r="E9" s="245"/>
      <c r="F9" s="234"/>
      <c r="G9" s="235"/>
      <c r="H9" s="245"/>
      <c r="I9" s="234"/>
      <c r="J9" s="235"/>
      <c r="K9" s="245"/>
      <c r="L9" s="234"/>
      <c r="M9" s="238"/>
      <c r="N9" s="245"/>
      <c r="O9" s="234"/>
      <c r="P9" s="235"/>
      <c r="Q9" s="245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38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8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38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8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39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8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39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38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8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8"/>
      <c r="N16" s="242"/>
      <c r="O16" s="243"/>
      <c r="P16" s="235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38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38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68"/>
      <c r="AC18" s="255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SUM(M6:M18)</f>
        <v>0</v>
      </c>
      <c r="N19" s="259"/>
      <c r="O19" s="258"/>
      <c r="P19" s="232">
        <f>SUM(P6:P18)</f>
        <v>0</v>
      </c>
      <c r="Q19" s="259"/>
      <c r="R19" s="258"/>
      <c r="S19" s="232">
        <f>SUM(S6:S18)</f>
        <v>0</v>
      </c>
      <c r="T19" s="259"/>
      <c r="U19" s="252"/>
      <c r="V19" s="232">
        <f>SUM(V6:V18)</f>
        <v>0</v>
      </c>
      <c r="W19" s="259"/>
      <c r="X19" s="258"/>
      <c r="Y19" s="232">
        <f>SUM(Y6:Y18)</f>
        <v>0</v>
      </c>
      <c r="Z19" s="232"/>
      <c r="AA19" s="232"/>
      <c r="AB19" s="232">
        <f>SUM(AB6:AB18)</f>
        <v>0</v>
      </c>
      <c r="AC19" s="259"/>
      <c r="AD19" s="258"/>
      <c r="AE19" s="232">
        <f>SUM(AE6:AE18)</f>
        <v>0</v>
      </c>
      <c r="AF19" s="232"/>
      <c r="AG19" s="232"/>
      <c r="AH19" s="232">
        <f>SUM(AH6:AH18)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38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47635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347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347" t="s">
        <v>256</v>
      </c>
      <c r="B5" s="348" t="s">
        <v>257</v>
      </c>
      <c r="C5" s="349" t="s">
        <v>258</v>
      </c>
      <c r="D5" s="350" t="s">
        <v>259</v>
      </c>
      <c r="E5" s="348" t="s">
        <v>257</v>
      </c>
      <c r="F5" s="349" t="s">
        <v>258</v>
      </c>
      <c r="G5" s="35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351" t="s">
        <v>260</v>
      </c>
      <c r="B6" s="352"/>
      <c r="C6" s="353"/>
      <c r="D6" s="379"/>
      <c r="E6" s="352"/>
      <c r="F6" s="353"/>
      <c r="G6" s="355"/>
      <c r="H6" s="245"/>
      <c r="I6" s="380"/>
      <c r="J6" s="381"/>
      <c r="K6" s="352"/>
      <c r="L6" s="353"/>
      <c r="M6" s="354"/>
      <c r="N6" s="245"/>
      <c r="O6" s="380"/>
      <c r="P6" s="381"/>
      <c r="Q6" s="352"/>
      <c r="R6" s="353"/>
      <c r="S6" s="355"/>
      <c r="T6" s="352"/>
      <c r="U6" s="353"/>
      <c r="V6" s="355"/>
      <c r="W6" s="352"/>
      <c r="X6" s="353"/>
      <c r="Y6" s="355"/>
      <c r="Z6" s="352"/>
      <c r="AA6" s="353"/>
      <c r="AB6" s="355"/>
      <c r="AC6" s="352"/>
      <c r="AD6" s="353"/>
      <c r="AE6" s="355"/>
      <c r="AF6" s="352"/>
      <c r="AG6" s="353"/>
      <c r="AH6" s="355"/>
      <c r="AI6" s="356"/>
      <c r="AJ6" s="357"/>
      <c r="AK6" s="354"/>
    </row>
    <row r="7" spans="1:37" ht="15" customHeight="1">
      <c r="A7" s="351" t="s">
        <v>261</v>
      </c>
      <c r="B7" s="361"/>
      <c r="C7" s="359"/>
      <c r="D7" s="382"/>
      <c r="E7" s="361"/>
      <c r="F7" s="359"/>
      <c r="G7" s="360"/>
      <c r="H7" s="383"/>
      <c r="I7" s="359"/>
      <c r="J7" s="360"/>
      <c r="K7" s="362"/>
      <c r="L7" s="359"/>
      <c r="M7" s="364"/>
      <c r="N7" s="383"/>
      <c r="O7" s="359"/>
      <c r="P7" s="360"/>
      <c r="Q7" s="361"/>
      <c r="R7" s="359"/>
      <c r="S7" s="360"/>
      <c r="T7" s="362"/>
      <c r="U7" s="359"/>
      <c r="V7" s="360"/>
      <c r="W7" s="362"/>
      <c r="X7" s="359"/>
      <c r="Y7" s="360"/>
      <c r="Z7" s="362"/>
      <c r="AA7" s="359"/>
      <c r="AB7" s="360"/>
      <c r="AC7" s="362"/>
      <c r="AD7" s="359"/>
      <c r="AE7" s="355"/>
      <c r="AF7" s="362"/>
      <c r="AG7" s="359"/>
      <c r="AH7" s="360"/>
      <c r="AI7" s="363"/>
      <c r="AJ7" s="288"/>
      <c r="AK7" s="364"/>
    </row>
    <row r="8" spans="1:37" ht="15" customHeight="1">
      <c r="A8" s="351" t="s">
        <v>262</v>
      </c>
      <c r="B8" s="362"/>
      <c r="C8" s="359"/>
      <c r="D8" s="382"/>
      <c r="E8" s="362"/>
      <c r="F8" s="359"/>
      <c r="G8" s="360"/>
      <c r="H8" s="384"/>
      <c r="I8" s="359"/>
      <c r="J8" s="360"/>
      <c r="K8" s="362"/>
      <c r="L8" s="359"/>
      <c r="M8" s="364"/>
      <c r="N8" s="384"/>
      <c r="O8" s="359"/>
      <c r="P8" s="360"/>
      <c r="Q8" s="362"/>
      <c r="R8" s="359"/>
      <c r="S8" s="360"/>
      <c r="T8" s="362"/>
      <c r="U8" s="359"/>
      <c r="V8" s="360"/>
      <c r="W8" s="362"/>
      <c r="X8" s="359"/>
      <c r="Y8" s="360"/>
      <c r="Z8" s="362"/>
      <c r="AA8" s="359"/>
      <c r="AB8" s="360"/>
      <c r="AC8" s="362"/>
      <c r="AD8" s="359"/>
      <c r="AE8" s="360"/>
      <c r="AF8" s="362"/>
      <c r="AG8" s="359"/>
      <c r="AH8" s="360"/>
      <c r="AI8" s="363"/>
      <c r="AJ8" s="288"/>
      <c r="AK8" s="364"/>
    </row>
    <row r="9" spans="1:37" ht="15" customHeight="1">
      <c r="A9" s="351" t="s">
        <v>263</v>
      </c>
      <c r="B9" s="362"/>
      <c r="C9" s="359"/>
      <c r="D9" s="382"/>
      <c r="E9" s="362"/>
      <c r="F9" s="359"/>
      <c r="G9" s="360"/>
      <c r="H9" s="384"/>
      <c r="I9" s="359"/>
      <c r="J9" s="360"/>
      <c r="K9" s="362"/>
      <c r="L9" s="359"/>
      <c r="M9" s="364"/>
      <c r="N9" s="384"/>
      <c r="O9" s="359"/>
      <c r="P9" s="360"/>
      <c r="Q9" s="362"/>
      <c r="R9" s="359"/>
      <c r="S9" s="360"/>
      <c r="T9" s="362"/>
      <c r="U9" s="359"/>
      <c r="V9" s="360"/>
      <c r="W9" s="362"/>
      <c r="X9" s="359"/>
      <c r="Y9" s="360"/>
      <c r="Z9" s="362"/>
      <c r="AA9" s="359"/>
      <c r="AB9" s="360"/>
      <c r="AC9" s="362"/>
      <c r="AD9" s="359"/>
      <c r="AE9" s="360"/>
      <c r="AF9" s="362"/>
      <c r="AG9" s="359"/>
      <c r="AH9" s="360"/>
      <c r="AI9" s="363"/>
      <c r="AJ9" s="288"/>
      <c r="AK9" s="364"/>
    </row>
    <row r="10" spans="1:37" ht="15" customHeight="1">
      <c r="A10" s="351" t="s">
        <v>264</v>
      </c>
      <c r="B10" s="363"/>
      <c r="C10" s="288"/>
      <c r="D10" s="385"/>
      <c r="E10" s="363"/>
      <c r="F10" s="288"/>
      <c r="G10" s="364"/>
      <c r="H10" s="386"/>
      <c r="I10" s="288"/>
      <c r="J10" s="364"/>
      <c r="K10" s="284"/>
      <c r="L10" s="287"/>
      <c r="M10" s="365"/>
      <c r="N10" s="387"/>
      <c r="O10" s="287"/>
      <c r="P10" s="364"/>
      <c r="Q10" s="284"/>
      <c r="R10" s="287"/>
      <c r="S10" s="364"/>
      <c r="T10" s="284"/>
      <c r="U10" s="287"/>
      <c r="V10" s="364"/>
      <c r="W10" s="284"/>
      <c r="X10" s="287"/>
      <c r="Y10" s="364"/>
      <c r="Z10" s="284"/>
      <c r="AA10" s="287"/>
      <c r="AB10" s="364"/>
      <c r="AC10" s="284"/>
      <c r="AD10" s="287"/>
      <c r="AE10" s="364"/>
      <c r="AF10" s="284"/>
      <c r="AG10" s="287"/>
      <c r="AH10" s="364"/>
      <c r="AI10" s="284"/>
      <c r="AJ10" s="287"/>
      <c r="AK10" s="364"/>
    </row>
    <row r="11" spans="1:37" ht="15" customHeight="1">
      <c r="A11" s="351" t="s">
        <v>265</v>
      </c>
      <c r="B11" s="284"/>
      <c r="C11" s="367"/>
      <c r="D11" s="382"/>
      <c r="E11" s="366"/>
      <c r="F11" s="367"/>
      <c r="G11" s="368"/>
      <c r="H11" s="388"/>
      <c r="I11" s="367"/>
      <c r="J11" s="368"/>
      <c r="K11" s="362"/>
      <c r="L11" s="359"/>
      <c r="M11" s="360"/>
      <c r="N11" s="384"/>
      <c r="O11" s="359"/>
      <c r="P11" s="360"/>
      <c r="Q11" s="362"/>
      <c r="R11" s="359"/>
      <c r="S11" s="360"/>
      <c r="T11" s="362"/>
      <c r="U11" s="359"/>
      <c r="V11" s="360"/>
      <c r="W11" s="362"/>
      <c r="X11" s="359"/>
      <c r="Y11" s="360"/>
      <c r="Z11" s="362"/>
      <c r="AA11" s="359"/>
      <c r="AB11" s="360"/>
      <c r="AC11" s="362"/>
      <c r="AD11" s="359"/>
      <c r="AE11" s="360"/>
      <c r="AF11" s="362"/>
      <c r="AG11" s="359"/>
      <c r="AH11" s="360"/>
      <c r="AI11" s="363"/>
      <c r="AJ11" s="288"/>
      <c r="AK11" s="364"/>
    </row>
    <row r="12" spans="1:37" ht="15" customHeight="1">
      <c r="A12" s="351" t="s">
        <v>266</v>
      </c>
      <c r="B12" s="284"/>
      <c r="C12" s="285"/>
      <c r="D12" s="389"/>
      <c r="E12" s="284"/>
      <c r="F12" s="285"/>
      <c r="G12" s="364"/>
      <c r="H12" s="387"/>
      <c r="I12" s="285"/>
      <c r="J12" s="364"/>
      <c r="K12" s="284"/>
      <c r="L12" s="287"/>
      <c r="M12" s="365"/>
      <c r="N12" s="386"/>
      <c r="O12" s="288"/>
      <c r="P12" s="364"/>
      <c r="Q12" s="284"/>
      <c r="R12" s="287"/>
      <c r="S12" s="364"/>
      <c r="T12" s="284"/>
      <c r="U12" s="287"/>
      <c r="V12" s="364"/>
      <c r="W12" s="284"/>
      <c r="X12" s="287"/>
      <c r="Y12" s="364"/>
      <c r="Z12" s="284"/>
      <c r="AA12" s="287"/>
      <c r="AB12" s="364"/>
      <c r="AC12" s="284"/>
      <c r="AD12" s="287"/>
      <c r="AE12" s="364"/>
      <c r="AF12" s="284"/>
      <c r="AG12" s="287"/>
      <c r="AH12" s="364"/>
      <c r="AI12" s="284"/>
      <c r="AJ12" s="287"/>
      <c r="AK12" s="364"/>
    </row>
    <row r="13" spans="1:37" ht="15" customHeight="1">
      <c r="A13" s="369" t="s">
        <v>267</v>
      </c>
      <c r="B13" s="284"/>
      <c r="C13" s="285"/>
      <c r="D13" s="289"/>
      <c r="E13" s="284"/>
      <c r="F13" s="285"/>
      <c r="G13" s="365"/>
      <c r="H13" s="387"/>
      <c r="I13" s="285"/>
      <c r="J13" s="368"/>
      <c r="K13" s="284"/>
      <c r="L13" s="287"/>
      <c r="M13" s="360"/>
      <c r="N13" s="387"/>
      <c r="O13" s="287"/>
      <c r="P13" s="360"/>
      <c r="Q13" s="284"/>
      <c r="R13" s="287"/>
      <c r="S13" s="360"/>
      <c r="T13" s="284"/>
      <c r="U13" s="287"/>
      <c r="V13" s="360"/>
      <c r="W13" s="284"/>
      <c r="X13" s="287"/>
      <c r="Y13" s="360"/>
      <c r="Z13" s="284"/>
      <c r="AA13" s="287"/>
      <c r="AB13" s="360"/>
      <c r="AC13" s="284"/>
      <c r="AD13" s="287"/>
      <c r="AE13" s="360"/>
      <c r="AF13" s="284"/>
      <c r="AG13" s="287"/>
      <c r="AH13" s="360"/>
      <c r="AI13" s="284"/>
      <c r="AJ13" s="287"/>
      <c r="AK13" s="364"/>
    </row>
    <row r="14" spans="1:37" ht="15" customHeight="1">
      <c r="A14" s="351" t="s">
        <v>268</v>
      </c>
      <c r="B14" s="284"/>
      <c r="C14" s="285"/>
      <c r="D14" s="289"/>
      <c r="E14" s="284"/>
      <c r="F14" s="285"/>
      <c r="G14" s="365"/>
      <c r="H14" s="387"/>
      <c r="I14" s="285"/>
      <c r="J14" s="368"/>
      <c r="K14" s="284"/>
      <c r="L14" s="287"/>
      <c r="M14" s="360"/>
      <c r="N14" s="387"/>
      <c r="O14" s="287"/>
      <c r="P14" s="364"/>
      <c r="Q14" s="284"/>
      <c r="R14" s="287"/>
      <c r="S14" s="364"/>
      <c r="T14" s="284"/>
      <c r="U14" s="287"/>
      <c r="V14" s="360"/>
      <c r="W14" s="284"/>
      <c r="X14" s="287"/>
      <c r="Y14" s="360"/>
      <c r="Z14" s="284"/>
      <c r="AA14" s="287"/>
      <c r="AB14" s="360"/>
      <c r="AC14" s="284"/>
      <c r="AD14" s="287"/>
      <c r="AE14" s="360"/>
      <c r="AF14" s="284"/>
      <c r="AG14" s="287"/>
      <c r="AH14" s="364"/>
      <c r="AI14" s="284"/>
      <c r="AJ14" s="287"/>
      <c r="AK14" s="364"/>
    </row>
    <row r="15" spans="1:37" ht="15" customHeight="1">
      <c r="A15" s="351" t="s">
        <v>269</v>
      </c>
      <c r="B15" s="284"/>
      <c r="C15" s="285"/>
      <c r="D15" s="389"/>
      <c r="E15" s="284"/>
      <c r="F15" s="285"/>
      <c r="G15" s="364"/>
      <c r="H15" s="387"/>
      <c r="I15" s="285"/>
      <c r="J15" s="364"/>
      <c r="K15" s="284"/>
      <c r="L15" s="287"/>
      <c r="M15" s="365"/>
      <c r="N15" s="387"/>
      <c r="O15" s="287"/>
      <c r="P15" s="364"/>
      <c r="Q15" s="284"/>
      <c r="R15" s="287"/>
      <c r="S15" s="364"/>
      <c r="T15" s="284"/>
      <c r="U15" s="287"/>
      <c r="V15" s="364"/>
      <c r="W15" s="284"/>
      <c r="X15" s="287"/>
      <c r="Y15" s="364"/>
      <c r="Z15" s="284"/>
      <c r="AA15" s="287"/>
      <c r="AB15" s="364"/>
      <c r="AC15" s="284"/>
      <c r="AD15" s="287"/>
      <c r="AE15" s="364"/>
      <c r="AF15" s="284"/>
      <c r="AG15" s="287"/>
      <c r="AH15" s="364"/>
      <c r="AI15" s="284"/>
      <c r="AJ15" s="287"/>
      <c r="AK15" s="364"/>
    </row>
    <row r="16" spans="1:37" ht="15" customHeight="1">
      <c r="A16" s="256" t="s">
        <v>270</v>
      </c>
      <c r="B16" s="284"/>
      <c r="C16" s="285"/>
      <c r="D16" s="382"/>
      <c r="E16" s="284"/>
      <c r="F16" s="285"/>
      <c r="G16" s="360"/>
      <c r="H16" s="387"/>
      <c r="I16" s="285"/>
      <c r="J16" s="360"/>
      <c r="K16" s="284"/>
      <c r="L16" s="287"/>
      <c r="M16" s="364"/>
      <c r="N16" s="387"/>
      <c r="O16" s="287"/>
      <c r="P16" s="360"/>
      <c r="Q16" s="284"/>
      <c r="R16" s="287"/>
      <c r="S16" s="364"/>
      <c r="T16" s="284"/>
      <c r="U16" s="287"/>
      <c r="V16" s="364"/>
      <c r="W16" s="284"/>
      <c r="X16" s="287"/>
      <c r="Y16" s="364"/>
      <c r="Z16" s="284"/>
      <c r="AA16" s="287"/>
      <c r="AB16" s="364"/>
      <c r="AC16" s="284"/>
      <c r="AD16" s="287"/>
      <c r="AE16" s="364"/>
      <c r="AF16" s="284"/>
      <c r="AG16" s="287"/>
      <c r="AH16" s="364"/>
      <c r="AI16" s="284"/>
      <c r="AJ16" s="287"/>
      <c r="AK16" s="364"/>
    </row>
    <row r="17" spans="1:37" ht="15" customHeight="1">
      <c r="A17" s="256" t="s">
        <v>271</v>
      </c>
      <c r="B17" s="284"/>
      <c r="C17" s="285"/>
      <c r="D17" s="389"/>
      <c r="E17" s="284"/>
      <c r="F17" s="285"/>
      <c r="G17" s="364"/>
      <c r="H17" s="387"/>
      <c r="I17" s="285"/>
      <c r="J17" s="364"/>
      <c r="K17" s="284"/>
      <c r="L17" s="287"/>
      <c r="M17" s="365"/>
      <c r="N17" s="387"/>
      <c r="O17" s="287"/>
      <c r="P17" s="364"/>
      <c r="Q17" s="284"/>
      <c r="R17" s="287"/>
      <c r="S17" s="364"/>
      <c r="T17" s="284"/>
      <c r="U17" s="287"/>
      <c r="V17" s="364"/>
      <c r="W17" s="284"/>
      <c r="X17" s="287"/>
      <c r="Y17" s="364"/>
      <c r="Z17" s="284"/>
      <c r="AA17" s="287"/>
      <c r="AB17" s="364"/>
      <c r="AC17" s="284"/>
      <c r="AD17" s="287"/>
      <c r="AE17" s="364"/>
      <c r="AF17" s="284"/>
      <c r="AG17" s="287"/>
      <c r="AH17" s="364"/>
      <c r="AI17" s="284"/>
      <c r="AJ17" s="287"/>
      <c r="AK17" s="364"/>
    </row>
    <row r="18" spans="1:37" ht="15" customHeight="1">
      <c r="A18" s="256" t="s">
        <v>272</v>
      </c>
      <c r="B18" s="284"/>
      <c r="C18" s="285"/>
      <c r="D18" s="390"/>
      <c r="E18" s="284"/>
      <c r="F18" s="285"/>
      <c r="G18" s="365"/>
      <c r="H18" s="387"/>
      <c r="I18" s="285"/>
      <c r="J18" s="365"/>
      <c r="K18" s="284"/>
      <c r="L18" s="287"/>
      <c r="M18" s="365"/>
      <c r="N18" s="387"/>
      <c r="O18" s="287"/>
      <c r="P18" s="364"/>
      <c r="Q18" s="284"/>
      <c r="R18" s="287"/>
      <c r="S18" s="364"/>
      <c r="T18" s="284"/>
      <c r="U18" s="287"/>
      <c r="V18" s="364"/>
      <c r="W18" s="284"/>
      <c r="X18" s="287"/>
      <c r="Y18" s="364"/>
      <c r="Z18" s="284"/>
      <c r="AA18" s="287"/>
      <c r="AB18" s="360"/>
      <c r="AC18" s="284"/>
      <c r="AD18" s="287"/>
      <c r="AE18" s="364"/>
      <c r="AF18" s="284"/>
      <c r="AG18" s="287"/>
      <c r="AH18" s="364"/>
      <c r="AI18" s="284"/>
      <c r="AJ18" s="287"/>
      <c r="AK18" s="364"/>
    </row>
    <row r="19" spans="1:37" ht="15" customHeight="1">
      <c r="A19" s="283" t="s">
        <v>298</v>
      </c>
      <c r="B19" s="284"/>
      <c r="C19" s="285"/>
      <c r="D19" s="391"/>
      <c r="E19" s="284"/>
      <c r="F19" s="285"/>
      <c r="G19" s="368"/>
      <c r="H19" s="387"/>
      <c r="I19" s="285"/>
      <c r="J19" s="286"/>
      <c r="K19" s="284"/>
      <c r="L19" s="287"/>
      <c r="M19" s="368"/>
      <c r="N19" s="387"/>
      <c r="O19" s="287"/>
      <c r="P19" s="382"/>
      <c r="Q19" s="284"/>
      <c r="R19" s="287"/>
      <c r="S19" s="360"/>
      <c r="T19" s="284"/>
      <c r="U19" s="287"/>
      <c r="V19" s="360"/>
      <c r="W19" s="284"/>
      <c r="X19" s="287"/>
      <c r="Y19" s="360"/>
      <c r="Z19" s="284"/>
      <c r="AA19" s="287"/>
      <c r="AB19" s="360"/>
      <c r="AC19" s="284"/>
      <c r="AD19" s="287"/>
      <c r="AE19" s="360"/>
      <c r="AF19" s="284"/>
      <c r="AG19" s="287"/>
      <c r="AH19" s="360"/>
      <c r="AI19" s="284"/>
      <c r="AJ19" s="287"/>
      <c r="AK19" s="364"/>
    </row>
    <row r="20" spans="1:37" ht="15" customHeight="1">
      <c r="A20" s="283" t="s">
        <v>299</v>
      </c>
      <c r="B20" s="284"/>
      <c r="C20" s="285"/>
      <c r="D20" s="391"/>
      <c r="E20" s="284"/>
      <c r="F20" s="285"/>
      <c r="G20" s="368"/>
      <c r="H20" s="387"/>
      <c r="I20" s="285"/>
      <c r="J20" s="286"/>
      <c r="K20" s="284"/>
      <c r="L20" s="287"/>
      <c r="M20" s="368"/>
      <c r="N20" s="387"/>
      <c r="O20" s="287"/>
      <c r="P20" s="382"/>
      <c r="Q20" s="284"/>
      <c r="R20" s="287"/>
      <c r="S20" s="360"/>
      <c r="T20" s="284"/>
      <c r="U20" s="287"/>
      <c r="V20" s="360"/>
      <c r="W20" s="284"/>
      <c r="X20" s="287"/>
      <c r="Y20" s="360"/>
      <c r="Z20" s="284"/>
      <c r="AA20" s="287"/>
      <c r="AB20" s="360"/>
      <c r="AC20" s="284"/>
      <c r="AD20" s="287"/>
      <c r="AE20" s="360"/>
      <c r="AF20" s="284"/>
      <c r="AG20" s="287"/>
      <c r="AH20" s="360"/>
      <c r="AI20" s="284"/>
      <c r="AJ20" s="287"/>
      <c r="AK20" s="364"/>
    </row>
    <row r="21" spans="1:37" ht="15" customHeight="1">
      <c r="A21" s="392" t="s">
        <v>300</v>
      </c>
      <c r="B21" s="284"/>
      <c r="C21" s="285"/>
      <c r="D21" s="391"/>
      <c r="E21" s="284"/>
      <c r="F21" s="285"/>
      <c r="G21" s="368"/>
      <c r="H21" s="387"/>
      <c r="I21" s="285"/>
      <c r="J21" s="286"/>
      <c r="K21" s="284"/>
      <c r="L21" s="287"/>
      <c r="M21" s="368"/>
      <c r="N21" s="387"/>
      <c r="O21" s="287"/>
      <c r="P21" s="382"/>
      <c r="Q21" s="284"/>
      <c r="R21" s="287"/>
      <c r="S21" s="360"/>
      <c r="T21" s="284"/>
      <c r="U21" s="287"/>
      <c r="V21" s="360"/>
      <c r="W21" s="284"/>
      <c r="X21" s="287"/>
      <c r="Y21" s="360"/>
      <c r="Z21" s="284"/>
      <c r="AA21" s="287"/>
      <c r="AB21" s="360"/>
      <c r="AC21" s="284"/>
      <c r="AD21" s="287"/>
      <c r="AE21" s="360"/>
      <c r="AF21" s="284"/>
      <c r="AG21" s="287"/>
      <c r="AH21" s="360"/>
      <c r="AI21" s="284"/>
      <c r="AJ21" s="287"/>
      <c r="AK21" s="364"/>
    </row>
    <row r="22" spans="1:37" ht="12.75">
      <c r="A22" s="283" t="s">
        <v>301</v>
      </c>
      <c r="B22" s="284"/>
      <c r="C22" s="285"/>
      <c r="D22" s="390"/>
      <c r="E22" s="284"/>
      <c r="F22" s="285"/>
      <c r="G22" s="368"/>
      <c r="H22" s="387"/>
      <c r="I22" s="285"/>
      <c r="J22" s="286"/>
      <c r="K22" s="284"/>
      <c r="L22" s="287"/>
      <c r="M22" s="368"/>
      <c r="N22" s="387"/>
      <c r="O22" s="287"/>
      <c r="P22" s="360"/>
      <c r="Q22" s="284"/>
      <c r="R22" s="287"/>
      <c r="S22" s="360"/>
      <c r="T22" s="284"/>
      <c r="U22" s="287"/>
      <c r="V22" s="360"/>
      <c r="W22" s="284"/>
      <c r="X22" s="287"/>
      <c r="Y22" s="360"/>
      <c r="Z22" s="284"/>
      <c r="AA22" s="287"/>
      <c r="AB22" s="360"/>
      <c r="AC22" s="284"/>
      <c r="AD22" s="287"/>
      <c r="AE22" s="360"/>
      <c r="AF22" s="284"/>
      <c r="AG22" s="287"/>
      <c r="AH22" s="360"/>
      <c r="AI22" s="284"/>
      <c r="AJ22" s="287"/>
      <c r="AK22" s="364"/>
    </row>
    <row r="23" spans="1:37" ht="12.75">
      <c r="A23" s="393" t="s">
        <v>273</v>
      </c>
      <c r="B23" s="371"/>
      <c r="C23" s="372"/>
      <c r="D23" s="394">
        <f>SUM(D6:D18)</f>
        <v>0</v>
      </c>
      <c r="E23" s="371"/>
      <c r="F23" s="372"/>
      <c r="G23" s="373">
        <f>SUM(G6:G22)</f>
        <v>0</v>
      </c>
      <c r="H23" s="395"/>
      <c r="I23" s="372"/>
      <c r="J23" s="373">
        <f>SUM(J6:J22)</f>
        <v>0</v>
      </c>
      <c r="K23" s="371"/>
      <c r="L23" s="372"/>
      <c r="M23" s="373">
        <f>SUM(M6:M22)</f>
        <v>0</v>
      </c>
      <c r="N23" s="395"/>
      <c r="O23" s="372"/>
      <c r="P23" s="373">
        <f>SUM(P6:P22)</f>
        <v>0</v>
      </c>
      <c r="Q23" s="371"/>
      <c r="R23" s="372"/>
      <c r="S23" s="373">
        <f>SUM(S6:S22)</f>
        <v>0</v>
      </c>
      <c r="T23" s="371"/>
      <c r="U23" s="372"/>
      <c r="V23" s="373">
        <f>SUM(V6:V22)</f>
        <v>0</v>
      </c>
      <c r="W23" s="373"/>
      <c r="X23" s="373"/>
      <c r="Y23" s="373">
        <f>SUM(Y6:Y22)</f>
        <v>0</v>
      </c>
      <c r="Z23" s="371"/>
      <c r="AA23" s="372"/>
      <c r="AB23" s="373">
        <f>SUM(AB6:AB22)</f>
        <v>0</v>
      </c>
      <c r="AC23" s="373"/>
      <c r="AD23" s="373"/>
      <c r="AE23" s="373">
        <f>SUM(AE6:AE22)</f>
        <v>0</v>
      </c>
      <c r="AF23" s="373"/>
      <c r="AG23" s="373"/>
      <c r="AH23" s="373">
        <f>SUM(AH6:AH22)</f>
        <v>0</v>
      </c>
      <c r="AI23" s="371"/>
      <c r="AJ23" s="372"/>
      <c r="AK23" s="373"/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274</v>
      </c>
      <c r="B25" s="224"/>
      <c r="C25" s="224"/>
      <c r="D25" s="261">
        <f>SUM(D8:D12)-D11</f>
        <v>0</v>
      </c>
      <c r="E25" s="224"/>
      <c r="F25" s="224"/>
      <c r="G25" s="261">
        <f>SUM(G8:G12)-G11</f>
        <v>0</v>
      </c>
      <c r="H25" s="224"/>
      <c r="I25" s="224"/>
      <c r="J25" s="261">
        <f>SUM(J8:J12)-J11</f>
        <v>0</v>
      </c>
      <c r="K25" s="224"/>
      <c r="L25" s="224"/>
      <c r="M25" s="261">
        <f>SUM(M8:M12)-M11</f>
        <v>0</v>
      </c>
      <c r="N25" s="224"/>
      <c r="O25" s="224"/>
      <c r="P25" s="261">
        <f>SUM(P8:P12)-P11</f>
        <v>0</v>
      </c>
      <c r="Q25" s="224"/>
      <c r="R25" s="224"/>
      <c r="S25" s="261">
        <f>SUM(S8:S12)</f>
        <v>0</v>
      </c>
      <c r="T25" s="224"/>
      <c r="U25" s="224"/>
      <c r="V25" s="261">
        <f>SUM(V8:V12)</f>
        <v>0</v>
      </c>
      <c r="W25" s="224"/>
      <c r="X25" s="224"/>
      <c r="Y25" s="261">
        <f>SUM(Y8:Y12)</f>
        <v>0</v>
      </c>
      <c r="Z25" s="224"/>
      <c r="AA25" s="224"/>
      <c r="AB25" s="261">
        <f>SUM(AB8:AB12)</f>
        <v>0</v>
      </c>
      <c r="AC25" s="224"/>
      <c r="AD25" s="224"/>
      <c r="AE25" s="261">
        <f>SUM(AE8:AE12)</f>
        <v>0</v>
      </c>
      <c r="AF25" s="224"/>
      <c r="AG25" s="224"/>
      <c r="AH25" s="261">
        <f>SUM(AH8:AH12)</f>
        <v>0</v>
      </c>
      <c r="AI25" s="224"/>
      <c r="AJ25" s="224"/>
      <c r="AK25" s="261">
        <f>SUM(AK8:AK12)</f>
        <v>0</v>
      </c>
    </row>
    <row r="26" spans="1:37" ht="12.7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25.5">
      <c r="A27" s="262" t="s">
        <v>275</v>
      </c>
      <c r="B27" s="224"/>
      <c r="C27" s="224"/>
      <c r="D27" s="263" t="e">
        <f>D25/D23</f>
        <v>#DIV/0!</v>
      </c>
      <c r="E27" s="263"/>
      <c r="F27" s="263"/>
      <c r="G27" s="263" t="e">
        <f>G25/G23</f>
        <v>#DIV/0!</v>
      </c>
      <c r="H27" s="263"/>
      <c r="I27" s="263"/>
      <c r="J27" s="263" t="e">
        <f>J25/J23</f>
        <v>#DIV/0!</v>
      </c>
      <c r="K27" s="263"/>
      <c r="L27" s="263"/>
      <c r="M27" s="263" t="e">
        <f>M25/M23</f>
        <v>#DIV/0!</v>
      </c>
      <c r="N27" s="263"/>
      <c r="O27" s="263"/>
      <c r="P27" s="263" t="e">
        <f>P25/P23</f>
        <v>#DIV/0!</v>
      </c>
      <c r="Q27" s="263"/>
      <c r="R27" s="263"/>
      <c r="S27" s="263" t="e">
        <f>S25/S23</f>
        <v>#DIV/0!</v>
      </c>
      <c r="T27" s="263"/>
      <c r="U27" s="263"/>
      <c r="V27" s="263" t="e">
        <f>V25/V23</f>
        <v>#DIV/0!</v>
      </c>
      <c r="W27" s="263"/>
      <c r="X27" s="263"/>
      <c r="Y27" s="263" t="e">
        <f>Y25/Y23</f>
        <v>#DIV/0!</v>
      </c>
      <c r="Z27" s="263"/>
      <c r="AA27" s="263"/>
      <c r="AB27" s="263" t="e">
        <f>AB25/AB23</f>
        <v>#DIV/0!</v>
      </c>
      <c r="AC27" s="263"/>
      <c r="AD27" s="263"/>
      <c r="AE27" s="263" t="e">
        <f>AE25/AE23</f>
        <v>#DIV/0!</v>
      </c>
      <c r="AF27" s="263"/>
      <c r="AG27" s="263"/>
      <c r="AH27" s="263" t="e">
        <f>AH25/AH23</f>
        <v>#DIV/0!</v>
      </c>
      <c r="AI27" s="263"/>
      <c r="AJ27" s="263"/>
      <c r="AK27" s="263" t="e">
        <f>AK25/AK23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79" t="s">
        <v>276</v>
      </c>
      <c r="B29" s="224"/>
      <c r="C29" s="224"/>
      <c r="D29" s="261">
        <f>SUM(D15:D17)</f>
        <v>0</v>
      </c>
      <c r="E29" s="224"/>
      <c r="F29" s="224"/>
      <c r="G29" s="261">
        <f>SUM(G15:G17)</f>
        <v>0</v>
      </c>
      <c r="H29" s="224"/>
      <c r="I29" s="224"/>
      <c r="J29" s="261">
        <f>SUM(J15:J17)</f>
        <v>0</v>
      </c>
      <c r="K29" s="224"/>
      <c r="L29" s="224"/>
      <c r="M29" s="261">
        <f>SUM(M15:M17)</f>
        <v>0</v>
      </c>
      <c r="N29" s="224"/>
      <c r="O29" s="224"/>
      <c r="P29" s="261">
        <f>SUM(P15:P17)</f>
        <v>0</v>
      </c>
      <c r="Q29" s="224"/>
      <c r="R29" s="224"/>
      <c r="S29" s="261">
        <f>SUM(S15:S17)</f>
        <v>0</v>
      </c>
      <c r="T29" s="224"/>
      <c r="U29" s="224"/>
      <c r="V29" s="261">
        <f>SUM(V15:V17)</f>
        <v>0</v>
      </c>
      <c r="W29" s="224"/>
      <c r="X29" s="224"/>
      <c r="Y29" s="261">
        <f>SUM(Y15:Y17)</f>
        <v>0</v>
      </c>
      <c r="Z29" s="224"/>
      <c r="AA29" s="224"/>
      <c r="AB29" s="261">
        <f>SUM(AB15:AB17)</f>
        <v>0</v>
      </c>
      <c r="AC29" s="224"/>
      <c r="AD29" s="224"/>
      <c r="AE29" s="261">
        <f>SUM(AE15:AE17)</f>
        <v>0</v>
      </c>
      <c r="AF29" s="224"/>
      <c r="AG29" s="224"/>
      <c r="AH29" s="261">
        <f>SUM(AH15:AH17)</f>
        <v>0</v>
      </c>
      <c r="AI29" s="224"/>
      <c r="AJ29" s="224"/>
      <c r="AK29" s="261">
        <f>SUM(AK15:AK17)</f>
        <v>0</v>
      </c>
    </row>
    <row r="30" spans="1:37" ht="12.75">
      <c r="A30" s="79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79" t="s">
        <v>277</v>
      </c>
      <c r="B31" s="224"/>
      <c r="C31" s="224"/>
      <c r="D31" s="263" t="e">
        <f>D29/D23</f>
        <v>#DIV/0!</v>
      </c>
      <c r="E31" s="224"/>
      <c r="F31" s="224"/>
      <c r="G31" s="263" t="e">
        <f>G29/G23</f>
        <v>#DIV/0!</v>
      </c>
      <c r="H31" s="224"/>
      <c r="I31" s="224"/>
      <c r="J31" s="263" t="e">
        <f>J29/J23</f>
        <v>#DIV/0!</v>
      </c>
      <c r="K31" s="224"/>
      <c r="L31" s="224"/>
      <c r="M31" s="263" t="e">
        <f>M29/M23</f>
        <v>#DIV/0!</v>
      </c>
      <c r="N31" s="224"/>
      <c r="O31" s="224"/>
      <c r="P31" s="263" t="e">
        <f>P29/P23</f>
        <v>#DIV/0!</v>
      </c>
      <c r="Q31" s="224"/>
      <c r="R31" s="224"/>
      <c r="S31" s="263" t="e">
        <f>S29/S23</f>
        <v>#DIV/0!</v>
      </c>
      <c r="T31" s="224"/>
      <c r="U31" s="224"/>
      <c r="V31" s="263" t="e">
        <f>V29/V23</f>
        <v>#DIV/0!</v>
      </c>
      <c r="W31" s="224"/>
      <c r="X31" s="224"/>
      <c r="Y31" s="263" t="e">
        <f>Y29/Y23</f>
        <v>#DIV/0!</v>
      </c>
      <c r="Z31" s="224"/>
      <c r="AA31" s="224"/>
      <c r="AB31" s="263" t="e">
        <f>AB29/AB23</f>
        <v>#DIV/0!</v>
      </c>
      <c r="AC31" s="224"/>
      <c r="AD31" s="224"/>
      <c r="AE31" s="263" t="e">
        <f>AE29/AE23</f>
        <v>#DIV/0!</v>
      </c>
      <c r="AF31" s="224"/>
      <c r="AG31" s="224"/>
      <c r="AH31" s="263" t="e">
        <f>AH29/AH23</f>
        <v>#DIV/0!</v>
      </c>
      <c r="AI31" s="224"/>
      <c r="AJ31" s="224"/>
      <c r="AK31" s="263" t="e">
        <f>AK29/AK23</f>
        <v>#DIV/0!</v>
      </c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D23</f>
        <v>0</v>
      </c>
      <c r="B101" s="261">
        <f>G23</f>
        <v>0</v>
      </c>
      <c r="C101" s="261">
        <f>J23</f>
        <v>0</v>
      </c>
      <c r="D101" s="261">
        <f>M23</f>
        <v>0</v>
      </c>
      <c r="E101" s="261">
        <f>P23</f>
        <v>0</v>
      </c>
      <c r="F101" s="261">
        <f>S23</f>
        <v>0</v>
      </c>
      <c r="G101" s="261">
        <f>V23</f>
        <v>0</v>
      </c>
      <c r="H101" s="261">
        <f>Y23</f>
        <v>0</v>
      </c>
      <c r="I101" s="261">
        <f>AB23</f>
        <v>0</v>
      </c>
      <c r="J101" s="261">
        <f>AE23</f>
        <v>0</v>
      </c>
      <c r="K101" s="261">
        <f>AH23</f>
        <v>0</v>
      </c>
      <c r="L101" s="261">
        <f>AK23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302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11904270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74"/>
      <c r="F7" s="234"/>
      <c r="G7" s="235"/>
      <c r="H7" s="274"/>
      <c r="I7" s="234"/>
      <c r="J7" s="235"/>
      <c r="K7" s="274"/>
      <c r="L7" s="234"/>
      <c r="M7" s="235"/>
      <c r="N7" s="274"/>
      <c r="O7" s="234"/>
      <c r="P7" s="235"/>
      <c r="Q7" s="274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74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81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3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8"/>
      <c r="T13" s="242"/>
      <c r="U13" s="243"/>
      <c r="V13" s="238"/>
      <c r="W13" s="242"/>
      <c r="X13" s="242"/>
      <c r="Y13" s="241"/>
      <c r="Z13" s="242"/>
      <c r="AA13" s="242"/>
      <c r="AB13" s="241"/>
      <c r="AC13" s="242"/>
      <c r="AD13" s="243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2"/>
      <c r="AD14" s="243"/>
      <c r="AE14" s="241"/>
      <c r="AF14" s="242"/>
      <c r="AG14" s="243"/>
      <c r="AH14" s="244"/>
      <c r="AI14" s="242"/>
      <c r="AJ14" s="243"/>
      <c r="AK14" s="244"/>
    </row>
    <row r="15" spans="1:37" ht="15" customHeight="1">
      <c r="A15" s="227" t="s">
        <v>269</v>
      </c>
      <c r="B15" s="242"/>
      <c r="C15" s="242"/>
      <c r="D15" s="235"/>
      <c r="E15" s="242"/>
      <c r="F15" s="242"/>
      <c r="G15" s="235"/>
      <c r="H15" s="242"/>
      <c r="I15" s="242"/>
      <c r="J15" s="238"/>
      <c r="K15" s="242"/>
      <c r="L15" s="243"/>
      <c r="M15" s="244"/>
      <c r="N15" s="242"/>
      <c r="O15" s="243"/>
      <c r="P15" s="235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2"/>
      <c r="AD15" s="243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5"/>
      <c r="Q16" s="242"/>
      <c r="R16" s="243"/>
      <c r="S16" s="235"/>
      <c r="T16" s="242"/>
      <c r="U16" s="243"/>
      <c r="V16" s="238"/>
      <c r="W16" s="242"/>
      <c r="X16" s="242"/>
      <c r="Y16" s="238"/>
      <c r="Z16" s="242"/>
      <c r="AA16" s="242"/>
      <c r="AB16" s="244"/>
      <c r="AC16" s="242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72" t="s">
        <v>285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340"/>
      <c r="Q18" s="251"/>
      <c r="R18" s="253"/>
      <c r="S18" s="254"/>
      <c r="T18" s="251"/>
      <c r="U18" s="253"/>
      <c r="V18" s="254"/>
      <c r="W18" s="251"/>
      <c r="X18" s="251"/>
      <c r="Y18" s="268"/>
      <c r="Z18" s="251"/>
      <c r="AA18" s="251"/>
      <c r="AB18" s="268"/>
      <c r="AC18" s="251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SUM(M7:M18)</f>
        <v>0</v>
      </c>
      <c r="N19" s="259"/>
      <c r="O19" s="258"/>
      <c r="P19" s="232">
        <f>SUM(P7:P18)</f>
        <v>0</v>
      </c>
      <c r="Q19" s="259"/>
      <c r="R19" s="258"/>
      <c r="S19" s="232">
        <f>SUM(S6:S18)</f>
        <v>0</v>
      </c>
      <c r="T19" s="259"/>
      <c r="U19" s="252"/>
      <c r="V19" s="232">
        <f>SUM(V7:V18)</f>
        <v>0</v>
      </c>
      <c r="W19" s="259"/>
      <c r="X19" s="258"/>
      <c r="Y19" s="232">
        <f>SUM(Y7:Y18)</f>
        <v>0</v>
      </c>
      <c r="Z19" s="232"/>
      <c r="AA19" s="232"/>
      <c r="AB19" s="232">
        <f>SUM(AB7:AB18)</f>
        <v>0</v>
      </c>
      <c r="AC19" s="259"/>
      <c r="AD19" s="258"/>
      <c r="AE19" s="232">
        <f>SUM(AE7:AE18)</f>
        <v>0</v>
      </c>
      <c r="AF19" s="232"/>
      <c r="AG19" s="232"/>
      <c r="AH19" s="232">
        <f>SUM(AH7:AH18)</f>
        <v>0</v>
      </c>
      <c r="AI19" s="259"/>
      <c r="AJ19" s="258"/>
      <c r="AK19" s="252"/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 t="shared" ref="J21:K21" si="0">SUM(J8:J12)-J11</f>
        <v>0</v>
      </c>
      <c r="K21" s="224">
        <f t="shared" si="0"/>
        <v>0</v>
      </c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outlinePr summaryBelow="0" summaryRight="0"/>
  </sheetPr>
  <dimension ref="A1:AK102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39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10365813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5"/>
      <c r="C6" s="234"/>
      <c r="D6" s="235"/>
      <c r="E6" s="245"/>
      <c r="F6" s="234"/>
      <c r="G6" s="235"/>
      <c r="H6" s="245"/>
      <c r="I6" s="234"/>
      <c r="J6" s="235"/>
      <c r="K6" s="245"/>
      <c r="L6" s="234"/>
      <c r="M6" s="235"/>
      <c r="N6" s="245"/>
      <c r="O6" s="234"/>
      <c r="P6" s="235"/>
      <c r="Q6" s="245"/>
      <c r="R6" s="234"/>
      <c r="S6" s="235"/>
      <c r="T6" s="233"/>
      <c r="U6" s="234"/>
      <c r="V6" s="235"/>
      <c r="W6" s="233"/>
      <c r="X6" s="234"/>
      <c r="Y6" s="235"/>
      <c r="Z6" s="233"/>
      <c r="AA6" s="234"/>
      <c r="AB6" s="235"/>
      <c r="AC6" s="233"/>
      <c r="AD6" s="234"/>
      <c r="AE6" s="235"/>
      <c r="AF6" s="239"/>
      <c r="AG6" s="240"/>
      <c r="AH6" s="241"/>
      <c r="AI6" s="242"/>
      <c r="AJ6" s="243"/>
      <c r="AK6" s="244"/>
    </row>
    <row r="7" spans="1:37" ht="15" customHeight="1">
      <c r="A7" s="227" t="s">
        <v>261</v>
      </c>
      <c r="B7" s="233"/>
      <c r="C7" s="234"/>
      <c r="D7" s="235"/>
      <c r="E7" s="245"/>
      <c r="F7" s="234"/>
      <c r="G7" s="235"/>
      <c r="H7" s="233"/>
      <c r="I7" s="234"/>
      <c r="J7" s="235"/>
      <c r="K7" s="274"/>
      <c r="L7" s="234"/>
      <c r="M7" s="238"/>
      <c r="N7" s="233"/>
      <c r="O7" s="234"/>
      <c r="P7" s="235"/>
      <c r="Q7" s="245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42"/>
      <c r="AJ7" s="243"/>
      <c r="AK7" s="244"/>
    </row>
    <row r="8" spans="1:37" ht="15" customHeight="1">
      <c r="A8" s="227" t="s">
        <v>262</v>
      </c>
      <c r="B8" s="245"/>
      <c r="C8" s="234"/>
      <c r="D8" s="235"/>
      <c r="E8" s="245"/>
      <c r="F8" s="234"/>
      <c r="G8" s="235"/>
      <c r="H8" s="245"/>
      <c r="I8" s="234"/>
      <c r="J8" s="235"/>
      <c r="K8" s="245"/>
      <c r="L8" s="234"/>
      <c r="M8" s="235"/>
      <c r="N8" s="245"/>
      <c r="O8" s="234"/>
      <c r="P8" s="235"/>
      <c r="Q8" s="245"/>
      <c r="R8" s="234"/>
      <c r="S8" s="235"/>
      <c r="T8" s="266"/>
      <c r="U8" s="234"/>
      <c r="V8" s="235"/>
      <c r="W8" s="233"/>
      <c r="X8" s="234"/>
      <c r="Y8" s="235"/>
      <c r="Z8" s="245"/>
      <c r="AA8" s="234"/>
      <c r="AB8" s="235"/>
      <c r="AC8" s="233"/>
      <c r="AD8" s="234"/>
      <c r="AE8" s="235"/>
      <c r="AF8" s="239"/>
      <c r="AG8" s="240"/>
      <c r="AH8" s="241"/>
      <c r="AI8" s="242"/>
      <c r="AJ8" s="243"/>
      <c r="AK8" s="244"/>
    </row>
    <row r="9" spans="1:37" ht="15" customHeight="1">
      <c r="A9" s="227" t="s">
        <v>263</v>
      </c>
      <c r="B9" s="245"/>
      <c r="C9" s="234"/>
      <c r="D9" s="235"/>
      <c r="E9" s="245"/>
      <c r="F9" s="234"/>
      <c r="G9" s="235"/>
      <c r="H9" s="233"/>
      <c r="I9" s="234"/>
      <c r="J9" s="235"/>
      <c r="K9" s="245"/>
      <c r="L9" s="234"/>
      <c r="M9" s="235"/>
      <c r="N9" s="245"/>
      <c r="O9" s="234"/>
      <c r="P9" s="235"/>
      <c r="Q9" s="233"/>
      <c r="R9" s="234"/>
      <c r="S9" s="235"/>
      <c r="T9" s="266"/>
      <c r="U9" s="234"/>
      <c r="V9" s="235"/>
      <c r="W9" s="233"/>
      <c r="X9" s="234"/>
      <c r="Y9" s="235"/>
      <c r="Z9" s="233"/>
      <c r="AA9" s="234"/>
      <c r="AB9" s="235"/>
      <c r="AC9" s="233"/>
      <c r="AD9" s="234"/>
      <c r="AE9" s="235"/>
      <c r="AF9" s="239"/>
      <c r="AG9" s="240"/>
      <c r="AH9" s="241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38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8"/>
      <c r="AD10" s="243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39"/>
      <c r="C11" s="240"/>
      <c r="D11" s="241"/>
      <c r="E11" s="239"/>
      <c r="F11" s="240"/>
      <c r="G11" s="241"/>
      <c r="H11" s="239"/>
      <c r="I11" s="240"/>
      <c r="J11" s="241"/>
      <c r="K11" s="245"/>
      <c r="L11" s="234"/>
      <c r="M11" s="235"/>
      <c r="N11" s="245"/>
      <c r="O11" s="234"/>
      <c r="P11" s="235"/>
      <c r="Q11" s="245"/>
      <c r="R11" s="234"/>
      <c r="S11" s="235"/>
      <c r="T11" s="245"/>
      <c r="U11" s="234"/>
      <c r="V11" s="235"/>
      <c r="W11" s="245"/>
      <c r="X11" s="234"/>
      <c r="Y11" s="235"/>
      <c r="Z11" s="245"/>
      <c r="AA11" s="234"/>
      <c r="AB11" s="235"/>
      <c r="AC11" s="233"/>
      <c r="AD11" s="234"/>
      <c r="AE11" s="235"/>
      <c r="AF11" s="239"/>
      <c r="AG11" s="240"/>
      <c r="AH11" s="241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38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39"/>
      <c r="AA12" s="239"/>
      <c r="AB12" s="241"/>
      <c r="AC12" s="275"/>
      <c r="AD12" s="240"/>
      <c r="AE12" s="241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303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8"/>
      <c r="Q13" s="242"/>
      <c r="R13" s="243"/>
      <c r="S13" s="238"/>
      <c r="T13" s="242"/>
      <c r="U13" s="243"/>
      <c r="V13" s="238"/>
      <c r="W13" s="242"/>
      <c r="X13" s="242"/>
      <c r="Y13" s="241"/>
      <c r="Z13" s="242"/>
      <c r="AA13" s="242"/>
      <c r="AB13" s="244"/>
      <c r="AC13" s="275"/>
      <c r="AD13" s="240"/>
      <c r="AE13" s="241"/>
      <c r="AF13" s="239"/>
      <c r="AG13" s="240"/>
      <c r="AH13" s="241"/>
      <c r="AI13" s="242"/>
      <c r="AJ13" s="243"/>
      <c r="AK13" s="244"/>
    </row>
    <row r="14" spans="1:37" ht="15" customHeight="1">
      <c r="A14" s="249" t="s">
        <v>267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8"/>
      <c r="W14" s="242"/>
      <c r="X14" s="242"/>
      <c r="Y14" s="241"/>
      <c r="Z14" s="242"/>
      <c r="AA14" s="242"/>
      <c r="AB14" s="241"/>
      <c r="AC14" s="248"/>
      <c r="AD14" s="243"/>
      <c r="AE14" s="241"/>
      <c r="AF14" s="242"/>
      <c r="AG14" s="243"/>
      <c r="AH14" s="241"/>
      <c r="AI14" s="242"/>
      <c r="AJ14" s="243"/>
      <c r="AK14" s="244"/>
    </row>
    <row r="15" spans="1:37" ht="15" customHeight="1">
      <c r="A15" s="227" t="s">
        <v>268</v>
      </c>
      <c r="B15" s="242"/>
      <c r="C15" s="242"/>
      <c r="D15" s="244"/>
      <c r="E15" s="242"/>
      <c r="F15" s="242"/>
      <c r="G15" s="244"/>
      <c r="H15" s="242"/>
      <c r="I15" s="242"/>
      <c r="J15" s="241"/>
      <c r="K15" s="242"/>
      <c r="L15" s="243"/>
      <c r="M15" s="235"/>
      <c r="N15" s="242"/>
      <c r="O15" s="243"/>
      <c r="P15" s="235"/>
      <c r="Q15" s="242"/>
      <c r="R15" s="243"/>
      <c r="S15" s="235"/>
      <c r="T15" s="242"/>
      <c r="U15" s="243"/>
      <c r="V15" s="238"/>
      <c r="W15" s="242"/>
      <c r="X15" s="242"/>
      <c r="Y15" s="241"/>
      <c r="Z15" s="242"/>
      <c r="AA15" s="242"/>
      <c r="AB15" s="241"/>
      <c r="AC15" s="248"/>
      <c r="AD15" s="243"/>
      <c r="AE15" s="241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269</v>
      </c>
      <c r="B16" s="242"/>
      <c r="C16" s="242"/>
      <c r="D16" s="238"/>
      <c r="E16" s="242"/>
      <c r="F16" s="242"/>
      <c r="G16" s="238"/>
      <c r="H16" s="242"/>
      <c r="I16" s="242"/>
      <c r="J16" s="238"/>
      <c r="K16" s="242"/>
      <c r="L16" s="243"/>
      <c r="M16" s="235"/>
      <c r="N16" s="242"/>
      <c r="O16" s="243"/>
      <c r="P16" s="238"/>
      <c r="Q16" s="242"/>
      <c r="R16" s="243"/>
      <c r="S16" s="238"/>
      <c r="T16" s="242"/>
      <c r="U16" s="243"/>
      <c r="V16" s="235"/>
      <c r="W16" s="242"/>
      <c r="X16" s="242"/>
      <c r="Y16" s="244"/>
      <c r="Z16" s="242"/>
      <c r="AA16" s="242"/>
      <c r="AB16" s="244"/>
      <c r="AC16" s="248"/>
      <c r="AD16" s="243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270</v>
      </c>
      <c r="B17" s="242"/>
      <c r="C17" s="242"/>
      <c r="D17" s="235"/>
      <c r="E17" s="242"/>
      <c r="F17" s="242"/>
      <c r="G17" s="235"/>
      <c r="H17" s="242"/>
      <c r="I17" s="242"/>
      <c r="J17" s="235"/>
      <c r="K17" s="242"/>
      <c r="L17" s="243"/>
      <c r="M17" s="235"/>
      <c r="N17" s="242"/>
      <c r="O17" s="243"/>
      <c r="P17" s="235"/>
      <c r="Q17" s="242"/>
      <c r="R17" s="243"/>
      <c r="S17" s="238"/>
      <c r="T17" s="242"/>
      <c r="U17" s="243"/>
      <c r="V17" s="238"/>
      <c r="W17" s="242"/>
      <c r="X17" s="242"/>
      <c r="Y17" s="238"/>
      <c r="Z17" s="242"/>
      <c r="AA17" s="242"/>
      <c r="AB17" s="244"/>
      <c r="AC17" s="248"/>
      <c r="AD17" s="243"/>
      <c r="AE17" s="244"/>
      <c r="AF17" s="242"/>
      <c r="AG17" s="243"/>
      <c r="AH17" s="244"/>
      <c r="AI17" s="242"/>
      <c r="AJ17" s="243"/>
      <c r="AK17" s="244"/>
    </row>
    <row r="18" spans="1:37" ht="15" customHeight="1">
      <c r="A18" s="227" t="s">
        <v>271</v>
      </c>
      <c r="B18" s="242"/>
      <c r="C18" s="242"/>
      <c r="D18" s="238"/>
      <c r="E18" s="242"/>
      <c r="F18" s="242"/>
      <c r="G18" s="238"/>
      <c r="H18" s="242"/>
      <c r="I18" s="242"/>
      <c r="J18" s="238"/>
      <c r="K18" s="242"/>
      <c r="L18" s="243"/>
      <c r="M18" s="238"/>
      <c r="N18" s="242"/>
      <c r="O18" s="243"/>
      <c r="P18" s="238"/>
      <c r="Q18" s="242"/>
      <c r="R18" s="243"/>
      <c r="S18" s="238"/>
      <c r="T18" s="242"/>
      <c r="U18" s="243"/>
      <c r="V18" s="238"/>
      <c r="W18" s="242"/>
      <c r="X18" s="242"/>
      <c r="Y18" s="244"/>
      <c r="Z18" s="242"/>
      <c r="AA18" s="242"/>
      <c r="AB18" s="238"/>
      <c r="AC18" s="248"/>
      <c r="AD18" s="243"/>
      <c r="AE18" s="244"/>
      <c r="AF18" s="242"/>
      <c r="AG18" s="243"/>
      <c r="AH18" s="244"/>
      <c r="AI18" s="242"/>
      <c r="AJ18" s="243"/>
      <c r="AK18" s="244"/>
    </row>
    <row r="19" spans="1:37" ht="15" customHeight="1">
      <c r="A19" s="250" t="s">
        <v>272</v>
      </c>
      <c r="B19" s="251"/>
      <c r="C19" s="251"/>
      <c r="D19" s="252"/>
      <c r="E19" s="251"/>
      <c r="F19" s="251"/>
      <c r="G19" s="252"/>
      <c r="H19" s="251"/>
      <c r="I19" s="251"/>
      <c r="J19" s="252"/>
      <c r="K19" s="251"/>
      <c r="L19" s="253"/>
      <c r="M19" s="267"/>
      <c r="N19" s="251"/>
      <c r="O19" s="253"/>
      <c r="P19" s="254"/>
      <c r="Q19" s="251"/>
      <c r="R19" s="253"/>
      <c r="S19" s="254"/>
      <c r="T19" s="251"/>
      <c r="U19" s="253"/>
      <c r="V19" s="254"/>
      <c r="W19" s="251"/>
      <c r="X19" s="251"/>
      <c r="Y19" s="252"/>
      <c r="Z19" s="251"/>
      <c r="AA19" s="251"/>
      <c r="AB19" s="252"/>
      <c r="AC19" s="255"/>
      <c r="AD19" s="253"/>
      <c r="AE19" s="252"/>
      <c r="AF19" s="251"/>
      <c r="AG19" s="253"/>
      <c r="AH19" s="252"/>
      <c r="AI19" s="251"/>
      <c r="AJ19" s="253"/>
      <c r="AK19" s="252"/>
    </row>
    <row r="20" spans="1:37" ht="15" customHeight="1">
      <c r="A20" s="226" t="s">
        <v>273</v>
      </c>
      <c r="B20" s="259"/>
      <c r="C20" s="258"/>
      <c r="D20" s="232">
        <f>SUM(D6:D19)</f>
        <v>0</v>
      </c>
      <c r="E20" s="259"/>
      <c r="F20" s="258"/>
      <c r="G20" s="232">
        <f>SUM(G6:G19)</f>
        <v>0</v>
      </c>
      <c r="H20" s="259"/>
      <c r="I20" s="258"/>
      <c r="J20" s="232">
        <f>SUM(J6:J19)</f>
        <v>0</v>
      </c>
      <c r="K20" s="259"/>
      <c r="L20" s="259"/>
      <c r="M20" s="269">
        <f>SUM(M6:M19)</f>
        <v>0</v>
      </c>
      <c r="N20" s="259"/>
      <c r="O20" s="258"/>
      <c r="P20" s="232">
        <f>SUM(P6:P19)</f>
        <v>0</v>
      </c>
      <c r="Q20" s="259"/>
      <c r="R20" s="258"/>
      <c r="S20" s="232">
        <f>SUM(S6:S19)</f>
        <v>0</v>
      </c>
      <c r="T20" s="259"/>
      <c r="U20" s="252"/>
      <c r="V20" s="232">
        <f>SUM(V6:V19)</f>
        <v>0</v>
      </c>
      <c r="W20" s="259"/>
      <c r="X20" s="258"/>
      <c r="Y20" s="232">
        <f>SUM(Y6:Y19)</f>
        <v>0</v>
      </c>
      <c r="Z20" s="232"/>
      <c r="AA20" s="232"/>
      <c r="AB20" s="232">
        <f>SUM(AB6:AB19)</f>
        <v>0</v>
      </c>
      <c r="AC20" s="259"/>
      <c r="AD20" s="258"/>
      <c r="AE20" s="232">
        <f>SUM(AE6:AE19)</f>
        <v>0</v>
      </c>
      <c r="AF20" s="232"/>
      <c r="AG20" s="232"/>
      <c r="AH20" s="232">
        <f>SUM(AH6:AH19)</f>
        <v>0</v>
      </c>
      <c r="AI20" s="259"/>
      <c r="AJ20" s="258"/>
      <c r="AK20" s="252"/>
    </row>
    <row r="21" spans="1:37" ht="15" customHeight="1">
      <c r="A21" s="224"/>
      <c r="B21" s="224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</row>
    <row r="22" spans="1:37" ht="12.75">
      <c r="A22" s="79" t="s">
        <v>274</v>
      </c>
      <c r="B22" s="224"/>
      <c r="C22" s="224"/>
      <c r="D22" s="261">
        <f>SUM(D8:D12)-D11</f>
        <v>0</v>
      </c>
      <c r="E22" s="224"/>
      <c r="F22" s="224"/>
      <c r="G22" s="261">
        <f>SUM(G8:G12)-G11</f>
        <v>0</v>
      </c>
      <c r="H22" s="224"/>
      <c r="I22" s="224"/>
      <c r="J22" s="261">
        <f>SUM(J8:J12)-J11</f>
        <v>0</v>
      </c>
      <c r="K22" s="224"/>
      <c r="L22" s="224"/>
      <c r="M22" s="261">
        <f>SUM(M8:M12)-M11</f>
        <v>0</v>
      </c>
      <c r="N22" s="224"/>
      <c r="O22" s="224"/>
      <c r="P22" s="261">
        <f>SUM(P8:P12)-P11</f>
        <v>0</v>
      </c>
      <c r="Q22" s="224"/>
      <c r="R22" s="224"/>
      <c r="S22" s="261">
        <f>SUM(S8:S12)</f>
        <v>0</v>
      </c>
      <c r="T22" s="224"/>
      <c r="U22" s="224"/>
      <c r="V22" s="261">
        <f>SUM(V8:V12)</f>
        <v>0</v>
      </c>
      <c r="W22" s="224"/>
      <c r="X22" s="224"/>
      <c r="Y22" s="261">
        <f>SUM(Y8:Y12)</f>
        <v>0</v>
      </c>
      <c r="Z22" s="224"/>
      <c r="AA22" s="224"/>
      <c r="AB22" s="261">
        <f>SUM(AB8:AB12)</f>
        <v>0</v>
      </c>
      <c r="AC22" s="224"/>
      <c r="AD22" s="224"/>
      <c r="AE22" s="261">
        <f>SUM(AE8:AE12)</f>
        <v>0</v>
      </c>
      <c r="AF22" s="224"/>
      <c r="AG22" s="224"/>
      <c r="AH22" s="261">
        <f>SUM(AH8:AH12)</f>
        <v>0</v>
      </c>
      <c r="AI22" s="224"/>
      <c r="AJ22" s="224"/>
      <c r="AK22" s="261">
        <f>SUM(AK8:AK12)</f>
        <v>0</v>
      </c>
    </row>
    <row r="23" spans="1:37" ht="12.75">
      <c r="A23" s="224"/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</row>
    <row r="24" spans="1:37" ht="25.5">
      <c r="A24" s="262" t="s">
        <v>275</v>
      </c>
      <c r="B24" s="224"/>
      <c r="C24" s="224"/>
      <c r="D24" s="263" t="e">
        <f>D22/D20</f>
        <v>#DIV/0!</v>
      </c>
      <c r="E24" s="263"/>
      <c r="F24" s="263"/>
      <c r="G24" s="263" t="e">
        <f>G22/G20</f>
        <v>#DIV/0!</v>
      </c>
      <c r="H24" s="263"/>
      <c r="I24" s="263"/>
      <c r="J24" s="263" t="e">
        <f>J22/J20</f>
        <v>#DIV/0!</v>
      </c>
      <c r="K24" s="263"/>
      <c r="L24" s="263"/>
      <c r="M24" s="263" t="e">
        <f>M22/M20</f>
        <v>#DIV/0!</v>
      </c>
      <c r="N24" s="263"/>
      <c r="O24" s="263"/>
      <c r="P24" s="263" t="e">
        <f>P22/P20</f>
        <v>#DIV/0!</v>
      </c>
      <c r="Q24" s="263"/>
      <c r="R24" s="263"/>
      <c r="S24" s="263" t="e">
        <f>S22/S20</f>
        <v>#DIV/0!</v>
      </c>
      <c r="T24" s="263"/>
      <c r="U24" s="263"/>
      <c r="V24" s="263" t="e">
        <f>V22/V20</f>
        <v>#DIV/0!</v>
      </c>
      <c r="W24" s="263"/>
      <c r="X24" s="263"/>
      <c r="Y24" s="263" t="e">
        <f>Y22/Y20</f>
        <v>#DIV/0!</v>
      </c>
      <c r="Z24" s="263"/>
      <c r="AA24" s="263"/>
      <c r="AB24" s="263" t="e">
        <f>AB22/AB20</f>
        <v>#DIV/0!</v>
      </c>
      <c r="AC24" s="263"/>
      <c r="AD24" s="263"/>
      <c r="AE24" s="263" t="e">
        <f>AE22/AE20</f>
        <v>#DIV/0!</v>
      </c>
      <c r="AF24" s="263"/>
      <c r="AG24" s="263"/>
      <c r="AH24" s="263" t="e">
        <f>AH22/AH20</f>
        <v>#DIV/0!</v>
      </c>
      <c r="AI24" s="263"/>
      <c r="AJ24" s="263"/>
      <c r="AK24" s="263" t="e">
        <f>AK22/AK20</f>
        <v>#DIV/0!</v>
      </c>
    </row>
    <row r="25" spans="1:37" ht="12.75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</row>
    <row r="26" spans="1:37" ht="12.75">
      <c r="A26" s="79" t="s">
        <v>276</v>
      </c>
      <c r="B26" s="224"/>
      <c r="C26" s="224"/>
      <c r="D26" s="261">
        <f>SUM(D16:D18)</f>
        <v>0</v>
      </c>
      <c r="E26" s="224"/>
      <c r="F26" s="224"/>
      <c r="G26" s="261">
        <f>SUM(G16:G18)</f>
        <v>0</v>
      </c>
      <c r="H26" s="224"/>
      <c r="I26" s="224"/>
      <c r="J26" s="261">
        <f>SUM(J16:J18)</f>
        <v>0</v>
      </c>
      <c r="K26" s="224"/>
      <c r="L26" s="224"/>
      <c r="M26" s="261">
        <f>SUM(M16:M18)</f>
        <v>0</v>
      </c>
      <c r="N26" s="224"/>
      <c r="O26" s="224"/>
      <c r="P26" s="261">
        <f>SUM(P16:P18)</f>
        <v>0</v>
      </c>
      <c r="Q26" s="224"/>
      <c r="R26" s="224"/>
      <c r="S26" s="261">
        <f>SUM(S16:S18)</f>
        <v>0</v>
      </c>
      <c r="T26" s="224"/>
      <c r="U26" s="224"/>
      <c r="V26" s="261">
        <f>SUM(V16:V18)</f>
        <v>0</v>
      </c>
      <c r="W26" s="224"/>
      <c r="X26" s="224"/>
      <c r="Y26" s="261">
        <f>SUM(Y16:Y18)</f>
        <v>0</v>
      </c>
      <c r="Z26" s="224"/>
      <c r="AA26" s="224"/>
      <c r="AB26" s="261">
        <f>SUM(AB16:AB18)</f>
        <v>0</v>
      </c>
      <c r="AC26" s="224"/>
      <c r="AD26" s="224"/>
      <c r="AE26" s="261">
        <f>SUM(AE16:AE18)</f>
        <v>0</v>
      </c>
      <c r="AF26" s="224"/>
      <c r="AG26" s="224"/>
      <c r="AH26" s="261">
        <f>SUM(AH16:AH18)</f>
        <v>0</v>
      </c>
      <c r="AI26" s="224"/>
      <c r="AJ26" s="224"/>
      <c r="AK26" s="261">
        <f>SUM(AK16:AK18)</f>
        <v>0</v>
      </c>
    </row>
    <row r="27" spans="1:37" ht="12.75">
      <c r="A27" s="79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</row>
    <row r="28" spans="1:37" ht="12.75">
      <c r="A28" s="79" t="s">
        <v>277</v>
      </c>
      <c r="B28" s="224"/>
      <c r="C28" s="224"/>
      <c r="D28" s="263" t="e">
        <f>D26/D20</f>
        <v>#DIV/0!</v>
      </c>
      <c r="E28" s="224"/>
      <c r="F28" s="224"/>
      <c r="G28" s="263" t="e">
        <f>G26/G20</f>
        <v>#DIV/0!</v>
      </c>
      <c r="H28" s="224"/>
      <c r="I28" s="224"/>
      <c r="J28" s="263" t="e">
        <f>J26/J20</f>
        <v>#DIV/0!</v>
      </c>
      <c r="K28" s="224"/>
      <c r="L28" s="224"/>
      <c r="M28" s="263" t="e">
        <f>M26/M20</f>
        <v>#DIV/0!</v>
      </c>
      <c r="N28" s="224"/>
      <c r="O28" s="224"/>
      <c r="P28" s="263" t="e">
        <f>P26/P20</f>
        <v>#DIV/0!</v>
      </c>
      <c r="Q28" s="224"/>
      <c r="R28" s="224"/>
      <c r="S28" s="263" t="e">
        <f>S26/S20</f>
        <v>#DIV/0!</v>
      </c>
      <c r="T28" s="224"/>
      <c r="U28" s="224"/>
      <c r="V28" s="263" t="e">
        <f>V26/V20</f>
        <v>#DIV/0!</v>
      </c>
      <c r="W28" s="224"/>
      <c r="X28" s="224"/>
      <c r="Y28" s="263" t="e">
        <f>Y26/Y20</f>
        <v>#DIV/0!</v>
      </c>
      <c r="Z28" s="224"/>
      <c r="AA28" s="224"/>
      <c r="AB28" s="263" t="e">
        <f>AB26/AB20</f>
        <v>#DIV/0!</v>
      </c>
      <c r="AC28" s="224"/>
      <c r="AD28" s="224"/>
      <c r="AE28" s="263" t="e">
        <f>AE26/AE20</f>
        <v>#DIV/0!</v>
      </c>
      <c r="AF28" s="224"/>
      <c r="AG28" s="224"/>
      <c r="AH28" s="263" t="e">
        <f>AH26/AH20</f>
        <v>#DIV/0!</v>
      </c>
      <c r="AI28" s="224"/>
      <c r="AJ28" s="224"/>
      <c r="AK28" s="263" t="e">
        <f>AK26/AK20</f>
        <v>#DIV/0!</v>
      </c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224"/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78" t="s">
        <v>244</v>
      </c>
      <c r="B101" s="78" t="s">
        <v>245</v>
      </c>
      <c r="C101" s="78" t="s">
        <v>246</v>
      </c>
      <c r="D101" s="78" t="s">
        <v>247</v>
      </c>
      <c r="E101" s="78" t="s">
        <v>248</v>
      </c>
      <c r="F101" s="78" t="s">
        <v>249</v>
      </c>
      <c r="G101" s="78" t="s">
        <v>250</v>
      </c>
      <c r="H101" s="78" t="s">
        <v>251</v>
      </c>
      <c r="I101" s="78" t="s">
        <v>252</v>
      </c>
      <c r="J101" s="78" t="s">
        <v>253</v>
      </c>
      <c r="K101" s="78" t="s">
        <v>254</v>
      </c>
      <c r="L101" s="78" t="s">
        <v>255</v>
      </c>
      <c r="M101" s="78"/>
      <c r="N101" s="78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  <row r="102" spans="1:37" ht="12.75">
      <c r="A102" s="261">
        <f>D20</f>
        <v>0</v>
      </c>
      <c r="B102" s="261">
        <f>G20</f>
        <v>0</v>
      </c>
      <c r="C102" s="261">
        <f>J20</f>
        <v>0</v>
      </c>
      <c r="D102" s="261">
        <f>M20</f>
        <v>0</v>
      </c>
      <c r="E102" s="261">
        <f>P20</f>
        <v>0</v>
      </c>
      <c r="F102" s="261">
        <f>S20</f>
        <v>0</v>
      </c>
      <c r="G102" s="261">
        <f>V20</f>
        <v>0</v>
      </c>
      <c r="H102" s="261">
        <f>Y20</f>
        <v>0</v>
      </c>
      <c r="I102" s="261">
        <f>AB20</f>
        <v>0</v>
      </c>
      <c r="J102" s="261">
        <f>AE20</f>
        <v>0</v>
      </c>
      <c r="K102" s="261">
        <f>AH20</f>
        <v>0</v>
      </c>
      <c r="L102" s="261">
        <f>AK20</f>
        <v>0</v>
      </c>
      <c r="M102" s="224"/>
      <c r="N102" s="224"/>
      <c r="O102" s="224"/>
      <c r="P102" s="224"/>
      <c r="Q102" s="224"/>
      <c r="R102" s="224"/>
      <c r="S102" s="224"/>
      <c r="T102" s="224"/>
      <c r="U102" s="224"/>
      <c r="V102" s="224"/>
      <c r="W102" s="224"/>
      <c r="X102" s="224"/>
      <c r="Y102" s="224"/>
      <c r="Z102" s="224"/>
      <c r="AA102" s="224"/>
      <c r="AB102" s="224"/>
      <c r="AC102" s="224"/>
      <c r="AD102" s="224"/>
      <c r="AE102" s="224"/>
      <c r="AF102" s="224"/>
      <c r="AG102" s="224"/>
      <c r="AH102" s="224"/>
      <c r="AI102" s="224"/>
      <c r="AJ102" s="224"/>
      <c r="AK102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outlinePr summaryBelow="0" summaryRight="0"/>
  </sheetPr>
  <dimension ref="A1:AK101"/>
  <sheetViews>
    <sheetView showGridLines="0" workbookViewId="0">
      <pane xSplit="1" topLeftCell="B1" activePane="topRight" state="frozen"/>
      <selection pane="topRight" activeCell="C2" sqref="C2"/>
    </sheetView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23" t="s">
        <v>241</v>
      </c>
      <c r="B1" s="453" t="s">
        <v>304</v>
      </c>
      <c r="C1" s="426"/>
      <c r="D1" s="426"/>
      <c r="E1" s="411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</row>
    <row r="2" spans="1:37" ht="15" customHeight="1">
      <c r="A2" s="225" t="s">
        <v>242</v>
      </c>
      <c r="B2" s="454">
        <v>97268185</v>
      </c>
      <c r="C2" s="442"/>
      <c r="D2" s="442"/>
      <c r="E2" s="438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</row>
    <row r="3" spans="1:37" ht="15" customHeight="1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</row>
    <row r="4" spans="1:37" ht="15" customHeight="1">
      <c r="A4" s="226" t="s">
        <v>243</v>
      </c>
      <c r="B4" s="452" t="s">
        <v>244</v>
      </c>
      <c r="C4" s="403"/>
      <c r="D4" s="404"/>
      <c r="E4" s="452" t="s">
        <v>245</v>
      </c>
      <c r="F4" s="403"/>
      <c r="G4" s="404"/>
      <c r="H4" s="452" t="s">
        <v>246</v>
      </c>
      <c r="I4" s="403"/>
      <c r="J4" s="404"/>
      <c r="K4" s="452" t="s">
        <v>247</v>
      </c>
      <c r="L4" s="403"/>
      <c r="M4" s="404"/>
      <c r="N4" s="452" t="s">
        <v>248</v>
      </c>
      <c r="O4" s="403"/>
      <c r="P4" s="404"/>
      <c r="Q4" s="452" t="s">
        <v>249</v>
      </c>
      <c r="R4" s="403"/>
      <c r="S4" s="404"/>
      <c r="T4" s="452" t="s">
        <v>250</v>
      </c>
      <c r="U4" s="403"/>
      <c r="V4" s="404"/>
      <c r="W4" s="452" t="s">
        <v>251</v>
      </c>
      <c r="X4" s="403"/>
      <c r="Y4" s="404"/>
      <c r="Z4" s="452" t="s">
        <v>252</v>
      </c>
      <c r="AA4" s="403"/>
      <c r="AB4" s="404"/>
      <c r="AC4" s="452" t="s">
        <v>253</v>
      </c>
      <c r="AD4" s="403"/>
      <c r="AE4" s="404"/>
      <c r="AF4" s="452" t="s">
        <v>254</v>
      </c>
      <c r="AG4" s="403"/>
      <c r="AH4" s="404"/>
      <c r="AI4" s="452" t="s">
        <v>255</v>
      </c>
      <c r="AJ4" s="403"/>
      <c r="AK4" s="404"/>
    </row>
    <row r="5" spans="1:37" ht="15" customHeight="1">
      <c r="A5" s="227" t="s">
        <v>256</v>
      </c>
      <c r="B5" s="228" t="s">
        <v>257</v>
      </c>
      <c r="C5" s="229" t="s">
        <v>258</v>
      </c>
      <c r="D5" s="230" t="s">
        <v>259</v>
      </c>
      <c r="E5" s="228" t="s">
        <v>257</v>
      </c>
      <c r="F5" s="229" t="s">
        <v>258</v>
      </c>
      <c r="G5" s="230" t="s">
        <v>259</v>
      </c>
      <c r="H5" s="228" t="s">
        <v>257</v>
      </c>
      <c r="I5" s="231" t="s">
        <v>258</v>
      </c>
      <c r="J5" s="232" t="s">
        <v>259</v>
      </c>
      <c r="K5" s="228" t="s">
        <v>257</v>
      </c>
      <c r="L5" s="229" t="s">
        <v>258</v>
      </c>
      <c r="M5" s="230" t="s">
        <v>259</v>
      </c>
      <c r="N5" s="228" t="s">
        <v>257</v>
      </c>
      <c r="O5" s="229" t="s">
        <v>258</v>
      </c>
      <c r="P5" s="230" t="s">
        <v>259</v>
      </c>
      <c r="Q5" s="228" t="s">
        <v>257</v>
      </c>
      <c r="R5" s="229" t="s">
        <v>258</v>
      </c>
      <c r="S5" s="230" t="s">
        <v>259</v>
      </c>
      <c r="T5" s="228" t="s">
        <v>257</v>
      </c>
      <c r="U5" s="229" t="s">
        <v>258</v>
      </c>
      <c r="V5" s="230" t="s">
        <v>259</v>
      </c>
      <c r="W5" s="228" t="s">
        <v>257</v>
      </c>
      <c r="X5" s="229" t="s">
        <v>258</v>
      </c>
      <c r="Y5" s="230" t="s">
        <v>259</v>
      </c>
      <c r="Z5" s="228" t="s">
        <v>257</v>
      </c>
      <c r="AA5" s="229" t="s">
        <v>258</v>
      </c>
      <c r="AB5" s="230" t="s">
        <v>259</v>
      </c>
      <c r="AC5" s="228" t="s">
        <v>257</v>
      </c>
      <c r="AD5" s="231" t="s">
        <v>258</v>
      </c>
      <c r="AE5" s="232" t="s">
        <v>259</v>
      </c>
      <c r="AF5" s="228" t="s">
        <v>257</v>
      </c>
      <c r="AG5" s="229" t="s">
        <v>258</v>
      </c>
      <c r="AH5" s="230" t="s">
        <v>259</v>
      </c>
      <c r="AI5" s="228" t="s">
        <v>257</v>
      </c>
      <c r="AJ5" s="229" t="s">
        <v>258</v>
      </c>
      <c r="AK5" s="230" t="s">
        <v>259</v>
      </c>
    </row>
    <row r="6" spans="1:37" ht="15" customHeight="1">
      <c r="A6" s="227" t="s">
        <v>260</v>
      </c>
      <c r="B6" s="247"/>
      <c r="C6" s="237"/>
      <c r="D6" s="238"/>
      <c r="E6" s="247"/>
      <c r="F6" s="237"/>
      <c r="G6" s="238"/>
      <c r="H6" s="247"/>
      <c r="I6" s="237"/>
      <c r="J6" s="238"/>
      <c r="K6" s="247"/>
      <c r="L6" s="237"/>
      <c r="M6" s="238"/>
      <c r="N6" s="247"/>
      <c r="O6" s="237"/>
      <c r="P6" s="238"/>
      <c r="Q6" s="247"/>
      <c r="R6" s="237"/>
      <c r="S6" s="238"/>
      <c r="T6" s="236"/>
      <c r="U6" s="237"/>
      <c r="V6" s="238"/>
      <c r="W6" s="236"/>
      <c r="X6" s="237"/>
      <c r="Y6" s="238"/>
      <c r="Z6" s="236"/>
      <c r="AA6" s="237"/>
      <c r="AB6" s="238"/>
      <c r="AC6" s="281"/>
      <c r="AD6" s="237"/>
      <c r="AE6" s="238"/>
      <c r="AF6" s="242"/>
      <c r="AG6" s="243"/>
      <c r="AH6" s="244"/>
      <c r="AI6" s="242"/>
      <c r="AJ6" s="243"/>
      <c r="AK6" s="244"/>
    </row>
    <row r="7" spans="1:37" ht="15" customHeight="1">
      <c r="A7" s="227" t="s">
        <v>261</v>
      </c>
      <c r="B7" s="245"/>
      <c r="C7" s="234"/>
      <c r="D7" s="235"/>
      <c r="E7" s="274"/>
      <c r="F7" s="234"/>
      <c r="G7" s="235"/>
      <c r="H7" s="274"/>
      <c r="I7" s="234"/>
      <c r="J7" s="235"/>
      <c r="K7" s="274"/>
      <c r="L7" s="234"/>
      <c r="M7" s="235"/>
      <c r="N7" s="274"/>
      <c r="O7" s="234"/>
      <c r="P7" s="235"/>
      <c r="Q7" s="274"/>
      <c r="R7" s="234"/>
      <c r="S7" s="235"/>
      <c r="T7" s="233"/>
      <c r="U7" s="234"/>
      <c r="V7" s="235"/>
      <c r="W7" s="233"/>
      <c r="X7" s="234"/>
      <c r="Y7" s="235"/>
      <c r="Z7" s="233"/>
      <c r="AA7" s="234"/>
      <c r="AB7" s="235"/>
      <c r="AC7" s="233"/>
      <c r="AD7" s="234"/>
      <c r="AE7" s="235"/>
      <c r="AF7" s="239"/>
      <c r="AG7" s="240"/>
      <c r="AH7" s="241"/>
      <c r="AI7" s="239"/>
      <c r="AJ7" s="240"/>
      <c r="AK7" s="241"/>
    </row>
    <row r="8" spans="1:37" ht="15" customHeight="1">
      <c r="A8" s="227" t="s">
        <v>262</v>
      </c>
      <c r="B8" s="247"/>
      <c r="C8" s="237"/>
      <c r="D8" s="238"/>
      <c r="E8" s="247"/>
      <c r="F8" s="237"/>
      <c r="G8" s="238"/>
      <c r="H8" s="247"/>
      <c r="I8" s="237"/>
      <c r="J8" s="238"/>
      <c r="K8" s="247"/>
      <c r="L8" s="237"/>
      <c r="M8" s="238"/>
      <c r="N8" s="247"/>
      <c r="O8" s="237"/>
      <c r="P8" s="238"/>
      <c r="Q8" s="247"/>
      <c r="R8" s="237"/>
      <c r="S8" s="238"/>
      <c r="T8" s="246"/>
      <c r="U8" s="237"/>
      <c r="V8" s="238"/>
      <c r="W8" s="236"/>
      <c r="X8" s="237"/>
      <c r="Y8" s="238"/>
      <c r="Z8" s="247"/>
      <c r="AA8" s="237"/>
      <c r="AB8" s="238"/>
      <c r="AC8" s="247"/>
      <c r="AD8" s="237"/>
      <c r="AE8" s="238"/>
      <c r="AF8" s="242"/>
      <c r="AG8" s="243"/>
      <c r="AH8" s="244"/>
      <c r="AI8" s="242"/>
      <c r="AJ8" s="243"/>
      <c r="AK8" s="244"/>
    </row>
    <row r="9" spans="1:37" ht="15" customHeight="1">
      <c r="A9" s="227" t="s">
        <v>263</v>
      </c>
      <c r="B9" s="247"/>
      <c r="C9" s="237"/>
      <c r="D9" s="238"/>
      <c r="E9" s="247"/>
      <c r="F9" s="237"/>
      <c r="G9" s="238"/>
      <c r="H9" s="247"/>
      <c r="I9" s="237"/>
      <c r="J9" s="238"/>
      <c r="K9" s="247"/>
      <c r="L9" s="237"/>
      <c r="M9" s="238"/>
      <c r="N9" s="247"/>
      <c r="O9" s="237"/>
      <c r="P9" s="238"/>
      <c r="Q9" s="247"/>
      <c r="R9" s="237"/>
      <c r="S9" s="238"/>
      <c r="T9" s="246"/>
      <c r="U9" s="237"/>
      <c r="V9" s="238"/>
      <c r="W9" s="236"/>
      <c r="X9" s="237"/>
      <c r="Y9" s="238"/>
      <c r="Z9" s="236"/>
      <c r="AA9" s="237"/>
      <c r="AB9" s="238"/>
      <c r="AC9" s="236"/>
      <c r="AD9" s="237"/>
      <c r="AE9" s="238"/>
      <c r="AF9" s="242"/>
      <c r="AG9" s="243"/>
      <c r="AH9" s="244"/>
      <c r="AI9" s="242"/>
      <c r="AJ9" s="243"/>
      <c r="AK9" s="244"/>
    </row>
    <row r="10" spans="1:37" ht="15" customHeight="1">
      <c r="A10" s="227" t="s">
        <v>264</v>
      </c>
      <c r="B10" s="247"/>
      <c r="C10" s="237"/>
      <c r="D10" s="238"/>
      <c r="E10" s="247"/>
      <c r="F10" s="237"/>
      <c r="G10" s="238"/>
      <c r="H10" s="247"/>
      <c r="I10" s="237"/>
      <c r="J10" s="238"/>
      <c r="K10" s="242"/>
      <c r="L10" s="243"/>
      <c r="M10" s="244"/>
      <c r="N10" s="242"/>
      <c r="O10" s="243"/>
      <c r="P10" s="238"/>
      <c r="Q10" s="242"/>
      <c r="R10" s="243"/>
      <c r="S10" s="238"/>
      <c r="T10" s="242"/>
      <c r="U10" s="243"/>
      <c r="V10" s="238"/>
      <c r="W10" s="242"/>
      <c r="X10" s="243"/>
      <c r="Y10" s="244"/>
      <c r="Z10" s="242"/>
      <c r="AA10" s="242"/>
      <c r="AB10" s="244"/>
      <c r="AC10" s="242"/>
      <c r="AD10" s="242"/>
      <c r="AE10" s="244"/>
      <c r="AF10" s="242"/>
      <c r="AG10" s="243"/>
      <c r="AH10" s="244"/>
      <c r="AI10" s="242"/>
      <c r="AJ10" s="243"/>
      <c r="AK10" s="244"/>
    </row>
    <row r="11" spans="1:37" ht="15" customHeight="1">
      <c r="A11" s="227" t="s">
        <v>265</v>
      </c>
      <c r="B11" s="242"/>
      <c r="C11" s="243"/>
      <c r="D11" s="244"/>
      <c r="E11" s="242"/>
      <c r="F11" s="243"/>
      <c r="G11" s="244"/>
      <c r="H11" s="242"/>
      <c r="I11" s="243"/>
      <c r="J11" s="244"/>
      <c r="K11" s="247"/>
      <c r="L11" s="237"/>
      <c r="M11" s="238"/>
      <c r="N11" s="247"/>
      <c r="O11" s="237"/>
      <c r="P11" s="238"/>
      <c r="Q11" s="247"/>
      <c r="R11" s="237"/>
      <c r="S11" s="238"/>
      <c r="T11" s="247"/>
      <c r="U11" s="237"/>
      <c r="V11" s="238"/>
      <c r="W11" s="247"/>
      <c r="X11" s="237"/>
      <c r="Y11" s="238"/>
      <c r="Z11" s="247"/>
      <c r="AA11" s="237"/>
      <c r="AB11" s="238"/>
      <c r="AC11" s="247"/>
      <c r="AD11" s="237"/>
      <c r="AE11" s="238"/>
      <c r="AF11" s="242"/>
      <c r="AG11" s="243"/>
      <c r="AH11" s="244"/>
      <c r="AI11" s="242"/>
      <c r="AJ11" s="243"/>
      <c r="AK11" s="244"/>
    </row>
    <row r="12" spans="1:37" ht="15" customHeight="1">
      <c r="A12" s="227" t="s">
        <v>266</v>
      </c>
      <c r="B12" s="242"/>
      <c r="C12" s="242"/>
      <c r="D12" s="238"/>
      <c r="E12" s="242"/>
      <c r="F12" s="242"/>
      <c r="G12" s="238"/>
      <c r="H12" s="242"/>
      <c r="I12" s="242"/>
      <c r="J12" s="238"/>
      <c r="K12" s="242"/>
      <c r="L12" s="243"/>
      <c r="M12" s="244"/>
      <c r="N12" s="247"/>
      <c r="O12" s="237"/>
      <c r="P12" s="238"/>
      <c r="Q12" s="242"/>
      <c r="R12" s="243"/>
      <c r="S12" s="238"/>
      <c r="T12" s="242"/>
      <c r="U12" s="243"/>
      <c r="V12" s="238"/>
      <c r="W12" s="242"/>
      <c r="X12" s="242"/>
      <c r="Y12" s="244"/>
      <c r="Z12" s="242"/>
      <c r="AA12" s="242"/>
      <c r="AB12" s="244"/>
      <c r="AC12" s="242"/>
      <c r="AD12" s="242"/>
      <c r="AE12" s="244"/>
      <c r="AF12" s="242"/>
      <c r="AG12" s="243"/>
      <c r="AH12" s="244"/>
      <c r="AI12" s="242"/>
      <c r="AJ12" s="243"/>
      <c r="AK12" s="244"/>
    </row>
    <row r="13" spans="1:37" ht="15" customHeight="1">
      <c r="A13" s="249" t="s">
        <v>267</v>
      </c>
      <c r="B13" s="242"/>
      <c r="C13" s="242"/>
      <c r="D13" s="244"/>
      <c r="E13" s="242"/>
      <c r="F13" s="242"/>
      <c r="G13" s="244"/>
      <c r="H13" s="242"/>
      <c r="I13" s="242"/>
      <c r="J13" s="241"/>
      <c r="K13" s="242"/>
      <c r="L13" s="243"/>
      <c r="M13" s="235"/>
      <c r="N13" s="242"/>
      <c r="O13" s="243"/>
      <c r="P13" s="235"/>
      <c r="Q13" s="242"/>
      <c r="R13" s="243"/>
      <c r="S13" s="235"/>
      <c r="T13" s="242"/>
      <c r="U13" s="243"/>
      <c r="V13" s="238"/>
      <c r="W13" s="242"/>
      <c r="X13" s="242"/>
      <c r="Y13" s="241"/>
      <c r="Z13" s="242"/>
      <c r="AA13" s="242"/>
      <c r="AB13" s="241"/>
      <c r="AC13" s="242"/>
      <c r="AD13" s="242"/>
      <c r="AE13" s="241"/>
      <c r="AF13" s="242"/>
      <c r="AG13" s="243"/>
      <c r="AH13" s="241"/>
      <c r="AI13" s="242"/>
      <c r="AJ13" s="243"/>
      <c r="AK13" s="244"/>
    </row>
    <row r="14" spans="1:37" ht="15" customHeight="1">
      <c r="A14" s="227" t="s">
        <v>268</v>
      </c>
      <c r="B14" s="242"/>
      <c r="C14" s="242"/>
      <c r="D14" s="244"/>
      <c r="E14" s="242"/>
      <c r="F14" s="242"/>
      <c r="G14" s="244"/>
      <c r="H14" s="242"/>
      <c r="I14" s="242"/>
      <c r="J14" s="241"/>
      <c r="K14" s="242"/>
      <c r="L14" s="243"/>
      <c r="M14" s="235"/>
      <c r="N14" s="242"/>
      <c r="O14" s="243"/>
      <c r="P14" s="238"/>
      <c r="Q14" s="242"/>
      <c r="R14" s="243"/>
      <c r="S14" s="238"/>
      <c r="T14" s="242"/>
      <c r="U14" s="243"/>
      <c r="V14" s="235"/>
      <c r="W14" s="242"/>
      <c r="X14" s="242"/>
      <c r="Y14" s="241"/>
      <c r="Z14" s="242"/>
      <c r="AA14" s="242"/>
      <c r="AB14" s="241"/>
      <c r="AC14" s="242"/>
      <c r="AD14" s="242"/>
      <c r="AE14" s="241"/>
      <c r="AF14" s="242"/>
      <c r="AG14" s="243"/>
      <c r="AH14" s="244"/>
      <c r="AI14" s="242"/>
      <c r="AJ14" s="243"/>
      <c r="AK14" s="241"/>
    </row>
    <row r="15" spans="1:37" ht="15" customHeight="1">
      <c r="A15" s="227" t="s">
        <v>269</v>
      </c>
      <c r="B15" s="242"/>
      <c r="C15" s="242"/>
      <c r="D15" s="238"/>
      <c r="E15" s="242"/>
      <c r="F15" s="242"/>
      <c r="G15" s="238"/>
      <c r="H15" s="242"/>
      <c r="I15" s="242"/>
      <c r="J15" s="238"/>
      <c r="K15" s="242"/>
      <c r="L15" s="243"/>
      <c r="M15" s="244"/>
      <c r="N15" s="242"/>
      <c r="O15" s="243"/>
      <c r="P15" s="238"/>
      <c r="Q15" s="242"/>
      <c r="R15" s="243"/>
      <c r="S15" s="238"/>
      <c r="T15" s="242"/>
      <c r="U15" s="243"/>
      <c r="V15" s="238"/>
      <c r="W15" s="242"/>
      <c r="X15" s="242"/>
      <c r="Y15" s="244"/>
      <c r="Z15" s="242"/>
      <c r="AA15" s="242"/>
      <c r="AB15" s="244"/>
      <c r="AC15" s="242"/>
      <c r="AD15" s="242"/>
      <c r="AE15" s="244"/>
      <c r="AF15" s="242"/>
      <c r="AG15" s="243"/>
      <c r="AH15" s="244"/>
      <c r="AI15" s="242"/>
      <c r="AJ15" s="243"/>
      <c r="AK15" s="244"/>
    </row>
    <row r="16" spans="1:37" ht="15" customHeight="1">
      <c r="A16" s="227" t="s">
        <v>270</v>
      </c>
      <c r="B16" s="242"/>
      <c r="C16" s="242"/>
      <c r="D16" s="235"/>
      <c r="E16" s="242"/>
      <c r="F16" s="242"/>
      <c r="G16" s="235"/>
      <c r="H16" s="242"/>
      <c r="I16" s="242"/>
      <c r="J16" s="235"/>
      <c r="K16" s="242"/>
      <c r="L16" s="243"/>
      <c r="M16" s="235"/>
      <c r="N16" s="242"/>
      <c r="O16" s="243"/>
      <c r="P16" s="238"/>
      <c r="Q16" s="242"/>
      <c r="R16" s="243"/>
      <c r="S16" s="238"/>
      <c r="T16" s="242"/>
      <c r="U16" s="243"/>
      <c r="V16" s="238"/>
      <c r="W16" s="242"/>
      <c r="X16" s="242"/>
      <c r="Y16" s="238"/>
      <c r="Z16" s="242"/>
      <c r="AA16" s="242"/>
      <c r="AB16" s="244"/>
      <c r="AC16" s="242"/>
      <c r="AD16" s="242"/>
      <c r="AE16" s="244"/>
      <c r="AF16" s="242"/>
      <c r="AG16" s="243"/>
      <c r="AH16" s="244"/>
      <c r="AI16" s="242"/>
      <c r="AJ16" s="243"/>
      <c r="AK16" s="244"/>
    </row>
    <row r="17" spans="1:37" ht="15" customHeight="1">
      <c r="A17" s="227" t="s">
        <v>271</v>
      </c>
      <c r="B17" s="242"/>
      <c r="C17" s="242"/>
      <c r="D17" s="238"/>
      <c r="E17" s="242"/>
      <c r="F17" s="242"/>
      <c r="G17" s="238"/>
      <c r="H17" s="242"/>
      <c r="I17" s="242"/>
      <c r="J17" s="238"/>
      <c r="K17" s="242"/>
      <c r="L17" s="243"/>
      <c r="M17" s="244"/>
      <c r="N17" s="242"/>
      <c r="O17" s="243"/>
      <c r="P17" s="238"/>
      <c r="Q17" s="242"/>
      <c r="R17" s="243"/>
      <c r="S17" s="238"/>
      <c r="T17" s="242"/>
      <c r="U17" s="243"/>
      <c r="V17" s="238"/>
      <c r="W17" s="242"/>
      <c r="X17" s="242"/>
      <c r="Y17" s="244"/>
      <c r="Z17" s="242"/>
      <c r="AA17" s="242"/>
      <c r="AB17" s="238"/>
      <c r="AC17" s="242"/>
      <c r="AD17" s="242"/>
      <c r="AE17" s="238"/>
      <c r="AF17" s="242"/>
      <c r="AG17" s="243"/>
      <c r="AH17" s="244"/>
      <c r="AI17" s="242"/>
      <c r="AJ17" s="243"/>
      <c r="AK17" s="244"/>
    </row>
    <row r="18" spans="1:37" ht="15" customHeight="1">
      <c r="A18" s="250" t="s">
        <v>272</v>
      </c>
      <c r="B18" s="251"/>
      <c r="C18" s="251"/>
      <c r="D18" s="252"/>
      <c r="E18" s="251"/>
      <c r="F18" s="251"/>
      <c r="G18" s="252"/>
      <c r="H18" s="251"/>
      <c r="I18" s="251"/>
      <c r="J18" s="252"/>
      <c r="K18" s="251"/>
      <c r="L18" s="253"/>
      <c r="M18" s="252"/>
      <c r="N18" s="251"/>
      <c r="O18" s="253"/>
      <c r="P18" s="254"/>
      <c r="Q18" s="251"/>
      <c r="R18" s="253"/>
      <c r="S18" s="254"/>
      <c r="T18" s="251"/>
      <c r="U18" s="253"/>
      <c r="V18" s="254"/>
      <c r="W18" s="251"/>
      <c r="X18" s="251"/>
      <c r="Y18" s="252"/>
      <c r="Z18" s="251"/>
      <c r="AA18" s="251"/>
      <c r="AB18" s="252"/>
      <c r="AC18" s="251"/>
      <c r="AD18" s="253"/>
      <c r="AE18" s="252"/>
      <c r="AF18" s="251"/>
      <c r="AG18" s="253"/>
      <c r="AH18" s="252"/>
      <c r="AI18" s="251"/>
      <c r="AJ18" s="253"/>
      <c r="AK18" s="252"/>
    </row>
    <row r="19" spans="1:37" ht="15" customHeight="1">
      <c r="A19" s="273" t="s">
        <v>273</v>
      </c>
      <c r="B19" s="259"/>
      <c r="C19" s="258"/>
      <c r="D19" s="232">
        <f>SUM(D6:D18)</f>
        <v>0</v>
      </c>
      <c r="E19" s="259"/>
      <c r="F19" s="258"/>
      <c r="G19" s="232">
        <f>SUM(G6:G18)</f>
        <v>0</v>
      </c>
      <c r="H19" s="259"/>
      <c r="I19" s="258"/>
      <c r="J19" s="232">
        <f>SUM(J6:J18)</f>
        <v>0</v>
      </c>
      <c r="K19" s="259"/>
      <c r="L19" s="251"/>
      <c r="M19" s="232">
        <f>SUM(M7:M18)</f>
        <v>0</v>
      </c>
      <c r="N19" s="259"/>
      <c r="O19" s="258"/>
      <c r="P19" s="232">
        <f>SUM(P7:P18)</f>
        <v>0</v>
      </c>
      <c r="Q19" s="259"/>
      <c r="R19" s="258"/>
      <c r="S19" s="232">
        <f>SUM(S7:S18)</f>
        <v>0</v>
      </c>
      <c r="T19" s="259"/>
      <c r="U19" s="252"/>
      <c r="V19" s="232">
        <f>SUM(V6:V18)</f>
        <v>0</v>
      </c>
      <c r="W19" s="259"/>
      <c r="X19" s="258"/>
      <c r="Y19" s="232">
        <f>SUM(Y7:Y18)</f>
        <v>0</v>
      </c>
      <c r="Z19" s="259"/>
      <c r="AA19" s="258"/>
      <c r="AB19" s="232">
        <f>SUM(AB7:AB18)</f>
        <v>0</v>
      </c>
      <c r="AC19" s="232"/>
      <c r="AD19" s="232"/>
      <c r="AE19" s="232">
        <f>SUM(AE7:AE18)</f>
        <v>0</v>
      </c>
      <c r="AF19" s="232"/>
      <c r="AG19" s="232"/>
      <c r="AH19" s="232">
        <f>SUM(AH7:AH18)</f>
        <v>0</v>
      </c>
      <c r="AI19" s="232"/>
      <c r="AJ19" s="232"/>
      <c r="AK19" s="232">
        <f>SUM(AK7:AK18)</f>
        <v>0</v>
      </c>
    </row>
    <row r="20" spans="1:37" ht="15" customHeight="1">
      <c r="A20" s="224"/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</row>
    <row r="21" spans="1:37" ht="15" customHeight="1">
      <c r="A21" s="79" t="s">
        <v>274</v>
      </c>
      <c r="B21" s="224"/>
      <c r="C21" s="224"/>
      <c r="D21" s="261">
        <f>SUM(D8:D12)-D11</f>
        <v>0</v>
      </c>
      <c r="E21" s="224"/>
      <c r="F21" s="224"/>
      <c r="G21" s="261">
        <f>SUM(G8:G12)-G11</f>
        <v>0</v>
      </c>
      <c r="H21" s="224"/>
      <c r="I21" s="224"/>
      <c r="J21" s="261">
        <f>SUM(J8:J12)-J11</f>
        <v>0</v>
      </c>
      <c r="K21" s="224"/>
      <c r="L21" s="224"/>
      <c r="M21" s="261">
        <f>SUM(M8:M12)-M11</f>
        <v>0</v>
      </c>
      <c r="N21" s="224"/>
      <c r="O21" s="224"/>
      <c r="P21" s="261">
        <f>SUM(P8:P12)-P11</f>
        <v>0</v>
      </c>
      <c r="Q21" s="224"/>
      <c r="R21" s="224"/>
      <c r="S21" s="261">
        <f>SUM(S8:S12)</f>
        <v>0</v>
      </c>
      <c r="T21" s="224"/>
      <c r="U21" s="224"/>
      <c r="V21" s="261">
        <f>SUM(V8:V12)</f>
        <v>0</v>
      </c>
      <c r="W21" s="224"/>
      <c r="X21" s="224"/>
      <c r="Y21" s="261">
        <f>SUM(Y8:Y12)</f>
        <v>0</v>
      </c>
      <c r="Z21" s="224"/>
      <c r="AA21" s="224"/>
      <c r="AB21" s="261">
        <f>SUM(AB8:AB12)</f>
        <v>0</v>
      </c>
      <c r="AC21" s="224"/>
      <c r="AD21" s="224"/>
      <c r="AE21" s="261">
        <f>SUM(AE8:AE12)</f>
        <v>0</v>
      </c>
      <c r="AF21" s="224"/>
      <c r="AG21" s="224"/>
      <c r="AH21" s="261">
        <f>SUM(AH8:AH12)</f>
        <v>0</v>
      </c>
      <c r="AI21" s="224"/>
      <c r="AJ21" s="224"/>
      <c r="AK21" s="261">
        <f>SUM(AK8:AK12)</f>
        <v>0</v>
      </c>
    </row>
    <row r="22" spans="1:37" ht="12.75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</row>
    <row r="23" spans="1:37" ht="25.5">
      <c r="A23" s="262" t="s">
        <v>275</v>
      </c>
      <c r="B23" s="224"/>
      <c r="C23" s="224"/>
      <c r="D23" s="263" t="e">
        <f>D21/D19</f>
        <v>#DIV/0!</v>
      </c>
      <c r="E23" s="263"/>
      <c r="F23" s="263"/>
      <c r="G23" s="263" t="e">
        <f>G21/G19</f>
        <v>#DIV/0!</v>
      </c>
      <c r="H23" s="263"/>
      <c r="I23" s="263"/>
      <c r="J23" s="263" t="e">
        <f>J21/J19</f>
        <v>#DIV/0!</v>
      </c>
      <c r="K23" s="263"/>
      <c r="L23" s="263"/>
      <c r="M23" s="263" t="e">
        <f>M21/M19</f>
        <v>#DIV/0!</v>
      </c>
      <c r="N23" s="263"/>
      <c r="O23" s="263"/>
      <c r="P23" s="263" t="e">
        <f>P21/P19</f>
        <v>#DIV/0!</v>
      </c>
      <c r="Q23" s="263"/>
      <c r="R23" s="263"/>
      <c r="S23" s="263" t="e">
        <f>S21/S19</f>
        <v>#DIV/0!</v>
      </c>
      <c r="T23" s="263"/>
      <c r="U23" s="263"/>
      <c r="V23" s="263" t="e">
        <f>V21/V19</f>
        <v>#DIV/0!</v>
      </c>
      <c r="W23" s="263"/>
      <c r="X23" s="263"/>
      <c r="Y23" s="263" t="e">
        <f>Y21/Y19</f>
        <v>#DIV/0!</v>
      </c>
      <c r="Z23" s="263"/>
      <c r="AA23" s="263"/>
      <c r="AB23" s="263" t="e">
        <f>AB21/AB19</f>
        <v>#DIV/0!</v>
      </c>
      <c r="AC23" s="263"/>
      <c r="AD23" s="263"/>
      <c r="AE23" s="263" t="e">
        <f>AE21/AE19</f>
        <v>#DIV/0!</v>
      </c>
      <c r="AF23" s="263"/>
      <c r="AG23" s="263"/>
      <c r="AH23" s="263" t="e">
        <f>AH21/AH19</f>
        <v>#DIV/0!</v>
      </c>
      <c r="AI23" s="263"/>
      <c r="AJ23" s="263"/>
      <c r="AK23" s="263" t="e">
        <f>AK21/AK19</f>
        <v>#DIV/0!</v>
      </c>
    </row>
    <row r="24" spans="1:37" ht="12.75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</row>
    <row r="25" spans="1:37" ht="12.75">
      <c r="A25" s="79" t="s">
        <v>276</v>
      </c>
      <c r="B25" s="224"/>
      <c r="C25" s="224"/>
      <c r="D25" s="261">
        <f>SUM(D15:D17)</f>
        <v>0</v>
      </c>
      <c r="E25" s="224"/>
      <c r="F25" s="224"/>
      <c r="G25" s="261">
        <f>SUM(G15:G17)</f>
        <v>0</v>
      </c>
      <c r="H25" s="224"/>
      <c r="I25" s="224"/>
      <c r="J25" s="261">
        <f>SUM(J15:J17)</f>
        <v>0</v>
      </c>
      <c r="K25" s="224"/>
      <c r="L25" s="224"/>
      <c r="M25" s="261">
        <f>SUM(M15:M17)</f>
        <v>0</v>
      </c>
      <c r="N25" s="224"/>
      <c r="O25" s="224"/>
      <c r="P25" s="261">
        <f>SUM(P15:P17)</f>
        <v>0</v>
      </c>
      <c r="Q25" s="224"/>
      <c r="R25" s="224"/>
      <c r="S25" s="261">
        <f>SUM(S15:S17)</f>
        <v>0</v>
      </c>
      <c r="T25" s="224"/>
      <c r="U25" s="224"/>
      <c r="V25" s="261">
        <f>SUM(V15:V17)</f>
        <v>0</v>
      </c>
      <c r="W25" s="224"/>
      <c r="X25" s="224"/>
      <c r="Y25" s="261">
        <f>SUM(Y15:Y17)</f>
        <v>0</v>
      </c>
      <c r="Z25" s="224"/>
      <c r="AA25" s="224"/>
      <c r="AB25" s="261">
        <f>SUM(AB15:AB17)</f>
        <v>0</v>
      </c>
      <c r="AC25" s="224"/>
      <c r="AD25" s="224"/>
      <c r="AE25" s="261">
        <f>SUM(AE15:AE17)</f>
        <v>0</v>
      </c>
      <c r="AF25" s="224"/>
      <c r="AG25" s="224"/>
      <c r="AH25" s="261">
        <f>SUM(AH15:AH17)</f>
        <v>0</v>
      </c>
      <c r="AI25" s="224"/>
      <c r="AJ25" s="224"/>
      <c r="AK25" s="261">
        <f>SUM(AK15:AK17)</f>
        <v>0</v>
      </c>
    </row>
    <row r="26" spans="1:37" ht="12.75">
      <c r="A26" s="79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  <c r="Y26" s="224"/>
      <c r="Z26" s="224"/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</row>
    <row r="27" spans="1:37" ht="12.75">
      <c r="A27" s="79" t="s">
        <v>277</v>
      </c>
      <c r="B27" s="224"/>
      <c r="C27" s="224"/>
      <c r="D27" s="263" t="e">
        <f>D25/D19</f>
        <v>#DIV/0!</v>
      </c>
      <c r="E27" s="224"/>
      <c r="F27" s="224"/>
      <c r="G27" s="263" t="e">
        <f>G25/G19</f>
        <v>#DIV/0!</v>
      </c>
      <c r="H27" s="224"/>
      <c r="I27" s="224"/>
      <c r="J27" s="263" t="e">
        <f>J25/J19</f>
        <v>#DIV/0!</v>
      </c>
      <c r="K27" s="224"/>
      <c r="L27" s="224"/>
      <c r="M27" s="263" t="e">
        <f>M25/M19</f>
        <v>#DIV/0!</v>
      </c>
      <c r="N27" s="224"/>
      <c r="O27" s="224"/>
      <c r="P27" s="263" t="e">
        <f>P25/P19</f>
        <v>#DIV/0!</v>
      </c>
      <c r="Q27" s="224"/>
      <c r="R27" s="224"/>
      <c r="S27" s="263" t="e">
        <f>S25/S19</f>
        <v>#DIV/0!</v>
      </c>
      <c r="T27" s="224"/>
      <c r="U27" s="224"/>
      <c r="V27" s="263" t="e">
        <f>V25/V19</f>
        <v>#DIV/0!</v>
      </c>
      <c r="W27" s="224"/>
      <c r="X27" s="224"/>
      <c r="Y27" s="263" t="e">
        <f>Y25/Y19</f>
        <v>#DIV/0!</v>
      </c>
      <c r="Z27" s="224"/>
      <c r="AA27" s="224"/>
      <c r="AB27" s="263" t="e">
        <f>AB25/AB19</f>
        <v>#DIV/0!</v>
      </c>
      <c r="AC27" s="224"/>
      <c r="AD27" s="224"/>
      <c r="AE27" s="263" t="e">
        <f>AE25/AE19</f>
        <v>#DIV/0!</v>
      </c>
      <c r="AF27" s="224"/>
      <c r="AG27" s="224"/>
      <c r="AH27" s="263" t="e">
        <f>AH25/AH19</f>
        <v>#DIV/0!</v>
      </c>
      <c r="AI27" s="224"/>
      <c r="AJ27" s="224"/>
      <c r="AK27" s="263" t="e">
        <f>AK25/AK19</f>
        <v>#DIV/0!</v>
      </c>
    </row>
    <row r="28" spans="1:37" ht="12.75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</row>
    <row r="29" spans="1:37" ht="12.75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</row>
    <row r="30" spans="1:37" ht="12.75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</row>
    <row r="31" spans="1:37" ht="12.75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</row>
    <row r="32" spans="1:37" ht="12.75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  <c r="T32" s="224"/>
      <c r="U32" s="224"/>
      <c r="V32" s="224"/>
      <c r="W32" s="224"/>
      <c r="X32" s="224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</row>
    <row r="33" spans="1:37" ht="12.75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</row>
    <row r="34" spans="1:37" ht="12.75">
      <c r="A34" s="224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4"/>
      <c r="X34" s="224"/>
      <c r="Y34" s="224"/>
      <c r="Z34" s="224"/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</row>
    <row r="35" spans="1:37" ht="12.75">
      <c r="A35" s="224"/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</row>
    <row r="36" spans="1:37" ht="12.75">
      <c r="A36" s="224"/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224"/>
      <c r="R36" s="224"/>
      <c r="S36" s="224"/>
      <c r="T36" s="224"/>
      <c r="U36" s="224"/>
      <c r="V36" s="224"/>
      <c r="W36" s="224"/>
      <c r="X36" s="224"/>
      <c r="Y36" s="224"/>
      <c r="Z36" s="224"/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</row>
    <row r="37" spans="1:37" ht="12.75">
      <c r="A37" s="224"/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V37" s="224"/>
      <c r="W37" s="224"/>
      <c r="X37" s="224"/>
      <c r="Y37" s="224"/>
      <c r="Z37" s="224"/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</row>
    <row r="38" spans="1:37" ht="12.75">
      <c r="A38" s="224"/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224"/>
      <c r="R38" s="224"/>
      <c r="S38" s="224"/>
      <c r="T38" s="224"/>
      <c r="U38" s="224"/>
      <c r="V38" s="224"/>
      <c r="W38" s="224"/>
      <c r="X38" s="224"/>
      <c r="Y38" s="224"/>
      <c r="Z38" s="224"/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</row>
    <row r="39" spans="1:37" ht="12.75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</row>
    <row r="40" spans="1:37" ht="12.75">
      <c r="A40" s="224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224"/>
      <c r="V40" s="224"/>
      <c r="W40" s="224"/>
      <c r="X40" s="224"/>
      <c r="Y40" s="224"/>
      <c r="Z40" s="224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</row>
    <row r="41" spans="1:37" ht="12.75">
      <c r="A41" s="224"/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4"/>
      <c r="Z41" s="224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</row>
    <row r="42" spans="1:37" ht="12.75">
      <c r="A42" s="224"/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</row>
    <row r="43" spans="1:37" ht="12.75">
      <c r="A43" s="224"/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224"/>
      <c r="R43" s="224"/>
      <c r="S43" s="224"/>
      <c r="T43" s="224"/>
      <c r="U43" s="224"/>
      <c r="V43" s="224"/>
      <c r="W43" s="224"/>
      <c r="X43" s="224"/>
      <c r="Y43" s="224"/>
      <c r="Z43" s="224"/>
      <c r="AA43" s="224"/>
      <c r="AB43" s="224"/>
      <c r="AC43" s="224"/>
      <c r="AD43" s="224"/>
      <c r="AE43" s="224"/>
      <c r="AF43" s="224"/>
      <c r="AG43" s="224"/>
      <c r="AH43" s="224"/>
      <c r="AI43" s="224"/>
      <c r="AJ43" s="224"/>
      <c r="AK43" s="224"/>
    </row>
    <row r="44" spans="1:37" ht="12.75">
      <c r="A44" s="22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4"/>
      <c r="AF44" s="224"/>
      <c r="AG44" s="224"/>
      <c r="AH44" s="224"/>
      <c r="AI44" s="224"/>
      <c r="AJ44" s="224"/>
      <c r="AK44" s="224"/>
    </row>
    <row r="45" spans="1:37" ht="12.75">
      <c r="A45" s="22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</row>
    <row r="46" spans="1:37" ht="12.75">
      <c r="A46" s="22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4"/>
      <c r="AF46" s="224"/>
      <c r="AG46" s="224"/>
      <c r="AH46" s="224"/>
      <c r="AI46" s="224"/>
      <c r="AJ46" s="224"/>
      <c r="AK46" s="224"/>
    </row>
    <row r="47" spans="1:37" ht="12.75">
      <c r="A47" s="224"/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  <c r="R47" s="224"/>
      <c r="S47" s="224"/>
      <c r="T47" s="224"/>
      <c r="U47" s="224"/>
      <c r="V47" s="224"/>
      <c r="W47" s="224"/>
      <c r="X47" s="224"/>
      <c r="Y47" s="224"/>
      <c r="Z47" s="224"/>
      <c r="AA47" s="224"/>
      <c r="AB47" s="224"/>
      <c r="AC47" s="224"/>
      <c r="AD47" s="224"/>
      <c r="AE47" s="224"/>
      <c r="AF47" s="224"/>
      <c r="AG47" s="224"/>
      <c r="AH47" s="224"/>
      <c r="AI47" s="224"/>
      <c r="AJ47" s="224"/>
      <c r="AK47" s="224"/>
    </row>
    <row r="48" spans="1:37" ht="12.75">
      <c r="A48" s="224"/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</row>
    <row r="49" spans="1:37" ht="12.75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  <c r="Y49" s="224"/>
      <c r="Z49" s="224"/>
      <c r="AA49" s="224"/>
      <c r="AB49" s="224"/>
      <c r="AC49" s="224"/>
      <c r="AD49" s="224"/>
      <c r="AE49" s="224"/>
      <c r="AF49" s="224"/>
      <c r="AG49" s="224"/>
      <c r="AH49" s="224"/>
      <c r="AI49" s="224"/>
      <c r="AJ49" s="224"/>
      <c r="AK49" s="224"/>
    </row>
    <row r="50" spans="1:37" ht="12.75">
      <c r="A50" s="224"/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24"/>
      <c r="AB50" s="224"/>
      <c r="AC50" s="224"/>
      <c r="AD50" s="224"/>
      <c r="AE50" s="224"/>
      <c r="AF50" s="224"/>
      <c r="AG50" s="224"/>
      <c r="AH50" s="224"/>
      <c r="AI50" s="224"/>
      <c r="AJ50" s="224"/>
      <c r="AK50" s="224"/>
    </row>
    <row r="51" spans="1:37" ht="12.75">
      <c r="A51" s="224"/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224"/>
      <c r="R51" s="224"/>
      <c r="S51" s="224"/>
      <c r="T51" s="224"/>
      <c r="U51" s="224"/>
      <c r="V51" s="224"/>
      <c r="W51" s="224"/>
      <c r="X51" s="224"/>
      <c r="Y51" s="224"/>
      <c r="Z51" s="224"/>
      <c r="AA51" s="224"/>
      <c r="AB51" s="224"/>
      <c r="AC51" s="224"/>
      <c r="AD51" s="224"/>
      <c r="AE51" s="224"/>
      <c r="AF51" s="224"/>
      <c r="AG51" s="224"/>
      <c r="AH51" s="224"/>
      <c r="AI51" s="224"/>
      <c r="AJ51" s="224"/>
      <c r="AK51" s="224"/>
    </row>
    <row r="52" spans="1:37" ht="12.75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4"/>
      <c r="AK52" s="224"/>
    </row>
    <row r="53" spans="1:37" ht="12.75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4"/>
      <c r="AK53" s="224"/>
    </row>
    <row r="54" spans="1:37" ht="12.75">
      <c r="A54" s="224"/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4"/>
      <c r="AK54" s="224"/>
    </row>
    <row r="55" spans="1:37" ht="12.75">
      <c r="A55" s="224"/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4"/>
      <c r="AK55" s="224"/>
    </row>
    <row r="56" spans="1:37" ht="12.75">
      <c r="A56" s="224"/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4"/>
      <c r="AK56" s="224"/>
    </row>
    <row r="57" spans="1:37" ht="12.75">
      <c r="A57" s="224"/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224"/>
      <c r="R57" s="224"/>
      <c r="S57" s="224"/>
      <c r="T57" s="224"/>
      <c r="U57" s="224"/>
      <c r="V57" s="224"/>
      <c r="W57" s="224"/>
      <c r="X57" s="224"/>
      <c r="Y57" s="224"/>
      <c r="Z57" s="224"/>
      <c r="AA57" s="224"/>
      <c r="AB57" s="224"/>
      <c r="AC57" s="224"/>
      <c r="AD57" s="224"/>
      <c r="AE57" s="224"/>
      <c r="AF57" s="224"/>
      <c r="AG57" s="224"/>
      <c r="AH57" s="224"/>
      <c r="AI57" s="224"/>
      <c r="AJ57" s="224"/>
      <c r="AK57" s="224"/>
    </row>
    <row r="58" spans="1:37" ht="12.75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24"/>
      <c r="U58" s="224"/>
      <c r="V58" s="224"/>
      <c r="W58" s="224"/>
      <c r="X58" s="224"/>
      <c r="Y58" s="224"/>
      <c r="Z58" s="224"/>
      <c r="AA58" s="224"/>
      <c r="AB58" s="224"/>
      <c r="AC58" s="224"/>
      <c r="AD58" s="224"/>
      <c r="AE58" s="224"/>
      <c r="AF58" s="224"/>
      <c r="AG58" s="224"/>
      <c r="AH58" s="224"/>
      <c r="AI58" s="224"/>
      <c r="AJ58" s="224"/>
      <c r="AK58" s="224"/>
    </row>
    <row r="59" spans="1:37" ht="12.75">
      <c r="A59" s="224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4"/>
      <c r="Y59" s="224"/>
      <c r="Z59" s="224"/>
      <c r="AA59" s="224"/>
      <c r="AB59" s="224"/>
      <c r="AC59" s="224"/>
      <c r="AD59" s="224"/>
      <c r="AE59" s="224"/>
      <c r="AF59" s="224"/>
      <c r="AG59" s="224"/>
      <c r="AH59" s="224"/>
      <c r="AI59" s="224"/>
      <c r="AJ59" s="224"/>
      <c r="AK59" s="224"/>
    </row>
    <row r="60" spans="1:37" ht="12.75">
      <c r="A60" s="224"/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</row>
    <row r="61" spans="1:37" ht="12.75">
      <c r="A61" s="224"/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224"/>
      <c r="V61" s="224"/>
      <c r="W61" s="224"/>
      <c r="X61" s="224"/>
      <c r="Y61" s="224"/>
      <c r="Z61" s="224"/>
      <c r="AA61" s="224"/>
      <c r="AB61" s="224"/>
      <c r="AC61" s="224"/>
      <c r="AD61" s="224"/>
      <c r="AE61" s="224"/>
      <c r="AF61" s="224"/>
      <c r="AG61" s="224"/>
      <c r="AH61" s="224"/>
      <c r="AI61" s="224"/>
      <c r="AJ61" s="224"/>
      <c r="AK61" s="224"/>
    </row>
    <row r="62" spans="1:37" ht="12.75">
      <c r="A62" s="224"/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  <c r="Y62" s="224"/>
      <c r="Z62" s="224"/>
      <c r="AA62" s="224"/>
      <c r="AB62" s="224"/>
      <c r="AC62" s="224"/>
      <c r="AD62" s="224"/>
      <c r="AE62" s="224"/>
      <c r="AF62" s="224"/>
      <c r="AG62" s="224"/>
      <c r="AH62" s="224"/>
      <c r="AI62" s="224"/>
      <c r="AJ62" s="224"/>
      <c r="AK62" s="224"/>
    </row>
    <row r="63" spans="1:37" ht="12.75">
      <c r="A63" s="224"/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4"/>
      <c r="AA63" s="224"/>
      <c r="AB63" s="224"/>
      <c r="AC63" s="224"/>
      <c r="AD63" s="224"/>
      <c r="AE63" s="224"/>
      <c r="AF63" s="224"/>
      <c r="AG63" s="224"/>
      <c r="AH63" s="224"/>
      <c r="AI63" s="224"/>
      <c r="AJ63" s="224"/>
      <c r="AK63" s="224"/>
    </row>
    <row r="64" spans="1:37" ht="12.75">
      <c r="A64" s="224"/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224"/>
      <c r="R64" s="224"/>
      <c r="S64" s="224"/>
      <c r="T64" s="224"/>
      <c r="U64" s="224"/>
      <c r="V64" s="224"/>
      <c r="W64" s="224"/>
      <c r="X64" s="224"/>
      <c r="Y64" s="224"/>
      <c r="Z64" s="224"/>
      <c r="AA64" s="224"/>
      <c r="AB64" s="224"/>
      <c r="AC64" s="224"/>
      <c r="AD64" s="224"/>
      <c r="AE64" s="224"/>
      <c r="AF64" s="224"/>
      <c r="AG64" s="224"/>
      <c r="AH64" s="224"/>
      <c r="AI64" s="224"/>
      <c r="AJ64" s="224"/>
      <c r="AK64" s="224"/>
    </row>
    <row r="65" spans="1:37" ht="12.75">
      <c r="A65" s="224"/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224"/>
      <c r="R65" s="224"/>
      <c r="S65" s="224"/>
      <c r="T65" s="224"/>
      <c r="U65" s="224"/>
      <c r="V65" s="224"/>
      <c r="W65" s="224"/>
      <c r="X65" s="224"/>
      <c r="Y65" s="224"/>
      <c r="Z65" s="224"/>
      <c r="AA65" s="224"/>
      <c r="AB65" s="224"/>
      <c r="AC65" s="224"/>
      <c r="AD65" s="224"/>
      <c r="AE65" s="224"/>
      <c r="AF65" s="224"/>
      <c r="AG65" s="224"/>
      <c r="AH65" s="224"/>
      <c r="AI65" s="224"/>
      <c r="AJ65" s="224"/>
      <c r="AK65" s="224"/>
    </row>
    <row r="66" spans="1:37" ht="12.75">
      <c r="A66" s="224"/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</row>
    <row r="67" spans="1:37" ht="12.75">
      <c r="A67" s="224"/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4"/>
      <c r="AE67" s="224"/>
      <c r="AF67" s="224"/>
      <c r="AG67" s="224"/>
      <c r="AH67" s="224"/>
      <c r="AI67" s="224"/>
      <c r="AJ67" s="224"/>
      <c r="AK67" s="224"/>
    </row>
    <row r="68" spans="1:37" ht="12.75">
      <c r="A68" s="224"/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224"/>
      <c r="U68" s="224"/>
      <c r="V68" s="224"/>
      <c r="W68" s="224"/>
      <c r="X68" s="224"/>
      <c r="Y68" s="224"/>
      <c r="Z68" s="224"/>
      <c r="AA68" s="224"/>
      <c r="AB68" s="224"/>
      <c r="AC68" s="224"/>
      <c r="AD68" s="224"/>
      <c r="AE68" s="224"/>
      <c r="AF68" s="224"/>
      <c r="AG68" s="224"/>
      <c r="AH68" s="224"/>
      <c r="AI68" s="224"/>
      <c r="AJ68" s="224"/>
      <c r="AK68" s="224"/>
    </row>
    <row r="69" spans="1:37" ht="12.75">
      <c r="A69" s="224"/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224"/>
      <c r="U69" s="224"/>
      <c r="V69" s="224"/>
      <c r="W69" s="224"/>
      <c r="X69" s="224"/>
      <c r="Y69" s="224"/>
      <c r="Z69" s="224"/>
      <c r="AA69" s="224"/>
      <c r="AB69" s="224"/>
      <c r="AC69" s="224"/>
      <c r="AD69" s="224"/>
      <c r="AE69" s="224"/>
      <c r="AF69" s="224"/>
      <c r="AG69" s="224"/>
      <c r="AH69" s="224"/>
      <c r="AI69" s="224"/>
      <c r="AJ69" s="224"/>
      <c r="AK69" s="224"/>
    </row>
    <row r="70" spans="1:37" ht="12.75">
      <c r="A70" s="224"/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224"/>
      <c r="R70" s="224"/>
      <c r="S70" s="224"/>
      <c r="T70" s="224"/>
      <c r="U70" s="224"/>
      <c r="V70" s="224"/>
      <c r="W70" s="224"/>
      <c r="X70" s="224"/>
      <c r="Y70" s="224"/>
      <c r="Z70" s="224"/>
      <c r="AA70" s="224"/>
      <c r="AB70" s="224"/>
      <c r="AC70" s="224"/>
      <c r="AD70" s="224"/>
      <c r="AE70" s="224"/>
      <c r="AF70" s="224"/>
      <c r="AG70" s="224"/>
      <c r="AH70" s="224"/>
      <c r="AI70" s="224"/>
      <c r="AJ70" s="224"/>
      <c r="AK70" s="224"/>
    </row>
    <row r="71" spans="1:37" ht="12.75">
      <c r="A71" s="224"/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224"/>
      <c r="R71" s="224"/>
      <c r="S71" s="224"/>
      <c r="T71" s="224"/>
      <c r="U71" s="224"/>
      <c r="V71" s="224"/>
      <c r="W71" s="224"/>
      <c r="X71" s="224"/>
      <c r="Y71" s="224"/>
      <c r="Z71" s="224"/>
      <c r="AA71" s="224"/>
      <c r="AB71" s="224"/>
      <c r="AC71" s="224"/>
      <c r="AD71" s="224"/>
      <c r="AE71" s="224"/>
      <c r="AF71" s="224"/>
      <c r="AG71" s="224"/>
      <c r="AH71" s="224"/>
      <c r="AI71" s="224"/>
      <c r="AJ71" s="224"/>
      <c r="AK71" s="224"/>
    </row>
    <row r="72" spans="1:37" ht="12.75">
      <c r="A72" s="224"/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224"/>
      <c r="R72" s="224"/>
      <c r="S72" s="224"/>
      <c r="T72" s="224"/>
      <c r="U72" s="224"/>
      <c r="V72" s="224"/>
      <c r="W72" s="224"/>
      <c r="X72" s="224"/>
      <c r="Y72" s="224"/>
      <c r="Z72" s="224"/>
      <c r="AA72" s="224"/>
      <c r="AB72" s="224"/>
      <c r="AC72" s="224"/>
      <c r="AD72" s="224"/>
      <c r="AE72" s="224"/>
      <c r="AF72" s="224"/>
      <c r="AG72" s="224"/>
      <c r="AH72" s="224"/>
      <c r="AI72" s="224"/>
      <c r="AJ72" s="224"/>
      <c r="AK72" s="224"/>
    </row>
    <row r="73" spans="1:37" ht="12.75">
      <c r="A73" s="224"/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224"/>
      <c r="R73" s="224"/>
      <c r="S73" s="224"/>
      <c r="T73" s="224"/>
      <c r="U73" s="224"/>
      <c r="V73" s="224"/>
      <c r="W73" s="224"/>
      <c r="X73" s="224"/>
      <c r="Y73" s="224"/>
      <c r="Z73" s="224"/>
      <c r="AA73" s="224"/>
      <c r="AB73" s="224"/>
      <c r="AC73" s="224"/>
      <c r="AD73" s="224"/>
      <c r="AE73" s="224"/>
      <c r="AF73" s="224"/>
      <c r="AG73" s="224"/>
      <c r="AH73" s="224"/>
      <c r="AI73" s="224"/>
      <c r="AJ73" s="224"/>
      <c r="AK73" s="224"/>
    </row>
    <row r="74" spans="1:37" ht="12.75">
      <c r="A74" s="224"/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  <c r="Y74" s="224"/>
      <c r="Z74" s="224"/>
      <c r="AA74" s="224"/>
      <c r="AB74" s="224"/>
      <c r="AC74" s="224"/>
      <c r="AD74" s="224"/>
      <c r="AE74" s="224"/>
      <c r="AF74" s="224"/>
      <c r="AG74" s="224"/>
      <c r="AH74" s="224"/>
      <c r="AI74" s="224"/>
      <c r="AJ74" s="224"/>
      <c r="AK74" s="224"/>
    </row>
    <row r="75" spans="1:37" ht="12.75">
      <c r="A75" s="224"/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224"/>
      <c r="R75" s="224"/>
      <c r="S75" s="224"/>
      <c r="T75" s="224"/>
      <c r="U75" s="224"/>
      <c r="V75" s="224"/>
      <c r="W75" s="224"/>
      <c r="X75" s="224"/>
      <c r="Y75" s="224"/>
      <c r="Z75" s="224"/>
      <c r="AA75" s="224"/>
      <c r="AB75" s="224"/>
      <c r="AC75" s="224"/>
      <c r="AD75" s="224"/>
      <c r="AE75" s="224"/>
      <c r="AF75" s="224"/>
      <c r="AG75" s="224"/>
      <c r="AH75" s="224"/>
      <c r="AI75" s="224"/>
      <c r="AJ75" s="224"/>
      <c r="AK75" s="224"/>
    </row>
    <row r="76" spans="1:37" ht="12.75">
      <c r="A76" s="224"/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4"/>
      <c r="T76" s="224"/>
      <c r="U76" s="224"/>
      <c r="V76" s="224"/>
      <c r="W76" s="224"/>
      <c r="X76" s="224"/>
      <c r="Y76" s="224"/>
      <c r="Z76" s="224"/>
      <c r="AA76" s="224"/>
      <c r="AB76" s="224"/>
      <c r="AC76" s="224"/>
      <c r="AD76" s="224"/>
      <c r="AE76" s="224"/>
      <c r="AF76" s="224"/>
      <c r="AG76" s="224"/>
      <c r="AH76" s="224"/>
      <c r="AI76" s="224"/>
      <c r="AJ76" s="224"/>
      <c r="AK76" s="224"/>
    </row>
    <row r="77" spans="1:37" ht="12.75">
      <c r="A77" s="224"/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224"/>
      <c r="R77" s="224"/>
      <c r="S77" s="224"/>
      <c r="T77" s="224"/>
      <c r="U77" s="224"/>
      <c r="V77" s="224"/>
      <c r="W77" s="224"/>
      <c r="X77" s="224"/>
      <c r="Y77" s="224"/>
      <c r="Z77" s="224"/>
      <c r="AA77" s="224"/>
      <c r="AB77" s="224"/>
      <c r="AC77" s="224"/>
      <c r="AD77" s="224"/>
      <c r="AE77" s="224"/>
      <c r="AF77" s="224"/>
      <c r="AG77" s="224"/>
      <c r="AH77" s="224"/>
      <c r="AI77" s="224"/>
      <c r="AJ77" s="224"/>
      <c r="AK77" s="224"/>
    </row>
    <row r="78" spans="1:37" ht="12.75">
      <c r="A78" s="224"/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224"/>
      <c r="R78" s="224"/>
      <c r="S78" s="224"/>
      <c r="T78" s="224"/>
      <c r="U78" s="224"/>
      <c r="V78" s="224"/>
      <c r="W78" s="224"/>
      <c r="X78" s="224"/>
      <c r="Y78" s="224"/>
      <c r="Z78" s="224"/>
      <c r="AA78" s="224"/>
      <c r="AB78" s="224"/>
      <c r="AC78" s="224"/>
      <c r="AD78" s="224"/>
      <c r="AE78" s="224"/>
      <c r="AF78" s="224"/>
      <c r="AG78" s="224"/>
      <c r="AH78" s="224"/>
      <c r="AI78" s="224"/>
      <c r="AJ78" s="224"/>
      <c r="AK78" s="224"/>
    </row>
    <row r="79" spans="1:37" ht="12.75">
      <c r="A79" s="224"/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224"/>
      <c r="R79" s="224"/>
      <c r="S79" s="224"/>
      <c r="T79" s="224"/>
      <c r="U79" s="224"/>
      <c r="V79" s="224"/>
      <c r="W79" s="224"/>
      <c r="X79" s="224"/>
      <c r="Y79" s="224"/>
      <c r="Z79" s="224"/>
      <c r="AA79" s="224"/>
      <c r="AB79" s="224"/>
      <c r="AC79" s="224"/>
      <c r="AD79" s="224"/>
      <c r="AE79" s="224"/>
      <c r="AF79" s="224"/>
      <c r="AG79" s="224"/>
      <c r="AH79" s="224"/>
      <c r="AI79" s="224"/>
      <c r="AJ79" s="224"/>
      <c r="AK79" s="224"/>
    </row>
    <row r="80" spans="1:37" ht="12.75">
      <c r="A80" s="224"/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224"/>
      <c r="R80" s="224"/>
      <c r="S80" s="224"/>
      <c r="T80" s="224"/>
      <c r="U80" s="224"/>
      <c r="V80" s="224"/>
      <c r="W80" s="224"/>
      <c r="X80" s="224"/>
      <c r="Y80" s="224"/>
      <c r="Z80" s="224"/>
      <c r="AA80" s="224"/>
      <c r="AB80" s="224"/>
      <c r="AC80" s="224"/>
      <c r="AD80" s="224"/>
      <c r="AE80" s="224"/>
      <c r="AF80" s="224"/>
      <c r="AG80" s="224"/>
      <c r="AH80" s="224"/>
      <c r="AI80" s="224"/>
      <c r="AJ80" s="224"/>
      <c r="AK80" s="224"/>
    </row>
    <row r="81" spans="1:37" ht="12.75">
      <c r="A81" s="224"/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224"/>
      <c r="R81" s="224"/>
      <c r="S81" s="224"/>
      <c r="T81" s="224"/>
      <c r="U81" s="224"/>
      <c r="V81" s="224"/>
      <c r="W81" s="224"/>
      <c r="X81" s="224"/>
      <c r="Y81" s="224"/>
      <c r="Z81" s="224"/>
      <c r="AA81" s="224"/>
      <c r="AB81" s="224"/>
      <c r="AC81" s="224"/>
      <c r="AD81" s="224"/>
      <c r="AE81" s="224"/>
      <c r="AF81" s="224"/>
      <c r="AG81" s="224"/>
      <c r="AH81" s="224"/>
      <c r="AI81" s="224"/>
      <c r="AJ81" s="224"/>
      <c r="AK81" s="224"/>
    </row>
    <row r="82" spans="1:37" ht="12.75">
      <c r="A82" s="224"/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224"/>
      <c r="R82" s="224"/>
      <c r="S82" s="224"/>
      <c r="T82" s="224"/>
      <c r="U82" s="224"/>
      <c r="V82" s="224"/>
      <c r="W82" s="224"/>
      <c r="X82" s="224"/>
      <c r="Y82" s="224"/>
      <c r="Z82" s="224"/>
      <c r="AA82" s="224"/>
      <c r="AB82" s="224"/>
      <c r="AC82" s="224"/>
      <c r="AD82" s="224"/>
      <c r="AE82" s="224"/>
      <c r="AF82" s="224"/>
      <c r="AG82" s="224"/>
      <c r="AH82" s="224"/>
      <c r="AI82" s="224"/>
      <c r="AJ82" s="224"/>
      <c r="AK82" s="224"/>
    </row>
    <row r="83" spans="1:37" ht="12.75">
      <c r="A83" s="224"/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224"/>
      <c r="R83" s="224"/>
      <c r="S83" s="224"/>
      <c r="T83" s="224"/>
      <c r="U83" s="224"/>
      <c r="V83" s="224"/>
      <c r="W83" s="224"/>
      <c r="X83" s="224"/>
      <c r="Y83" s="224"/>
      <c r="Z83" s="224"/>
      <c r="AA83" s="224"/>
      <c r="AB83" s="224"/>
      <c r="AC83" s="224"/>
      <c r="AD83" s="224"/>
      <c r="AE83" s="224"/>
      <c r="AF83" s="224"/>
      <c r="AG83" s="224"/>
      <c r="AH83" s="224"/>
      <c r="AI83" s="224"/>
      <c r="AJ83" s="224"/>
      <c r="AK83" s="224"/>
    </row>
    <row r="84" spans="1:37" ht="12.75">
      <c r="A84" s="224"/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224"/>
      <c r="R84" s="224"/>
      <c r="S84" s="224"/>
      <c r="T84" s="224"/>
      <c r="U84" s="224"/>
      <c r="V84" s="224"/>
      <c r="W84" s="224"/>
      <c r="X84" s="224"/>
      <c r="Y84" s="224"/>
      <c r="Z84" s="224"/>
      <c r="AA84" s="224"/>
      <c r="AB84" s="224"/>
      <c r="AC84" s="224"/>
      <c r="AD84" s="224"/>
      <c r="AE84" s="224"/>
      <c r="AF84" s="224"/>
      <c r="AG84" s="224"/>
      <c r="AH84" s="224"/>
      <c r="AI84" s="224"/>
      <c r="AJ84" s="224"/>
      <c r="AK84" s="224"/>
    </row>
    <row r="85" spans="1:37" ht="12.75">
      <c r="A85" s="224"/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224"/>
      <c r="R85" s="224"/>
      <c r="S85" s="224"/>
      <c r="T85" s="224"/>
      <c r="U85" s="224"/>
      <c r="V85" s="224"/>
      <c r="W85" s="224"/>
      <c r="X85" s="224"/>
      <c r="Y85" s="224"/>
      <c r="Z85" s="224"/>
      <c r="AA85" s="224"/>
      <c r="AB85" s="224"/>
      <c r="AC85" s="224"/>
      <c r="AD85" s="224"/>
      <c r="AE85" s="224"/>
      <c r="AF85" s="224"/>
      <c r="AG85" s="224"/>
      <c r="AH85" s="224"/>
      <c r="AI85" s="224"/>
      <c r="AJ85" s="224"/>
      <c r="AK85" s="224"/>
    </row>
    <row r="86" spans="1:37" ht="12.75">
      <c r="A86" s="224"/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R86" s="224"/>
      <c r="S86" s="224"/>
      <c r="T86" s="224"/>
      <c r="U86" s="224"/>
      <c r="V86" s="224"/>
      <c r="W86" s="224"/>
      <c r="X86" s="224"/>
      <c r="Y86" s="224"/>
      <c r="Z86" s="224"/>
      <c r="AA86" s="224"/>
      <c r="AB86" s="224"/>
      <c r="AC86" s="224"/>
      <c r="AD86" s="224"/>
      <c r="AE86" s="224"/>
      <c r="AF86" s="224"/>
      <c r="AG86" s="224"/>
      <c r="AH86" s="224"/>
      <c r="AI86" s="224"/>
      <c r="AJ86" s="224"/>
      <c r="AK86" s="224"/>
    </row>
    <row r="87" spans="1:37" ht="12.75">
      <c r="A87" s="224"/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224"/>
      <c r="R87" s="224"/>
      <c r="S87" s="224"/>
      <c r="T87" s="224"/>
      <c r="U87" s="224"/>
      <c r="V87" s="224"/>
      <c r="W87" s="224"/>
      <c r="X87" s="224"/>
      <c r="Y87" s="224"/>
      <c r="Z87" s="224"/>
      <c r="AA87" s="224"/>
      <c r="AB87" s="224"/>
      <c r="AC87" s="224"/>
      <c r="AD87" s="224"/>
      <c r="AE87" s="224"/>
      <c r="AF87" s="224"/>
      <c r="AG87" s="224"/>
      <c r="AH87" s="224"/>
      <c r="AI87" s="224"/>
      <c r="AJ87" s="224"/>
      <c r="AK87" s="224"/>
    </row>
    <row r="88" spans="1:37" ht="12.75">
      <c r="A88" s="224"/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224"/>
      <c r="R88" s="224"/>
      <c r="S88" s="224"/>
      <c r="T88" s="224"/>
      <c r="U88" s="224"/>
      <c r="V88" s="224"/>
      <c r="W88" s="224"/>
      <c r="X88" s="224"/>
      <c r="Y88" s="224"/>
      <c r="Z88" s="224"/>
      <c r="AA88" s="224"/>
      <c r="AB88" s="224"/>
      <c r="AC88" s="224"/>
      <c r="AD88" s="224"/>
      <c r="AE88" s="224"/>
      <c r="AF88" s="224"/>
      <c r="AG88" s="224"/>
      <c r="AH88" s="224"/>
      <c r="AI88" s="224"/>
      <c r="AJ88" s="224"/>
      <c r="AK88" s="224"/>
    </row>
    <row r="89" spans="1:37" ht="12.75">
      <c r="A89" s="224"/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224"/>
      <c r="R89" s="224"/>
      <c r="S89" s="224"/>
      <c r="T89" s="224"/>
      <c r="U89" s="224"/>
      <c r="V89" s="224"/>
      <c r="W89" s="224"/>
      <c r="X89" s="224"/>
      <c r="Y89" s="224"/>
      <c r="Z89" s="224"/>
      <c r="AA89" s="224"/>
      <c r="AB89" s="224"/>
      <c r="AC89" s="224"/>
      <c r="AD89" s="224"/>
      <c r="AE89" s="224"/>
      <c r="AF89" s="224"/>
      <c r="AG89" s="224"/>
      <c r="AH89" s="224"/>
      <c r="AI89" s="224"/>
      <c r="AJ89" s="224"/>
      <c r="AK89" s="224"/>
    </row>
    <row r="90" spans="1:37" ht="12.75">
      <c r="A90" s="224"/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  <c r="R90" s="224"/>
      <c r="S90" s="224"/>
      <c r="T90" s="224"/>
      <c r="U90" s="224"/>
      <c r="V90" s="224"/>
      <c r="W90" s="224"/>
      <c r="X90" s="224"/>
      <c r="Y90" s="224"/>
      <c r="Z90" s="224"/>
      <c r="AA90" s="224"/>
      <c r="AB90" s="224"/>
      <c r="AC90" s="224"/>
      <c r="AD90" s="224"/>
      <c r="AE90" s="224"/>
      <c r="AF90" s="224"/>
      <c r="AG90" s="224"/>
      <c r="AH90" s="224"/>
      <c r="AI90" s="224"/>
      <c r="AJ90" s="224"/>
      <c r="AK90" s="224"/>
    </row>
    <row r="91" spans="1:37" ht="12.75">
      <c r="A91" s="224"/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4"/>
      <c r="S91" s="224"/>
      <c r="T91" s="224"/>
      <c r="U91" s="224"/>
      <c r="V91" s="224"/>
      <c r="W91" s="224"/>
      <c r="X91" s="224"/>
      <c r="Y91" s="224"/>
      <c r="Z91" s="224"/>
      <c r="AA91" s="224"/>
      <c r="AB91" s="224"/>
      <c r="AC91" s="224"/>
      <c r="AD91" s="224"/>
      <c r="AE91" s="224"/>
      <c r="AF91" s="224"/>
      <c r="AG91" s="224"/>
      <c r="AH91" s="224"/>
      <c r="AI91" s="224"/>
      <c r="AJ91" s="224"/>
      <c r="AK91" s="224"/>
    </row>
    <row r="92" spans="1:37" ht="12.75">
      <c r="A92" s="224"/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224"/>
      <c r="AG92" s="224"/>
      <c r="AH92" s="224"/>
      <c r="AI92" s="224"/>
      <c r="AJ92" s="224"/>
      <c r="AK92" s="224"/>
    </row>
    <row r="93" spans="1:37" ht="12.75">
      <c r="A93" s="224"/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  <c r="AD93" s="224"/>
      <c r="AE93" s="224"/>
      <c r="AF93" s="224"/>
      <c r="AG93" s="224"/>
      <c r="AH93" s="224"/>
      <c r="AI93" s="224"/>
      <c r="AJ93" s="224"/>
      <c r="AK93" s="224"/>
    </row>
    <row r="94" spans="1:37" ht="12.75">
      <c r="A94" s="224"/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224"/>
      <c r="R94" s="224"/>
      <c r="S94" s="224"/>
      <c r="T94" s="224"/>
      <c r="U94" s="224"/>
      <c r="V94" s="224"/>
      <c r="W94" s="224"/>
      <c r="X94" s="224"/>
      <c r="Y94" s="224"/>
      <c r="Z94" s="224"/>
      <c r="AA94" s="224"/>
      <c r="AB94" s="224"/>
      <c r="AC94" s="224"/>
      <c r="AD94" s="224"/>
      <c r="AE94" s="224"/>
      <c r="AF94" s="224"/>
      <c r="AG94" s="224"/>
      <c r="AH94" s="224"/>
      <c r="AI94" s="224"/>
      <c r="AJ94" s="224"/>
      <c r="AK94" s="224"/>
    </row>
    <row r="95" spans="1:37" ht="12.75">
      <c r="A95" s="224"/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224"/>
      <c r="R95" s="224"/>
      <c r="S95" s="224"/>
      <c r="T95" s="224"/>
      <c r="U95" s="224"/>
      <c r="V95" s="224"/>
      <c r="W95" s="224"/>
      <c r="X95" s="224"/>
      <c r="Y95" s="224"/>
      <c r="Z95" s="224"/>
      <c r="AA95" s="224"/>
      <c r="AB95" s="224"/>
      <c r="AC95" s="224"/>
      <c r="AD95" s="224"/>
      <c r="AE95" s="224"/>
      <c r="AF95" s="224"/>
      <c r="AG95" s="224"/>
      <c r="AH95" s="224"/>
      <c r="AI95" s="224"/>
      <c r="AJ95" s="224"/>
      <c r="AK95" s="224"/>
    </row>
    <row r="96" spans="1:37" ht="12.75">
      <c r="A96" s="224"/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ht="12.75">
      <c r="A97" s="224"/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37" ht="12.75">
      <c r="A98" s="224"/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</row>
    <row r="99" spans="1:37" ht="12.75">
      <c r="A99" s="224"/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224"/>
      <c r="R99" s="224"/>
      <c r="S99" s="224"/>
      <c r="T99" s="224"/>
      <c r="U99" s="224"/>
      <c r="V99" s="224"/>
      <c r="W99" s="224"/>
      <c r="X99" s="224"/>
      <c r="Y99" s="224"/>
      <c r="Z99" s="224"/>
      <c r="AA99" s="224"/>
      <c r="AB99" s="224"/>
      <c r="AC99" s="224"/>
      <c r="AD99" s="224"/>
      <c r="AE99" s="224"/>
      <c r="AF99" s="224"/>
      <c r="AG99" s="224"/>
      <c r="AH99" s="224"/>
      <c r="AI99" s="224"/>
      <c r="AJ99" s="224"/>
      <c r="AK99" s="224"/>
    </row>
    <row r="100" spans="1:37" ht="12.75">
      <c r="A100" s="78" t="s">
        <v>244</v>
      </c>
      <c r="B100" s="78" t="s">
        <v>245</v>
      </c>
      <c r="C100" s="78" t="s">
        <v>246</v>
      </c>
      <c r="D100" s="78" t="s">
        <v>247</v>
      </c>
      <c r="E100" s="78" t="s">
        <v>248</v>
      </c>
      <c r="F100" s="78" t="s">
        <v>249</v>
      </c>
      <c r="G100" s="78" t="s">
        <v>250</v>
      </c>
      <c r="H100" s="78" t="s">
        <v>251</v>
      </c>
      <c r="I100" s="78" t="s">
        <v>252</v>
      </c>
      <c r="J100" s="78" t="s">
        <v>253</v>
      </c>
      <c r="K100" s="78" t="s">
        <v>254</v>
      </c>
      <c r="L100" s="78" t="s">
        <v>255</v>
      </c>
      <c r="M100" s="78"/>
      <c r="N100" s="78"/>
      <c r="O100" s="224"/>
      <c r="P100" s="224"/>
      <c r="Q100" s="224"/>
      <c r="R100" s="224"/>
      <c r="S100" s="224"/>
      <c r="T100" s="224"/>
      <c r="U100" s="224"/>
      <c r="V100" s="224"/>
      <c r="W100" s="224"/>
      <c r="X100" s="224"/>
      <c r="Y100" s="224"/>
      <c r="Z100" s="224"/>
      <c r="AA100" s="224"/>
      <c r="AB100" s="224"/>
      <c r="AC100" s="224"/>
      <c r="AD100" s="224"/>
      <c r="AE100" s="224"/>
      <c r="AF100" s="224"/>
      <c r="AG100" s="224"/>
      <c r="AH100" s="224"/>
      <c r="AI100" s="224"/>
      <c r="AJ100" s="224"/>
      <c r="AK100" s="224"/>
    </row>
    <row r="101" spans="1:37" ht="12.75">
      <c r="A101" s="261">
        <f>D19</f>
        <v>0</v>
      </c>
      <c r="B101" s="261">
        <f>G19</f>
        <v>0</v>
      </c>
      <c r="C101" s="261">
        <f>J19</f>
        <v>0</v>
      </c>
      <c r="D101" s="261">
        <f>M19</f>
        <v>0</v>
      </c>
      <c r="E101" s="261">
        <f>P19</f>
        <v>0</v>
      </c>
      <c r="F101" s="261">
        <f>S19</f>
        <v>0</v>
      </c>
      <c r="G101" s="261">
        <f>V19</f>
        <v>0</v>
      </c>
      <c r="H101" s="261">
        <f>Y19</f>
        <v>0</v>
      </c>
      <c r="I101" s="261">
        <f>AB19</f>
        <v>0</v>
      </c>
      <c r="J101" s="261">
        <f>AE19</f>
        <v>0</v>
      </c>
      <c r="K101" s="261">
        <f>AH19</f>
        <v>0</v>
      </c>
      <c r="L101" s="261">
        <f>AK19</f>
        <v>0</v>
      </c>
      <c r="M101" s="224"/>
      <c r="N101" s="224"/>
      <c r="O101" s="224"/>
      <c r="P101" s="224"/>
      <c r="Q101" s="224"/>
      <c r="R101" s="224"/>
      <c r="S101" s="224"/>
      <c r="T101" s="224"/>
      <c r="U101" s="224"/>
      <c r="V101" s="224"/>
      <c r="W101" s="224"/>
      <c r="X101" s="224"/>
      <c r="Y101" s="224"/>
      <c r="Z101" s="224"/>
      <c r="AA101" s="224"/>
      <c r="AB101" s="224"/>
      <c r="AC101" s="224"/>
      <c r="AD101" s="224"/>
      <c r="AE101" s="224"/>
      <c r="AF101" s="224"/>
      <c r="AG101" s="224"/>
      <c r="AH101" s="224"/>
      <c r="AI101" s="224"/>
      <c r="AJ101" s="224"/>
      <c r="AK101" s="224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outlinePr summaryBelow="0" summaryRight="0"/>
  </sheetPr>
  <dimension ref="A1:AK101"/>
  <sheetViews>
    <sheetView showGridLines="0" workbookViewId="0"/>
  </sheetViews>
  <sheetFormatPr defaultColWidth="17.28515625" defaultRowHeight="15" customHeight="1"/>
  <cols>
    <col min="1" max="1" width="28" customWidth="1"/>
    <col min="2" max="37" width="12.28515625" customWidth="1"/>
  </cols>
  <sheetData>
    <row r="1" spans="1:37" ht="15" customHeight="1">
      <c r="A1" s="290" t="s">
        <v>241</v>
      </c>
      <c r="B1" s="456" t="s">
        <v>42</v>
      </c>
      <c r="C1" s="426"/>
      <c r="D1" s="426"/>
      <c r="E1" s="41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</row>
    <row r="2" spans="1:37" ht="15" customHeight="1">
      <c r="A2" s="292" t="s">
        <v>242</v>
      </c>
      <c r="B2" s="457">
        <v>7286058</v>
      </c>
      <c r="C2" s="442"/>
      <c r="D2" s="442"/>
      <c r="E2" s="438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  <c r="AD2" s="291"/>
      <c r="AE2" s="291"/>
      <c r="AF2" s="291"/>
      <c r="AG2" s="291"/>
      <c r="AH2" s="291"/>
      <c r="AI2" s="291"/>
      <c r="AJ2" s="291"/>
      <c r="AK2" s="291"/>
    </row>
    <row r="3" spans="1:37" ht="15" customHeight="1">
      <c r="A3" s="291"/>
      <c r="B3" s="291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1"/>
      <c r="Z3" s="291"/>
      <c r="AA3" s="291"/>
      <c r="AB3" s="291"/>
      <c r="AC3" s="291"/>
      <c r="AD3" s="291"/>
      <c r="AE3" s="291"/>
      <c r="AF3" s="291"/>
      <c r="AG3" s="291"/>
      <c r="AH3" s="291"/>
      <c r="AI3" s="291"/>
      <c r="AJ3" s="291"/>
      <c r="AK3" s="291"/>
    </row>
    <row r="4" spans="1:37" ht="15" customHeight="1">
      <c r="A4" s="293" t="s">
        <v>243</v>
      </c>
      <c r="B4" s="455" t="s">
        <v>244</v>
      </c>
      <c r="C4" s="403"/>
      <c r="D4" s="404"/>
      <c r="E4" s="455" t="s">
        <v>245</v>
      </c>
      <c r="F4" s="403"/>
      <c r="G4" s="404"/>
      <c r="H4" s="455" t="s">
        <v>246</v>
      </c>
      <c r="I4" s="403"/>
      <c r="J4" s="404"/>
      <c r="K4" s="455" t="s">
        <v>247</v>
      </c>
      <c r="L4" s="403"/>
      <c r="M4" s="404"/>
      <c r="N4" s="455" t="s">
        <v>248</v>
      </c>
      <c r="O4" s="403"/>
      <c r="P4" s="404"/>
      <c r="Q4" s="455" t="s">
        <v>249</v>
      </c>
      <c r="R4" s="403"/>
      <c r="S4" s="404"/>
      <c r="T4" s="455" t="s">
        <v>250</v>
      </c>
      <c r="U4" s="403"/>
      <c r="V4" s="404"/>
      <c r="W4" s="455" t="s">
        <v>251</v>
      </c>
      <c r="X4" s="403"/>
      <c r="Y4" s="404"/>
      <c r="Z4" s="455" t="s">
        <v>252</v>
      </c>
      <c r="AA4" s="403"/>
      <c r="AB4" s="404"/>
      <c r="AC4" s="455" t="s">
        <v>253</v>
      </c>
      <c r="AD4" s="403"/>
      <c r="AE4" s="404"/>
      <c r="AF4" s="455" t="s">
        <v>254</v>
      </c>
      <c r="AG4" s="403"/>
      <c r="AH4" s="404"/>
      <c r="AI4" s="455" t="s">
        <v>255</v>
      </c>
      <c r="AJ4" s="403"/>
      <c r="AK4" s="404"/>
    </row>
    <row r="5" spans="1:37" ht="15" customHeight="1">
      <c r="A5" s="294" t="s">
        <v>256</v>
      </c>
      <c r="B5" s="295" t="s">
        <v>257</v>
      </c>
      <c r="C5" s="296" t="s">
        <v>258</v>
      </c>
      <c r="D5" s="297" t="s">
        <v>259</v>
      </c>
      <c r="E5" s="295" t="s">
        <v>257</v>
      </c>
      <c r="F5" s="296" t="s">
        <v>258</v>
      </c>
      <c r="G5" s="297" t="s">
        <v>259</v>
      </c>
      <c r="H5" s="295" t="s">
        <v>257</v>
      </c>
      <c r="I5" s="298" t="s">
        <v>258</v>
      </c>
      <c r="J5" s="299" t="s">
        <v>259</v>
      </c>
      <c r="K5" s="295" t="s">
        <v>257</v>
      </c>
      <c r="L5" s="296" t="s">
        <v>258</v>
      </c>
      <c r="M5" s="297" t="s">
        <v>259</v>
      </c>
      <c r="N5" s="295" t="s">
        <v>257</v>
      </c>
      <c r="O5" s="296" t="s">
        <v>258</v>
      </c>
      <c r="P5" s="297" t="s">
        <v>259</v>
      </c>
      <c r="Q5" s="295" t="s">
        <v>257</v>
      </c>
      <c r="R5" s="296" t="s">
        <v>258</v>
      </c>
      <c r="S5" s="297" t="s">
        <v>259</v>
      </c>
      <c r="T5" s="295" t="s">
        <v>257</v>
      </c>
      <c r="U5" s="296" t="s">
        <v>258</v>
      </c>
      <c r="V5" s="297" t="s">
        <v>259</v>
      </c>
      <c r="W5" s="295" t="s">
        <v>257</v>
      </c>
      <c r="X5" s="296" t="s">
        <v>258</v>
      </c>
      <c r="Y5" s="297" t="s">
        <v>259</v>
      </c>
      <c r="Z5" s="295" t="s">
        <v>257</v>
      </c>
      <c r="AA5" s="296" t="s">
        <v>258</v>
      </c>
      <c r="AB5" s="297" t="s">
        <v>259</v>
      </c>
      <c r="AC5" s="295" t="s">
        <v>257</v>
      </c>
      <c r="AD5" s="298" t="s">
        <v>258</v>
      </c>
      <c r="AE5" s="299" t="s">
        <v>259</v>
      </c>
      <c r="AF5" s="295" t="s">
        <v>257</v>
      </c>
      <c r="AG5" s="296" t="s">
        <v>258</v>
      </c>
      <c r="AH5" s="297" t="s">
        <v>259</v>
      </c>
      <c r="AI5" s="295" t="s">
        <v>257</v>
      </c>
      <c r="AJ5" s="296" t="s">
        <v>258</v>
      </c>
      <c r="AK5" s="297" t="s">
        <v>259</v>
      </c>
    </row>
    <row r="6" spans="1:37" ht="15" customHeight="1">
      <c r="A6" s="319" t="s">
        <v>305</v>
      </c>
      <c r="B6" s="303">
        <v>1278</v>
      </c>
      <c r="C6" s="396">
        <v>0.84378699999999995</v>
      </c>
      <c r="D6" s="304">
        <f>B6*C6</f>
        <v>1078.359786</v>
      </c>
      <c r="E6" s="310"/>
      <c r="F6" s="309"/>
      <c r="G6" s="304"/>
      <c r="H6" s="310"/>
      <c r="I6" s="309"/>
      <c r="J6" s="304"/>
      <c r="K6" s="310"/>
      <c r="L6" s="309"/>
      <c r="M6" s="302"/>
      <c r="N6" s="310"/>
      <c r="O6" s="309"/>
      <c r="P6" s="302"/>
      <c r="Q6" s="310"/>
      <c r="R6" s="309"/>
      <c r="S6" s="302"/>
      <c r="T6" s="308"/>
      <c r="U6" s="309"/>
      <c r="V6" s="302"/>
      <c r="W6" s="300"/>
      <c r="X6" s="309"/>
      <c r="Y6" s="302"/>
      <c r="Z6" s="308"/>
      <c r="AA6" s="309"/>
      <c r="AB6" s="302"/>
      <c r="AC6" s="397"/>
      <c r="AD6" s="309"/>
      <c r="AE6" s="302"/>
      <c r="AF6" s="314"/>
      <c r="AG6" s="315"/>
      <c r="AH6" s="307"/>
      <c r="AI6" s="314"/>
      <c r="AJ6" s="315"/>
      <c r="AK6" s="312"/>
    </row>
    <row r="7" spans="1:37" ht="15" customHeight="1">
      <c r="A7" s="294" t="s">
        <v>261</v>
      </c>
      <c r="B7" s="303"/>
      <c r="C7" s="301"/>
      <c r="D7" s="302"/>
      <c r="E7" s="303"/>
      <c r="F7" s="301"/>
      <c r="G7" s="302"/>
      <c r="H7" s="303"/>
      <c r="I7" s="301"/>
      <c r="J7" s="302"/>
      <c r="K7" s="303"/>
      <c r="L7" s="301"/>
      <c r="M7" s="302"/>
      <c r="N7" s="303"/>
      <c r="O7" s="301"/>
      <c r="P7" s="302"/>
      <c r="Q7" s="303"/>
      <c r="R7" s="301"/>
      <c r="S7" s="302"/>
      <c r="T7" s="300"/>
      <c r="U7" s="301"/>
      <c r="V7" s="304"/>
      <c r="W7" s="300"/>
      <c r="X7" s="301"/>
      <c r="Y7" s="304"/>
      <c r="Z7" s="300"/>
      <c r="AA7" s="301"/>
      <c r="AB7" s="302"/>
      <c r="AC7" s="398"/>
      <c r="AD7" s="301"/>
      <c r="AE7" s="302"/>
      <c r="AF7" s="305"/>
      <c r="AG7" s="306"/>
      <c r="AH7" s="307"/>
      <c r="AI7" s="314"/>
      <c r="AJ7" s="315"/>
      <c r="AK7" s="312"/>
    </row>
    <row r="8" spans="1:37" ht="15" customHeight="1">
      <c r="A8" s="319" t="s">
        <v>306</v>
      </c>
      <c r="B8" s="310"/>
      <c r="C8" s="309"/>
      <c r="D8" s="304"/>
      <c r="E8" s="310"/>
      <c r="F8" s="309"/>
      <c r="G8" s="304"/>
      <c r="H8" s="310"/>
      <c r="I8" s="309"/>
      <c r="J8" s="304"/>
      <c r="K8" s="310"/>
      <c r="L8" s="309"/>
      <c r="M8" s="304"/>
      <c r="N8" s="310"/>
      <c r="O8" s="309"/>
      <c r="P8" s="304"/>
      <c r="Q8" s="310"/>
      <c r="R8" s="309"/>
      <c r="S8" s="304"/>
      <c r="T8" s="311"/>
      <c r="U8" s="309"/>
      <c r="V8" s="304"/>
      <c r="W8" s="308"/>
      <c r="X8" s="309"/>
      <c r="Y8" s="304"/>
      <c r="Z8" s="310"/>
      <c r="AA8" s="309"/>
      <c r="AB8" s="304"/>
      <c r="AC8" s="310"/>
      <c r="AD8" s="309"/>
      <c r="AE8" s="304"/>
      <c r="AF8" s="314"/>
      <c r="AG8" s="315"/>
      <c r="AH8" s="307"/>
      <c r="AI8" s="314"/>
      <c r="AJ8" s="315"/>
      <c r="AK8" s="312"/>
    </row>
    <row r="9" spans="1:37" ht="15" customHeight="1">
      <c r="A9" s="294" t="s">
        <v>263</v>
      </c>
      <c r="B9" s="310"/>
      <c r="C9" s="309"/>
      <c r="D9" s="304"/>
      <c r="E9" s="310"/>
      <c r="F9" s="309"/>
      <c r="G9" s="304"/>
      <c r="H9" s="310"/>
      <c r="I9" s="309"/>
      <c r="J9" s="304"/>
      <c r="K9" s="310"/>
      <c r="L9" s="309"/>
      <c r="M9" s="304"/>
      <c r="N9" s="310"/>
      <c r="O9" s="309"/>
      <c r="P9" s="304"/>
      <c r="Q9" s="310"/>
      <c r="R9" s="309"/>
      <c r="S9" s="304"/>
      <c r="T9" s="311"/>
      <c r="U9" s="309"/>
      <c r="V9" s="304"/>
      <c r="W9" s="308"/>
      <c r="X9" s="309"/>
      <c r="Y9" s="304"/>
      <c r="Z9" s="308"/>
      <c r="AA9" s="309"/>
      <c r="AB9" s="304"/>
      <c r="AC9" s="397"/>
      <c r="AD9" s="309"/>
      <c r="AE9" s="304"/>
      <c r="AF9" s="314"/>
      <c r="AG9" s="315"/>
      <c r="AH9" s="312"/>
      <c r="AI9" s="314"/>
      <c r="AJ9" s="315"/>
      <c r="AK9" s="312"/>
    </row>
    <row r="10" spans="1:37" ht="15" customHeight="1">
      <c r="A10" s="294" t="s">
        <v>264</v>
      </c>
      <c r="B10" s="310"/>
      <c r="C10" s="309"/>
      <c r="D10" s="304"/>
      <c r="E10" s="310"/>
      <c r="F10" s="309"/>
      <c r="G10" s="304"/>
      <c r="H10" s="310"/>
      <c r="I10" s="309"/>
      <c r="J10" s="304"/>
      <c r="K10" s="314"/>
      <c r="L10" s="315"/>
      <c r="M10" s="312"/>
      <c r="N10" s="314"/>
      <c r="O10" s="315"/>
      <c r="P10" s="304"/>
      <c r="Q10" s="314"/>
      <c r="R10" s="315"/>
      <c r="S10" s="304"/>
      <c r="T10" s="314"/>
      <c r="U10" s="315"/>
      <c r="V10" s="304"/>
      <c r="W10" s="314"/>
      <c r="X10" s="315"/>
      <c r="Y10" s="312"/>
      <c r="Z10" s="314"/>
      <c r="AA10" s="314"/>
      <c r="AB10" s="312"/>
      <c r="AC10" s="314"/>
      <c r="AD10" s="315"/>
      <c r="AE10" s="312"/>
      <c r="AF10" s="314"/>
      <c r="AG10" s="315"/>
      <c r="AH10" s="312"/>
      <c r="AI10" s="314"/>
      <c r="AJ10" s="315"/>
      <c r="AK10" s="312"/>
    </row>
    <row r="11" spans="1:37" ht="15" customHeight="1">
      <c r="A11" s="294" t="s">
        <v>265</v>
      </c>
      <c r="B11" s="314"/>
      <c r="C11" s="315"/>
      <c r="D11" s="312"/>
      <c r="E11" s="314"/>
      <c r="F11" s="315"/>
      <c r="G11" s="312"/>
      <c r="H11" s="314"/>
      <c r="I11" s="315"/>
      <c r="J11" s="312"/>
      <c r="K11" s="310"/>
      <c r="L11" s="309"/>
      <c r="M11" s="304"/>
      <c r="N11" s="310"/>
      <c r="O11" s="309"/>
      <c r="P11" s="304"/>
      <c r="Q11" s="310"/>
      <c r="R11" s="309"/>
      <c r="S11" s="304"/>
      <c r="T11" s="310"/>
      <c r="U11" s="309"/>
      <c r="V11" s="304"/>
      <c r="W11" s="310"/>
      <c r="X11" s="309"/>
      <c r="Y11" s="304"/>
      <c r="Z11" s="310"/>
      <c r="AA11" s="309"/>
      <c r="AB11" s="304"/>
      <c r="AC11" s="310"/>
      <c r="AD11" s="309"/>
      <c r="AE11" s="304"/>
      <c r="AF11" s="314"/>
      <c r="AG11" s="315"/>
      <c r="AH11" s="312"/>
      <c r="AI11" s="314"/>
      <c r="AJ11" s="315"/>
      <c r="AK11" s="312"/>
    </row>
    <row r="12" spans="1:37" ht="15" customHeight="1">
      <c r="A12" s="294" t="s">
        <v>266</v>
      </c>
      <c r="B12" s="314"/>
      <c r="C12" s="314"/>
      <c r="D12" s="304"/>
      <c r="E12" s="314"/>
      <c r="F12" s="314"/>
      <c r="G12" s="304"/>
      <c r="H12" s="314"/>
      <c r="I12" s="314"/>
      <c r="J12" s="304"/>
      <c r="K12" s="314"/>
      <c r="L12" s="315"/>
      <c r="M12" s="312"/>
      <c r="N12" s="310"/>
      <c r="O12" s="309"/>
      <c r="P12" s="304"/>
      <c r="Q12" s="314"/>
      <c r="R12" s="315"/>
      <c r="S12" s="304"/>
      <c r="T12" s="314"/>
      <c r="U12" s="315"/>
      <c r="V12" s="304"/>
      <c r="W12" s="314"/>
      <c r="X12" s="314"/>
      <c r="Y12" s="312"/>
      <c r="Z12" s="314"/>
      <c r="AA12" s="314"/>
      <c r="AB12" s="312"/>
      <c r="AC12" s="314"/>
      <c r="AD12" s="315"/>
      <c r="AE12" s="312"/>
      <c r="AF12" s="314"/>
      <c r="AG12" s="315"/>
      <c r="AH12" s="312"/>
      <c r="AI12" s="314"/>
      <c r="AJ12" s="315"/>
      <c r="AK12" s="312"/>
    </row>
    <row r="13" spans="1:37" ht="15" customHeight="1">
      <c r="A13" s="319" t="s">
        <v>267</v>
      </c>
      <c r="B13" s="314"/>
      <c r="C13" s="314"/>
      <c r="D13" s="307">
        <v>15.19</v>
      </c>
      <c r="E13" s="314"/>
      <c r="F13" s="314"/>
      <c r="G13" s="307"/>
      <c r="H13" s="314"/>
      <c r="I13" s="314"/>
      <c r="J13" s="307"/>
      <c r="K13" s="314"/>
      <c r="L13" s="315"/>
      <c r="M13" s="304"/>
      <c r="N13" s="314"/>
      <c r="O13" s="315"/>
      <c r="P13" s="302"/>
      <c r="Q13" s="314"/>
      <c r="R13" s="315"/>
      <c r="S13" s="302"/>
      <c r="T13" s="314"/>
      <c r="U13" s="315"/>
      <c r="V13" s="302"/>
      <c r="W13" s="314"/>
      <c r="X13" s="314"/>
      <c r="Y13" s="307"/>
      <c r="Z13" s="314"/>
      <c r="AA13" s="314"/>
      <c r="AB13" s="307"/>
      <c r="AC13" s="314"/>
      <c r="AD13" s="315"/>
      <c r="AE13" s="307"/>
      <c r="AF13" s="314"/>
      <c r="AG13" s="315"/>
      <c r="AH13" s="307"/>
      <c r="AI13" s="314"/>
      <c r="AJ13" s="315"/>
      <c r="AK13" s="312"/>
    </row>
    <row r="14" spans="1:37" ht="15" customHeight="1">
      <c r="A14" s="294" t="s">
        <v>268</v>
      </c>
      <c r="B14" s="314"/>
      <c r="C14" s="314"/>
      <c r="D14" s="307"/>
      <c r="E14" s="314"/>
      <c r="F14" s="314"/>
      <c r="G14" s="307"/>
      <c r="H14" s="314"/>
      <c r="I14" s="314"/>
      <c r="J14" s="307"/>
      <c r="K14" s="314"/>
      <c r="L14" s="315"/>
      <c r="M14" s="304"/>
      <c r="N14" s="314"/>
      <c r="O14" s="315"/>
      <c r="P14" s="304"/>
      <c r="Q14" s="314"/>
      <c r="R14" s="315"/>
      <c r="S14" s="302"/>
      <c r="T14" s="314"/>
      <c r="U14" s="315"/>
      <c r="V14" s="302"/>
      <c r="W14" s="314"/>
      <c r="X14" s="314"/>
      <c r="Y14" s="307"/>
      <c r="Z14" s="314"/>
      <c r="AA14" s="314"/>
      <c r="AB14" s="307"/>
      <c r="AC14" s="314"/>
      <c r="AD14" s="315"/>
      <c r="AE14" s="307"/>
      <c r="AF14" s="314"/>
      <c r="AG14" s="315"/>
      <c r="AH14" s="312"/>
      <c r="AI14" s="314"/>
      <c r="AJ14" s="315"/>
      <c r="AK14" s="312"/>
    </row>
    <row r="15" spans="1:37" ht="15" customHeight="1">
      <c r="A15" s="294" t="s">
        <v>269</v>
      </c>
      <c r="B15" s="314"/>
      <c r="C15" s="314"/>
      <c r="D15" s="302"/>
      <c r="E15" s="314"/>
      <c r="F15" s="314"/>
      <c r="G15" s="302"/>
      <c r="H15" s="314"/>
      <c r="I15" s="314"/>
      <c r="J15" s="302"/>
      <c r="K15" s="314"/>
      <c r="L15" s="315"/>
      <c r="M15" s="312"/>
      <c r="N15" s="314"/>
      <c r="O15" s="315"/>
      <c r="P15" s="304"/>
      <c r="Q15" s="314"/>
      <c r="R15" s="315"/>
      <c r="S15" s="304"/>
      <c r="T15" s="314"/>
      <c r="U15" s="315"/>
      <c r="V15" s="304"/>
      <c r="W15" s="314"/>
      <c r="X15" s="314"/>
      <c r="Y15" s="312"/>
      <c r="Z15" s="314"/>
      <c r="AA15" s="314"/>
      <c r="AB15" s="307"/>
      <c r="AC15" s="314"/>
      <c r="AD15" s="315"/>
      <c r="AE15" s="307"/>
      <c r="AF15" s="314"/>
      <c r="AG15" s="315"/>
      <c r="AH15" s="312"/>
      <c r="AI15" s="314"/>
      <c r="AJ15" s="315"/>
      <c r="AK15" s="312"/>
    </row>
    <row r="16" spans="1:37" ht="15" customHeight="1">
      <c r="A16" s="294" t="s">
        <v>270</v>
      </c>
      <c r="B16" s="314"/>
      <c r="C16" s="314"/>
      <c r="D16" s="302"/>
      <c r="E16" s="314"/>
      <c r="F16" s="314"/>
      <c r="G16" s="302"/>
      <c r="H16" s="314"/>
      <c r="I16" s="314"/>
      <c r="J16" s="302"/>
      <c r="K16" s="314"/>
      <c r="L16" s="315"/>
      <c r="M16" s="304"/>
      <c r="N16" s="314"/>
      <c r="O16" s="315"/>
      <c r="P16" s="304"/>
      <c r="Q16" s="314"/>
      <c r="R16" s="315"/>
      <c r="S16" s="304"/>
      <c r="T16" s="314"/>
      <c r="U16" s="315"/>
      <c r="V16" s="304"/>
      <c r="W16" s="314"/>
      <c r="X16" s="314"/>
      <c r="Y16" s="399"/>
      <c r="Z16" s="314"/>
      <c r="AA16" s="314"/>
      <c r="AB16" s="312"/>
      <c r="AC16" s="314"/>
      <c r="AD16" s="315"/>
      <c r="AE16" s="312"/>
      <c r="AF16" s="314"/>
      <c r="AG16" s="315"/>
      <c r="AH16" s="312"/>
      <c r="AI16" s="314"/>
      <c r="AJ16" s="315"/>
      <c r="AK16" s="312"/>
    </row>
    <row r="17" spans="1:37" ht="15" customHeight="1">
      <c r="A17" s="294" t="s">
        <v>271</v>
      </c>
      <c r="B17" s="314"/>
      <c r="C17" s="314"/>
      <c r="D17" s="302"/>
      <c r="E17" s="314"/>
      <c r="F17" s="314"/>
      <c r="G17" s="302"/>
      <c r="H17" s="314"/>
      <c r="I17" s="314"/>
      <c r="J17" s="302"/>
      <c r="K17" s="314"/>
      <c r="L17" s="315"/>
      <c r="M17" s="312"/>
      <c r="N17" s="314"/>
      <c r="O17" s="315"/>
      <c r="P17" s="304"/>
      <c r="Q17" s="314"/>
      <c r="R17" s="315"/>
      <c r="S17" s="304"/>
      <c r="T17" s="314"/>
      <c r="U17" s="315"/>
      <c r="V17" s="304"/>
      <c r="W17" s="314"/>
      <c r="X17" s="314"/>
      <c r="Y17" s="312"/>
      <c r="Z17" s="314"/>
      <c r="AA17" s="314"/>
      <c r="AB17" s="304"/>
      <c r="AC17" s="314"/>
      <c r="AD17" s="315"/>
      <c r="AE17" s="312"/>
      <c r="AF17" s="314"/>
      <c r="AG17" s="315"/>
      <c r="AH17" s="312"/>
      <c r="AI17" s="314"/>
      <c r="AJ17" s="315"/>
      <c r="AK17" s="312"/>
    </row>
    <row r="18" spans="1:37" ht="15" customHeight="1">
      <c r="A18" s="342" t="s">
        <v>285</v>
      </c>
      <c r="B18" s="322"/>
      <c r="C18" s="322"/>
      <c r="D18" s="326">
        <f>307.02+1.85</f>
        <v>308.87</v>
      </c>
      <c r="E18" s="322"/>
      <c r="F18" s="322"/>
      <c r="G18" s="323"/>
      <c r="H18" s="322"/>
      <c r="I18" s="322"/>
      <c r="J18" s="326"/>
      <c r="K18" s="322"/>
      <c r="L18" s="324"/>
      <c r="M18" s="323"/>
      <c r="N18" s="322"/>
      <c r="O18" s="324"/>
      <c r="P18" s="325"/>
      <c r="Q18" s="322"/>
      <c r="R18" s="324"/>
      <c r="S18" s="325"/>
      <c r="T18" s="322"/>
      <c r="U18" s="324"/>
      <c r="V18" s="325"/>
      <c r="W18" s="322"/>
      <c r="X18" s="322"/>
      <c r="Y18" s="323"/>
      <c r="Z18" s="322"/>
      <c r="AA18" s="322"/>
      <c r="AB18" s="312"/>
      <c r="AC18" s="322"/>
      <c r="AD18" s="324"/>
      <c r="AE18" s="323"/>
      <c r="AF18" s="322"/>
      <c r="AG18" s="324"/>
      <c r="AH18" s="326"/>
      <c r="AI18" s="322"/>
      <c r="AJ18" s="324"/>
      <c r="AK18" s="323"/>
    </row>
    <row r="19" spans="1:37" ht="15" customHeight="1">
      <c r="A19" s="327" t="s">
        <v>273</v>
      </c>
      <c r="B19" s="328"/>
      <c r="C19" s="329"/>
      <c r="D19" s="334">
        <f>SUM(D6:D18)</f>
        <v>1402.4197859999999</v>
      </c>
      <c r="E19" s="330"/>
      <c r="F19" s="331"/>
      <c r="G19" s="299">
        <f>SUM(G6:G18)</f>
        <v>0</v>
      </c>
      <c r="H19" s="330"/>
      <c r="I19" s="331"/>
      <c r="J19" s="299">
        <f>SUM(J6:J18)</f>
        <v>0</v>
      </c>
      <c r="K19" s="330"/>
      <c r="L19" s="332"/>
      <c r="M19" s="299">
        <f>SUM(M6:M18)</f>
        <v>0</v>
      </c>
      <c r="N19" s="330"/>
      <c r="O19" s="331"/>
      <c r="P19" s="299">
        <f>SUM(P6:P18)</f>
        <v>0</v>
      </c>
      <c r="Q19" s="330"/>
      <c r="R19" s="331"/>
      <c r="S19" s="299">
        <f>SUM(S6:S18)</f>
        <v>0</v>
      </c>
      <c r="T19" s="330"/>
      <c r="U19" s="333"/>
      <c r="V19" s="299">
        <f>SUM(V6:V18)</f>
        <v>0</v>
      </c>
      <c r="W19" s="328"/>
      <c r="X19" s="329"/>
      <c r="Y19" s="299">
        <f>SUM(Y6:Y18)</f>
        <v>0</v>
      </c>
      <c r="Z19" s="330"/>
      <c r="AA19" s="331"/>
      <c r="AB19" s="299">
        <f>SUM(AB6:AB18)</f>
        <v>0</v>
      </c>
      <c r="AC19" s="330"/>
      <c r="AD19" s="331"/>
      <c r="AE19" s="299">
        <f>SUM(AE6:AE18)</f>
        <v>0</v>
      </c>
      <c r="AF19" s="330"/>
      <c r="AG19" s="331"/>
      <c r="AH19" s="299">
        <f>SUM(AH6:AH18)</f>
        <v>0</v>
      </c>
      <c r="AI19" s="330"/>
      <c r="AJ19" s="331"/>
      <c r="AK19" s="299">
        <f>SUM(AK6:AK18)</f>
        <v>0</v>
      </c>
    </row>
    <row r="20" spans="1:37" ht="15" customHeight="1">
      <c r="A20" s="291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291"/>
      <c r="O20" s="291"/>
      <c r="P20" s="291"/>
      <c r="Q20" s="291"/>
      <c r="R20" s="291"/>
      <c r="S20" s="291"/>
      <c r="T20" s="291"/>
      <c r="U20" s="291"/>
      <c r="V20" s="291"/>
      <c r="W20" s="291"/>
      <c r="X20" s="291"/>
      <c r="Y20" s="291"/>
      <c r="Z20" s="291"/>
      <c r="AA20" s="291"/>
      <c r="AB20" s="291"/>
      <c r="AC20" s="291"/>
      <c r="AD20" s="291"/>
      <c r="AE20" s="291"/>
      <c r="AF20" s="291"/>
      <c r="AG20" s="291"/>
      <c r="AH20" s="291"/>
      <c r="AI20" s="291"/>
      <c r="AJ20" s="291"/>
      <c r="AK20" s="291"/>
    </row>
    <row r="21" spans="1:37" ht="15" customHeight="1">
      <c r="A21" s="335" t="s">
        <v>274</v>
      </c>
      <c r="B21" s="291"/>
      <c r="C21" s="291"/>
      <c r="D21" s="336">
        <f>SUM(D8:D12)-D11</f>
        <v>0</v>
      </c>
      <c r="E21" s="291"/>
      <c r="F21" s="291"/>
      <c r="G21" s="336">
        <f>SUM(G8:G12)-G11</f>
        <v>0</v>
      </c>
      <c r="H21" s="291"/>
      <c r="I21" s="291"/>
      <c r="J21" s="336">
        <f>SUM(J8:J12)-J11</f>
        <v>0</v>
      </c>
      <c r="K21" s="291"/>
      <c r="L21" s="291"/>
      <c r="M21" s="336">
        <f>SUM(M8:M12)-M11</f>
        <v>0</v>
      </c>
      <c r="N21" s="291"/>
      <c r="O21" s="291"/>
      <c r="P21" s="336">
        <f>SUM(P8:P12)-P11</f>
        <v>0</v>
      </c>
      <c r="Q21" s="291"/>
      <c r="R21" s="291"/>
      <c r="S21" s="336">
        <f>SUM(S8:S12)</f>
        <v>0</v>
      </c>
      <c r="T21" s="291"/>
      <c r="U21" s="291"/>
      <c r="V21" s="336">
        <f>SUM(V8:V12)</f>
        <v>0</v>
      </c>
      <c r="W21" s="291"/>
      <c r="X21" s="291"/>
      <c r="Y21" s="336">
        <f>SUM(Y8:Y12)</f>
        <v>0</v>
      </c>
      <c r="Z21" s="291"/>
      <c r="AA21" s="291"/>
      <c r="AB21" s="336">
        <f>SUM(AB8:AB12)</f>
        <v>0</v>
      </c>
      <c r="AC21" s="291"/>
      <c r="AD21" s="291"/>
      <c r="AE21" s="336">
        <f>SUM(AE8:AE12)</f>
        <v>0</v>
      </c>
      <c r="AF21" s="291"/>
      <c r="AG21" s="291"/>
      <c r="AH21" s="336">
        <f>SUM(AH8:AH12)</f>
        <v>0</v>
      </c>
      <c r="AI21" s="291"/>
      <c r="AJ21" s="291"/>
      <c r="AK21" s="336">
        <f>SUM(AK8:AK12)</f>
        <v>0</v>
      </c>
    </row>
    <row r="22" spans="1:37" ht="12.75">
      <c r="A22" s="291"/>
      <c r="B22" s="291"/>
      <c r="C22" s="291"/>
      <c r="D22" s="400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  <c r="V22" s="291"/>
      <c r="W22" s="291"/>
      <c r="X22" s="291"/>
      <c r="Y22" s="291"/>
      <c r="Z22" s="291"/>
      <c r="AA22" s="291"/>
      <c r="AB22" s="291"/>
      <c r="AC22" s="291"/>
      <c r="AD22" s="291"/>
      <c r="AE22" s="291"/>
      <c r="AF22" s="291"/>
      <c r="AG22" s="291"/>
      <c r="AH22" s="291"/>
      <c r="AI22" s="291"/>
      <c r="AJ22" s="291"/>
      <c r="AK22" s="291"/>
    </row>
    <row r="23" spans="1:37" ht="25.5">
      <c r="A23" s="337" t="s">
        <v>275</v>
      </c>
      <c r="B23" s="291"/>
      <c r="C23" s="291"/>
      <c r="D23" s="338">
        <f>D21/D19</f>
        <v>0</v>
      </c>
      <c r="E23" s="338"/>
      <c r="F23" s="338"/>
      <c r="G23" s="338" t="e">
        <f>G21/G19</f>
        <v>#DIV/0!</v>
      </c>
      <c r="H23" s="338"/>
      <c r="I23" s="338"/>
      <c r="J23" s="338" t="e">
        <f>J21/J19</f>
        <v>#DIV/0!</v>
      </c>
      <c r="K23" s="338"/>
      <c r="L23" s="338"/>
      <c r="M23" s="338" t="e">
        <f>M21/M19</f>
        <v>#DIV/0!</v>
      </c>
      <c r="N23" s="338"/>
      <c r="O23" s="338"/>
      <c r="P23" s="338" t="e">
        <f>P21/P19</f>
        <v>#DIV/0!</v>
      </c>
      <c r="Q23" s="338"/>
      <c r="R23" s="338"/>
      <c r="S23" s="338" t="e">
        <f>S21/S19</f>
        <v>#DIV/0!</v>
      </c>
      <c r="T23" s="338"/>
      <c r="U23" s="338"/>
      <c r="V23" s="338" t="e">
        <f>V21/V19</f>
        <v>#DIV/0!</v>
      </c>
      <c r="W23" s="338"/>
      <c r="X23" s="338"/>
      <c r="Y23" s="338" t="e">
        <f>Y21/Y19</f>
        <v>#DIV/0!</v>
      </c>
      <c r="Z23" s="338"/>
      <c r="AA23" s="338"/>
      <c r="AB23" s="338" t="e">
        <f>AB21/AB19</f>
        <v>#DIV/0!</v>
      </c>
      <c r="AC23" s="338"/>
      <c r="AD23" s="338"/>
      <c r="AE23" s="338" t="e">
        <f>AE21/AE19</f>
        <v>#DIV/0!</v>
      </c>
      <c r="AF23" s="338"/>
      <c r="AG23" s="338"/>
      <c r="AH23" s="338" t="e">
        <f>AH21/AH19</f>
        <v>#DIV/0!</v>
      </c>
      <c r="AI23" s="338"/>
      <c r="AJ23" s="338"/>
      <c r="AK23" s="338" t="e">
        <f>AK21/AK19</f>
        <v>#DIV/0!</v>
      </c>
    </row>
    <row r="24" spans="1:37" ht="12.75">
      <c r="A24" s="291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</row>
    <row r="25" spans="1:37" ht="12.75">
      <c r="A25" s="335" t="s">
        <v>276</v>
      </c>
      <c r="B25" s="291"/>
      <c r="C25" s="291"/>
      <c r="D25" s="336">
        <f>SUM(D15:D17)</f>
        <v>0</v>
      </c>
      <c r="E25" s="291"/>
      <c r="F25" s="291"/>
      <c r="G25" s="336">
        <f>SUM(G15:G17)</f>
        <v>0</v>
      </c>
      <c r="H25" s="291"/>
      <c r="I25" s="291"/>
      <c r="J25" s="336">
        <f>SUM(J15:J17)</f>
        <v>0</v>
      </c>
      <c r="K25" s="291"/>
      <c r="L25" s="291"/>
      <c r="M25" s="336">
        <f>SUM(M15:M17)</f>
        <v>0</v>
      </c>
      <c r="N25" s="291"/>
      <c r="O25" s="291"/>
      <c r="P25" s="336">
        <f>SUM(P15:P17)</f>
        <v>0</v>
      </c>
      <c r="Q25" s="291"/>
      <c r="R25" s="291"/>
      <c r="S25" s="336">
        <f>SUM(S15:S17)</f>
        <v>0</v>
      </c>
      <c r="T25" s="291"/>
      <c r="U25" s="291"/>
      <c r="V25" s="336">
        <f>SUM(V15:V17)</f>
        <v>0</v>
      </c>
      <c r="W25" s="291"/>
      <c r="X25" s="291"/>
      <c r="Y25" s="336">
        <f>SUM(Y15:Y17)</f>
        <v>0</v>
      </c>
      <c r="Z25" s="291"/>
      <c r="AA25" s="291"/>
      <c r="AB25" s="336">
        <f>SUM(AB15:AB17)</f>
        <v>0</v>
      </c>
      <c r="AC25" s="291"/>
      <c r="AD25" s="291"/>
      <c r="AE25" s="336">
        <f>SUM(AE15:AE17)</f>
        <v>0</v>
      </c>
      <c r="AF25" s="291"/>
      <c r="AG25" s="291"/>
      <c r="AH25" s="336">
        <f>SUM(AH15:AH17)</f>
        <v>0</v>
      </c>
      <c r="AI25" s="291"/>
      <c r="AJ25" s="291"/>
      <c r="AK25" s="336">
        <f>SUM(AK15:AK17)</f>
        <v>0</v>
      </c>
    </row>
    <row r="26" spans="1:37" ht="12.75">
      <c r="A26" s="335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  <c r="V26" s="291"/>
      <c r="W26" s="291"/>
      <c r="X26" s="291"/>
      <c r="Y26" s="291"/>
      <c r="Z26" s="291"/>
      <c r="AA26" s="291"/>
      <c r="AB26" s="291"/>
      <c r="AC26" s="291"/>
      <c r="AD26" s="291"/>
      <c r="AE26" s="291"/>
      <c r="AF26" s="291"/>
      <c r="AG26" s="291"/>
      <c r="AH26" s="291"/>
      <c r="AI26" s="291"/>
      <c r="AJ26" s="291"/>
      <c r="AK26" s="291"/>
    </row>
    <row r="27" spans="1:37" ht="12.75">
      <c r="A27" s="335" t="s">
        <v>277</v>
      </c>
      <c r="B27" s="291"/>
      <c r="C27" s="291"/>
      <c r="D27" s="338">
        <f>D25/D19</f>
        <v>0</v>
      </c>
      <c r="E27" s="291"/>
      <c r="F27" s="291"/>
      <c r="G27" s="338" t="e">
        <f>G25/G19</f>
        <v>#DIV/0!</v>
      </c>
      <c r="H27" s="291"/>
      <c r="I27" s="291"/>
      <c r="J27" s="338" t="e">
        <f>J25/J19</f>
        <v>#DIV/0!</v>
      </c>
      <c r="K27" s="291"/>
      <c r="L27" s="291"/>
      <c r="M27" s="338" t="e">
        <f>M25/M19</f>
        <v>#DIV/0!</v>
      </c>
      <c r="N27" s="291"/>
      <c r="O27" s="291"/>
      <c r="P27" s="338" t="e">
        <f>P25/P19</f>
        <v>#DIV/0!</v>
      </c>
      <c r="Q27" s="291"/>
      <c r="R27" s="291"/>
      <c r="S27" s="338" t="e">
        <f>S25/S19</f>
        <v>#DIV/0!</v>
      </c>
      <c r="T27" s="291"/>
      <c r="U27" s="291"/>
      <c r="V27" s="338" t="e">
        <f>V25/V19</f>
        <v>#DIV/0!</v>
      </c>
      <c r="W27" s="291"/>
      <c r="X27" s="291"/>
      <c r="Y27" s="338" t="e">
        <f>Y25/Y19</f>
        <v>#DIV/0!</v>
      </c>
      <c r="Z27" s="291"/>
      <c r="AA27" s="291"/>
      <c r="AB27" s="338" t="e">
        <f>AB25/AB19</f>
        <v>#DIV/0!</v>
      </c>
      <c r="AC27" s="291"/>
      <c r="AD27" s="291"/>
      <c r="AE27" s="338" t="e">
        <f>AE25/AE19</f>
        <v>#DIV/0!</v>
      </c>
      <c r="AF27" s="291"/>
      <c r="AG27" s="291"/>
      <c r="AH27" s="338" t="e">
        <f>AH25/AH19</f>
        <v>#DIV/0!</v>
      </c>
      <c r="AI27" s="291"/>
      <c r="AJ27" s="291"/>
      <c r="AK27" s="338" t="e">
        <f>AK25/AK19</f>
        <v>#DIV/0!</v>
      </c>
    </row>
    <row r="28" spans="1:37" ht="12.75">
      <c r="A28" s="291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91"/>
      <c r="AJ28" s="291"/>
      <c r="AK28" s="291"/>
    </row>
    <row r="29" spans="1:37" ht="12.75">
      <c r="A29" s="291"/>
      <c r="B29" s="291"/>
      <c r="C29" s="291"/>
      <c r="D29" s="291"/>
      <c r="E29" s="291"/>
      <c r="F29" s="291"/>
      <c r="G29" s="291"/>
      <c r="H29" s="291"/>
      <c r="I29" s="291"/>
      <c r="J29" s="291"/>
      <c r="K29" s="291"/>
      <c r="L29" s="291"/>
      <c r="M29" s="291"/>
      <c r="N29" s="291"/>
      <c r="O29" s="291"/>
      <c r="P29" s="291"/>
      <c r="Q29" s="291"/>
      <c r="R29" s="291"/>
      <c r="S29" s="291"/>
      <c r="T29" s="291"/>
      <c r="U29" s="291"/>
      <c r="V29" s="291"/>
      <c r="W29" s="291"/>
      <c r="X29" s="291"/>
      <c r="Y29" s="291"/>
      <c r="Z29" s="291"/>
      <c r="AA29" s="291"/>
      <c r="AB29" s="291"/>
      <c r="AC29" s="291"/>
      <c r="AD29" s="291"/>
      <c r="AE29" s="291"/>
      <c r="AF29" s="291"/>
      <c r="AG29" s="291"/>
      <c r="AH29" s="291"/>
      <c r="AI29" s="291"/>
      <c r="AJ29" s="291"/>
      <c r="AK29" s="291"/>
    </row>
    <row r="30" spans="1:37" ht="12.75">
      <c r="A30" s="291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91"/>
      <c r="AJ30" s="291"/>
      <c r="AK30" s="291"/>
    </row>
    <row r="31" spans="1:37" ht="12.75">
      <c r="A31" s="291"/>
      <c r="B31" s="291"/>
      <c r="C31" s="291"/>
      <c r="D31" s="291"/>
      <c r="E31" s="291"/>
      <c r="F31" s="291"/>
      <c r="G31" s="291"/>
      <c r="H31" s="291"/>
      <c r="I31" s="291"/>
      <c r="J31" s="291"/>
      <c r="K31" s="291"/>
      <c r="L31" s="291"/>
      <c r="M31" s="291"/>
      <c r="N31" s="291"/>
      <c r="O31" s="291"/>
      <c r="P31" s="291"/>
      <c r="Q31" s="291"/>
      <c r="R31" s="291"/>
      <c r="S31" s="291"/>
      <c r="T31" s="291"/>
      <c r="U31" s="291"/>
      <c r="V31" s="291"/>
      <c r="W31" s="291"/>
      <c r="X31" s="291"/>
      <c r="Y31" s="291"/>
      <c r="Z31" s="291"/>
      <c r="AA31" s="291"/>
      <c r="AB31" s="291"/>
      <c r="AC31" s="291"/>
      <c r="AD31" s="291"/>
      <c r="AE31" s="291"/>
      <c r="AF31" s="291"/>
      <c r="AG31" s="291"/>
      <c r="AH31" s="291"/>
      <c r="AI31" s="291"/>
      <c r="AJ31" s="291"/>
      <c r="AK31" s="291"/>
    </row>
    <row r="32" spans="1:37" ht="12.75">
      <c r="A32" s="291"/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</row>
    <row r="33" spans="1:37" ht="12.75">
      <c r="A33" s="291"/>
      <c r="B33" s="291"/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</row>
    <row r="34" spans="1:37" ht="12.75">
      <c r="A34" s="291"/>
      <c r="B34" s="291"/>
      <c r="C34" s="291"/>
      <c r="D34" s="291"/>
      <c r="E34" s="291"/>
      <c r="F34" s="291"/>
      <c r="G34" s="291"/>
      <c r="H34" s="291"/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</row>
    <row r="35" spans="1:37" ht="12.75">
      <c r="A35" s="291"/>
      <c r="B35" s="291"/>
      <c r="C35" s="291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</row>
    <row r="36" spans="1:37" ht="12.75">
      <c r="A36" s="291"/>
      <c r="B36" s="291"/>
      <c r="C36" s="291"/>
      <c r="D36" s="291"/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291"/>
      <c r="T36" s="291"/>
      <c r="U36" s="291"/>
      <c r="V36" s="291"/>
      <c r="W36" s="291"/>
      <c r="X36" s="291"/>
      <c r="Y36" s="291"/>
      <c r="Z36" s="291"/>
      <c r="AA36" s="291"/>
      <c r="AB36" s="291"/>
      <c r="AC36" s="291"/>
      <c r="AD36" s="291"/>
      <c r="AE36" s="291"/>
      <c r="AF36" s="291"/>
      <c r="AG36" s="291"/>
      <c r="AH36" s="291"/>
      <c r="AI36" s="291"/>
      <c r="AJ36" s="291"/>
      <c r="AK36" s="291"/>
    </row>
    <row r="37" spans="1:37" ht="12.75">
      <c r="A37" s="291"/>
      <c r="B37" s="291"/>
      <c r="C37" s="291"/>
      <c r="D37" s="291"/>
      <c r="E37" s="291"/>
      <c r="F37" s="291"/>
      <c r="G37" s="291"/>
      <c r="H37" s="291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291"/>
      <c r="T37" s="291"/>
      <c r="U37" s="291"/>
      <c r="V37" s="291"/>
      <c r="W37" s="291"/>
      <c r="X37" s="291"/>
      <c r="Y37" s="291"/>
      <c r="Z37" s="291"/>
      <c r="AA37" s="291"/>
      <c r="AB37" s="291"/>
      <c r="AC37" s="291"/>
      <c r="AD37" s="291"/>
      <c r="AE37" s="291"/>
      <c r="AF37" s="291"/>
      <c r="AG37" s="291"/>
      <c r="AH37" s="291"/>
      <c r="AI37" s="291"/>
      <c r="AJ37" s="291"/>
      <c r="AK37" s="291"/>
    </row>
    <row r="38" spans="1:37" ht="12.75">
      <c r="A38" s="291"/>
      <c r="B38" s="291"/>
      <c r="C38" s="291"/>
      <c r="D38" s="291"/>
      <c r="E38" s="291"/>
      <c r="F38" s="291"/>
      <c r="G38" s="291"/>
      <c r="H38" s="291"/>
      <c r="I38" s="291"/>
      <c r="J38" s="291"/>
      <c r="K38" s="291"/>
      <c r="L38" s="291"/>
      <c r="M38" s="291"/>
      <c r="N38" s="291"/>
      <c r="O38" s="291"/>
      <c r="P38" s="291"/>
      <c r="Q38" s="291"/>
      <c r="R38" s="291"/>
      <c r="S38" s="291"/>
      <c r="T38" s="291"/>
      <c r="U38" s="291"/>
      <c r="V38" s="291"/>
      <c r="W38" s="291"/>
      <c r="X38" s="291"/>
      <c r="Y38" s="291"/>
      <c r="Z38" s="291"/>
      <c r="AA38" s="291"/>
      <c r="AB38" s="291"/>
      <c r="AC38" s="291"/>
      <c r="AD38" s="291"/>
      <c r="AE38" s="291"/>
      <c r="AF38" s="291"/>
      <c r="AG38" s="291"/>
      <c r="AH38" s="291"/>
      <c r="AI38" s="291"/>
      <c r="AJ38" s="291"/>
      <c r="AK38" s="291"/>
    </row>
    <row r="39" spans="1:37" ht="12.75">
      <c r="A39" s="291"/>
      <c r="B39" s="291"/>
      <c r="C39" s="291"/>
      <c r="D39" s="291"/>
      <c r="E39" s="291"/>
      <c r="F39" s="291"/>
      <c r="G39" s="291"/>
      <c r="H39" s="291"/>
      <c r="I39" s="291"/>
      <c r="J39" s="291"/>
      <c r="K39" s="291"/>
      <c r="L39" s="291"/>
      <c r="M39" s="291"/>
      <c r="N39" s="291"/>
      <c r="O39" s="291"/>
      <c r="P39" s="291"/>
      <c r="Q39" s="291"/>
      <c r="R39" s="291"/>
      <c r="S39" s="291"/>
      <c r="T39" s="291"/>
      <c r="U39" s="291"/>
      <c r="V39" s="291"/>
      <c r="W39" s="291"/>
      <c r="X39" s="291"/>
      <c r="Y39" s="291"/>
      <c r="Z39" s="291"/>
      <c r="AA39" s="291"/>
      <c r="AB39" s="291"/>
      <c r="AC39" s="291"/>
      <c r="AD39" s="291"/>
      <c r="AE39" s="291"/>
      <c r="AF39" s="291"/>
      <c r="AG39" s="291"/>
      <c r="AH39" s="291"/>
      <c r="AI39" s="291"/>
      <c r="AJ39" s="291"/>
      <c r="AK39" s="291"/>
    </row>
    <row r="40" spans="1:37" ht="12.75">
      <c r="A40" s="291"/>
      <c r="B40" s="291"/>
      <c r="C40" s="291"/>
      <c r="D40" s="291"/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1"/>
      <c r="AC40" s="291"/>
      <c r="AD40" s="291"/>
      <c r="AE40" s="291"/>
      <c r="AF40" s="291"/>
      <c r="AG40" s="291"/>
      <c r="AH40" s="291"/>
      <c r="AI40" s="291"/>
      <c r="AJ40" s="291"/>
      <c r="AK40" s="291"/>
    </row>
    <row r="41" spans="1:37" ht="12.75">
      <c r="A41" s="291"/>
      <c r="B41" s="291"/>
      <c r="C41" s="291"/>
      <c r="D41" s="291"/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291"/>
      <c r="T41" s="291"/>
      <c r="U41" s="291"/>
      <c r="V41" s="291"/>
      <c r="W41" s="291"/>
      <c r="X41" s="291"/>
      <c r="Y41" s="291"/>
      <c r="Z41" s="291"/>
      <c r="AA41" s="291"/>
      <c r="AB41" s="291"/>
      <c r="AC41" s="291"/>
      <c r="AD41" s="291"/>
      <c r="AE41" s="291"/>
      <c r="AF41" s="291"/>
      <c r="AG41" s="291"/>
      <c r="AH41" s="291"/>
      <c r="AI41" s="291"/>
      <c r="AJ41" s="291"/>
      <c r="AK41" s="291"/>
    </row>
    <row r="42" spans="1:37" ht="12.75">
      <c r="A42" s="291"/>
      <c r="B42" s="291"/>
      <c r="C42" s="291"/>
      <c r="D42" s="291"/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291"/>
      <c r="T42" s="291"/>
      <c r="U42" s="291"/>
      <c r="V42" s="291"/>
      <c r="W42" s="291"/>
      <c r="X42" s="291"/>
      <c r="Y42" s="291"/>
      <c r="Z42" s="291"/>
      <c r="AA42" s="291"/>
      <c r="AB42" s="291"/>
      <c r="AC42" s="291"/>
      <c r="AD42" s="291"/>
      <c r="AE42" s="291"/>
      <c r="AF42" s="291"/>
      <c r="AG42" s="291"/>
      <c r="AH42" s="291"/>
      <c r="AI42" s="291"/>
      <c r="AJ42" s="291"/>
      <c r="AK42" s="291"/>
    </row>
    <row r="43" spans="1:37" ht="12.75">
      <c r="A43" s="291"/>
      <c r="B43" s="291"/>
      <c r="C43" s="291"/>
      <c r="D43" s="291"/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  <c r="T43" s="291"/>
      <c r="U43" s="291"/>
      <c r="V43" s="291"/>
      <c r="W43" s="291"/>
      <c r="X43" s="291"/>
      <c r="Y43" s="291"/>
      <c r="Z43" s="291"/>
      <c r="AA43" s="291"/>
      <c r="AB43" s="291"/>
      <c r="AC43" s="291"/>
      <c r="AD43" s="291"/>
      <c r="AE43" s="291"/>
      <c r="AF43" s="291"/>
      <c r="AG43" s="291"/>
      <c r="AH43" s="291"/>
      <c r="AI43" s="291"/>
      <c r="AJ43" s="291"/>
      <c r="AK43" s="291"/>
    </row>
    <row r="44" spans="1:37" ht="12.75">
      <c r="A44" s="291"/>
      <c r="B44" s="291"/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291"/>
      <c r="T44" s="291"/>
      <c r="U44" s="291"/>
      <c r="V44" s="291"/>
      <c r="W44" s="291"/>
      <c r="X44" s="291"/>
      <c r="Y44" s="291"/>
      <c r="Z44" s="291"/>
      <c r="AA44" s="291"/>
      <c r="AB44" s="291"/>
      <c r="AC44" s="291"/>
      <c r="AD44" s="291"/>
      <c r="AE44" s="291"/>
      <c r="AF44" s="291"/>
      <c r="AG44" s="291"/>
      <c r="AH44" s="291"/>
      <c r="AI44" s="291"/>
      <c r="AJ44" s="291"/>
      <c r="AK44" s="291"/>
    </row>
    <row r="45" spans="1:37" ht="12.75">
      <c r="A45" s="291"/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1"/>
      <c r="U45" s="291"/>
      <c r="V45" s="291"/>
      <c r="W45" s="291"/>
      <c r="X45" s="291"/>
      <c r="Y45" s="291"/>
      <c r="Z45" s="291"/>
      <c r="AA45" s="291"/>
      <c r="AB45" s="291"/>
      <c r="AC45" s="291"/>
      <c r="AD45" s="291"/>
      <c r="AE45" s="291"/>
      <c r="AF45" s="291"/>
      <c r="AG45" s="291"/>
      <c r="AH45" s="291"/>
      <c r="AI45" s="291"/>
      <c r="AJ45" s="291"/>
      <c r="AK45" s="291"/>
    </row>
    <row r="46" spans="1:37" ht="12.75">
      <c r="A46" s="291"/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/>
      <c r="AD46" s="291"/>
      <c r="AE46" s="291"/>
      <c r="AF46" s="291"/>
      <c r="AG46" s="291"/>
      <c r="AH46" s="291"/>
      <c r="AI46" s="291"/>
      <c r="AJ46" s="291"/>
      <c r="AK46" s="291"/>
    </row>
    <row r="47" spans="1:37" ht="12.75">
      <c r="A47" s="291"/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  <c r="S47" s="291"/>
      <c r="T47" s="291"/>
      <c r="U47" s="291"/>
      <c r="V47" s="291"/>
      <c r="W47" s="291"/>
      <c r="X47" s="291"/>
      <c r="Y47" s="291"/>
      <c r="Z47" s="291"/>
      <c r="AA47" s="291"/>
      <c r="AB47" s="291"/>
      <c r="AC47" s="291"/>
      <c r="AD47" s="291"/>
      <c r="AE47" s="291"/>
      <c r="AF47" s="291"/>
      <c r="AG47" s="291"/>
      <c r="AH47" s="291"/>
      <c r="AI47" s="291"/>
      <c r="AJ47" s="291"/>
      <c r="AK47" s="291"/>
    </row>
    <row r="48" spans="1:37" ht="12.75">
      <c r="A48" s="291"/>
      <c r="B48" s="291"/>
      <c r="C48" s="291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  <c r="S48" s="291"/>
      <c r="T48" s="291"/>
      <c r="U48" s="291"/>
      <c r="V48" s="291"/>
      <c r="W48" s="291"/>
      <c r="X48" s="291"/>
      <c r="Y48" s="291"/>
      <c r="Z48" s="291"/>
      <c r="AA48" s="291"/>
      <c r="AB48" s="291"/>
      <c r="AC48" s="291"/>
      <c r="AD48" s="291"/>
      <c r="AE48" s="291"/>
      <c r="AF48" s="291"/>
      <c r="AG48" s="291"/>
      <c r="AH48" s="291"/>
      <c r="AI48" s="291"/>
      <c r="AJ48" s="291"/>
      <c r="AK48" s="291"/>
    </row>
    <row r="49" spans="1:37" ht="12.75">
      <c r="A49" s="291"/>
      <c r="B49" s="291"/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  <c r="V49" s="291"/>
      <c r="W49" s="291"/>
      <c r="X49" s="291"/>
      <c r="Y49" s="291"/>
      <c r="Z49" s="291"/>
      <c r="AA49" s="291"/>
      <c r="AB49" s="291"/>
      <c r="AC49" s="291"/>
      <c r="AD49" s="291"/>
      <c r="AE49" s="291"/>
      <c r="AF49" s="291"/>
      <c r="AG49" s="291"/>
      <c r="AH49" s="291"/>
      <c r="AI49" s="291"/>
      <c r="AJ49" s="291"/>
      <c r="AK49" s="291"/>
    </row>
    <row r="50" spans="1:37" ht="12.75">
      <c r="A50" s="291"/>
      <c r="B50" s="291"/>
      <c r="C50" s="291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J50" s="291"/>
      <c r="AK50" s="291"/>
    </row>
    <row r="51" spans="1:37" ht="12.75">
      <c r="A51" s="291"/>
      <c r="B51" s="291"/>
      <c r="C51" s="291"/>
      <c r="D51" s="291"/>
      <c r="E51" s="291"/>
      <c r="F51" s="291"/>
      <c r="G51" s="291"/>
      <c r="H51" s="291"/>
      <c r="I51" s="291"/>
      <c r="J51" s="291"/>
      <c r="K51" s="291"/>
      <c r="L51" s="291"/>
      <c r="M51" s="291"/>
      <c r="N51" s="291"/>
      <c r="O51" s="291"/>
      <c r="P51" s="291"/>
      <c r="Q51" s="291"/>
      <c r="R51" s="291"/>
      <c r="S51" s="291"/>
      <c r="T51" s="291"/>
      <c r="U51" s="291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1"/>
      <c r="AK51" s="291"/>
    </row>
    <row r="52" spans="1:37" ht="12.75">
      <c r="A52" s="291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291"/>
      <c r="Q52" s="291"/>
      <c r="R52" s="291"/>
      <c r="S52" s="291"/>
      <c r="T52" s="291"/>
      <c r="U52" s="291"/>
      <c r="V52" s="291"/>
      <c r="W52" s="291"/>
      <c r="X52" s="291"/>
      <c r="Y52" s="291"/>
      <c r="Z52" s="291"/>
      <c r="AA52" s="291"/>
      <c r="AB52" s="291"/>
      <c r="AC52" s="291"/>
      <c r="AD52" s="291"/>
      <c r="AE52" s="291"/>
      <c r="AF52" s="291"/>
      <c r="AG52" s="291"/>
      <c r="AH52" s="291"/>
      <c r="AI52" s="291"/>
      <c r="AJ52" s="291"/>
      <c r="AK52" s="291"/>
    </row>
    <row r="53" spans="1:37" ht="12.75">
      <c r="A53" s="291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J53" s="291"/>
      <c r="AK53" s="291"/>
    </row>
    <row r="54" spans="1:37" ht="12.75">
      <c r="A54" s="291"/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J54" s="291"/>
      <c r="AK54" s="291"/>
    </row>
    <row r="55" spans="1:37" ht="12.75">
      <c r="A55" s="291"/>
      <c r="B55" s="291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  <c r="AI55" s="291"/>
      <c r="AJ55" s="291"/>
      <c r="AK55" s="291"/>
    </row>
    <row r="56" spans="1:37" ht="12.7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  <c r="AI56" s="291"/>
      <c r="AJ56" s="291"/>
      <c r="AK56" s="291"/>
    </row>
    <row r="57" spans="1:37" ht="12.7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  <c r="AI57" s="291"/>
      <c r="AJ57" s="291"/>
      <c r="AK57" s="291"/>
    </row>
    <row r="58" spans="1:37" ht="12.75">
      <c r="A58" s="291"/>
      <c r="B58" s="291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</row>
    <row r="59" spans="1:37" ht="12.75">
      <c r="A59" s="291"/>
      <c r="B59" s="291"/>
      <c r="C59" s="29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</row>
    <row r="60" spans="1:37" ht="12.75">
      <c r="A60" s="291"/>
      <c r="B60" s="291"/>
      <c r="C60" s="291"/>
      <c r="D60" s="291"/>
      <c r="E60" s="291"/>
      <c r="F60" s="291"/>
      <c r="G60" s="291"/>
      <c r="H60" s="291"/>
      <c r="I60" s="291"/>
      <c r="J60" s="291"/>
      <c r="K60" s="291"/>
      <c r="L60" s="291"/>
      <c r="M60" s="291"/>
      <c r="N60" s="291"/>
      <c r="O60" s="291"/>
      <c r="P60" s="291"/>
      <c r="Q60" s="291"/>
      <c r="R60" s="291"/>
      <c r="S60" s="291"/>
      <c r="T60" s="291"/>
      <c r="U60" s="291"/>
      <c r="V60" s="291"/>
      <c r="W60" s="291"/>
      <c r="X60" s="291"/>
      <c r="Y60" s="291"/>
      <c r="Z60" s="291"/>
      <c r="AA60" s="291"/>
      <c r="AB60" s="291"/>
      <c r="AC60" s="291"/>
      <c r="AD60" s="291"/>
      <c r="AE60" s="291"/>
      <c r="AF60" s="291"/>
      <c r="AG60" s="291"/>
      <c r="AH60" s="291"/>
      <c r="AI60" s="291"/>
      <c r="AJ60" s="291"/>
      <c r="AK60" s="291"/>
    </row>
    <row r="61" spans="1:37" ht="12.75">
      <c r="A61" s="291"/>
      <c r="B61" s="291"/>
      <c r="C61" s="291"/>
      <c r="D61" s="291"/>
      <c r="E61" s="291"/>
      <c r="F61" s="291"/>
      <c r="G61" s="291"/>
      <c r="H61" s="291"/>
      <c r="I61" s="291"/>
      <c r="J61" s="291"/>
      <c r="K61" s="291"/>
      <c r="L61" s="291"/>
      <c r="M61" s="291"/>
      <c r="N61" s="291"/>
      <c r="O61" s="291"/>
      <c r="P61" s="291"/>
      <c r="Q61" s="291"/>
      <c r="R61" s="291"/>
      <c r="S61" s="291"/>
      <c r="T61" s="291"/>
      <c r="U61" s="291"/>
      <c r="V61" s="291"/>
      <c r="W61" s="291"/>
      <c r="X61" s="291"/>
      <c r="Y61" s="291"/>
      <c r="Z61" s="291"/>
      <c r="AA61" s="291"/>
      <c r="AB61" s="291"/>
      <c r="AC61" s="291"/>
      <c r="AD61" s="291"/>
      <c r="AE61" s="291"/>
      <c r="AF61" s="291"/>
      <c r="AG61" s="291"/>
      <c r="AH61" s="291"/>
      <c r="AI61" s="291"/>
      <c r="AJ61" s="291"/>
      <c r="AK61" s="291"/>
    </row>
    <row r="62" spans="1:37" ht="12.75">
      <c r="A62" s="291"/>
      <c r="B62" s="291"/>
      <c r="C62" s="291"/>
      <c r="D62" s="291"/>
      <c r="E62" s="291"/>
      <c r="F62" s="291"/>
      <c r="G62" s="291"/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1"/>
      <c r="T62" s="291"/>
      <c r="U62" s="291"/>
      <c r="V62" s="291"/>
      <c r="W62" s="291"/>
      <c r="X62" s="291"/>
      <c r="Y62" s="291"/>
      <c r="Z62" s="291"/>
      <c r="AA62" s="291"/>
      <c r="AB62" s="291"/>
      <c r="AC62" s="291"/>
      <c r="AD62" s="291"/>
      <c r="AE62" s="291"/>
      <c r="AF62" s="291"/>
      <c r="AG62" s="291"/>
      <c r="AH62" s="291"/>
      <c r="AI62" s="291"/>
      <c r="AJ62" s="291"/>
      <c r="AK62" s="291"/>
    </row>
    <row r="63" spans="1:37" ht="12.75">
      <c r="A63" s="291"/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91"/>
      <c r="S63" s="291"/>
      <c r="T63" s="291"/>
      <c r="U63" s="291"/>
      <c r="V63" s="291"/>
      <c r="W63" s="291"/>
      <c r="X63" s="291"/>
      <c r="Y63" s="291"/>
      <c r="Z63" s="291"/>
      <c r="AA63" s="291"/>
      <c r="AB63" s="291"/>
      <c r="AC63" s="291"/>
      <c r="AD63" s="291"/>
      <c r="AE63" s="291"/>
      <c r="AF63" s="291"/>
      <c r="AG63" s="291"/>
      <c r="AH63" s="291"/>
      <c r="AI63" s="291"/>
      <c r="AJ63" s="291"/>
      <c r="AK63" s="291"/>
    </row>
    <row r="64" spans="1:37" ht="12.75">
      <c r="A64" s="291"/>
      <c r="B64" s="291"/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291"/>
      <c r="R64" s="291"/>
      <c r="S64" s="291"/>
      <c r="T64" s="291"/>
      <c r="U64" s="291"/>
      <c r="V64" s="291"/>
      <c r="W64" s="291"/>
      <c r="X64" s="291"/>
      <c r="Y64" s="291"/>
      <c r="Z64" s="291"/>
      <c r="AA64" s="291"/>
      <c r="AB64" s="291"/>
      <c r="AC64" s="291"/>
      <c r="AD64" s="291"/>
      <c r="AE64" s="291"/>
      <c r="AF64" s="291"/>
      <c r="AG64" s="291"/>
      <c r="AH64" s="291"/>
      <c r="AI64" s="291"/>
      <c r="AJ64" s="291"/>
      <c r="AK64" s="291"/>
    </row>
    <row r="65" spans="1:37" ht="12.75">
      <c r="A65" s="291"/>
      <c r="B65" s="291"/>
      <c r="C65" s="291"/>
      <c r="D65" s="291"/>
      <c r="E65" s="291"/>
      <c r="F65" s="291"/>
      <c r="G65" s="291"/>
      <c r="H65" s="291"/>
      <c r="I65" s="291"/>
      <c r="J65" s="291"/>
      <c r="K65" s="291"/>
      <c r="L65" s="291"/>
      <c r="M65" s="291"/>
      <c r="N65" s="291"/>
      <c r="O65" s="291"/>
      <c r="P65" s="291"/>
      <c r="Q65" s="291"/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B65" s="291"/>
      <c r="AC65" s="291"/>
      <c r="AD65" s="291"/>
      <c r="AE65" s="291"/>
      <c r="AF65" s="291"/>
      <c r="AG65" s="291"/>
      <c r="AH65" s="291"/>
      <c r="AI65" s="291"/>
      <c r="AJ65" s="291"/>
      <c r="AK65" s="291"/>
    </row>
    <row r="66" spans="1:37" ht="12.75">
      <c r="A66" s="291"/>
      <c r="B66" s="291"/>
      <c r="C66" s="291"/>
      <c r="D66" s="291"/>
      <c r="E66" s="291"/>
      <c r="F66" s="291"/>
      <c r="G66" s="291"/>
      <c r="H66" s="291"/>
      <c r="I66" s="291"/>
      <c r="J66" s="291"/>
      <c r="K66" s="291"/>
      <c r="L66" s="291"/>
      <c r="M66" s="291"/>
      <c r="N66" s="291"/>
      <c r="O66" s="291"/>
      <c r="P66" s="291"/>
      <c r="Q66" s="291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291"/>
      <c r="AC66" s="291"/>
      <c r="AD66" s="291"/>
      <c r="AE66" s="291"/>
      <c r="AF66" s="291"/>
      <c r="AG66" s="291"/>
      <c r="AH66" s="291"/>
      <c r="AI66" s="291"/>
      <c r="AJ66" s="291"/>
      <c r="AK66" s="291"/>
    </row>
    <row r="67" spans="1:37" ht="12.75">
      <c r="A67" s="291"/>
      <c r="B67" s="291"/>
      <c r="C67" s="291"/>
      <c r="D67" s="291"/>
      <c r="E67" s="291"/>
      <c r="F67" s="291"/>
      <c r="G67" s="29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1"/>
      <c r="S67" s="291"/>
      <c r="T67" s="291"/>
      <c r="U67" s="291"/>
      <c r="V67" s="291"/>
      <c r="W67" s="291"/>
      <c r="X67" s="291"/>
      <c r="Y67" s="291"/>
      <c r="Z67" s="291"/>
      <c r="AA67" s="291"/>
      <c r="AB67" s="291"/>
      <c r="AC67" s="291"/>
      <c r="AD67" s="291"/>
      <c r="AE67" s="291"/>
      <c r="AF67" s="291"/>
      <c r="AG67" s="291"/>
      <c r="AH67" s="291"/>
      <c r="AI67" s="291"/>
      <c r="AJ67" s="291"/>
      <c r="AK67" s="291"/>
    </row>
    <row r="68" spans="1:37" ht="12.75">
      <c r="A68" s="291"/>
      <c r="B68" s="291"/>
      <c r="C68" s="291"/>
      <c r="D68" s="291"/>
      <c r="E68" s="291"/>
      <c r="F68" s="291"/>
      <c r="G68" s="29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1"/>
      <c r="S68" s="291"/>
      <c r="T68" s="291"/>
      <c r="U68" s="291"/>
      <c r="V68" s="291"/>
      <c r="W68" s="291"/>
      <c r="X68" s="291"/>
      <c r="Y68" s="291"/>
      <c r="Z68" s="291"/>
      <c r="AA68" s="291"/>
      <c r="AB68" s="291"/>
      <c r="AC68" s="291"/>
      <c r="AD68" s="291"/>
      <c r="AE68" s="291"/>
      <c r="AF68" s="291"/>
      <c r="AG68" s="291"/>
      <c r="AH68" s="291"/>
      <c r="AI68" s="291"/>
      <c r="AJ68" s="291"/>
      <c r="AK68" s="291"/>
    </row>
    <row r="69" spans="1:37" ht="12.75">
      <c r="A69" s="291"/>
      <c r="B69" s="291"/>
      <c r="C69" s="291"/>
      <c r="D69" s="291"/>
      <c r="E69" s="291"/>
      <c r="F69" s="291"/>
      <c r="G69" s="291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</row>
    <row r="70" spans="1:37" ht="12.75">
      <c r="A70" s="291"/>
      <c r="B70" s="291"/>
      <c r="C70" s="291"/>
      <c r="D70" s="291"/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91"/>
      <c r="T70" s="291"/>
      <c r="U70" s="291"/>
      <c r="V70" s="291"/>
      <c r="W70" s="291"/>
      <c r="X70" s="291"/>
      <c r="Y70" s="291"/>
      <c r="Z70" s="291"/>
      <c r="AA70" s="291"/>
      <c r="AB70" s="291"/>
      <c r="AC70" s="291"/>
      <c r="AD70" s="291"/>
      <c r="AE70" s="291"/>
      <c r="AF70" s="291"/>
      <c r="AG70" s="291"/>
      <c r="AH70" s="291"/>
      <c r="AI70" s="291"/>
      <c r="AJ70" s="291"/>
      <c r="AK70" s="291"/>
    </row>
    <row r="71" spans="1:37" ht="12.75">
      <c r="A71" s="291"/>
      <c r="B71" s="291"/>
      <c r="C71" s="291"/>
      <c r="D71" s="291"/>
      <c r="E71" s="291"/>
      <c r="F71" s="291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1"/>
      <c r="AK71" s="291"/>
    </row>
    <row r="72" spans="1:37" ht="12.75">
      <c r="A72" s="291"/>
      <c r="B72" s="291"/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91"/>
      <c r="P72" s="291"/>
      <c r="Q72" s="291"/>
      <c r="R72" s="291"/>
      <c r="S72" s="291"/>
      <c r="T72" s="291"/>
      <c r="U72" s="291"/>
      <c r="V72" s="291"/>
      <c r="W72" s="291"/>
      <c r="X72" s="291"/>
      <c r="Y72" s="291"/>
      <c r="Z72" s="291"/>
      <c r="AA72" s="291"/>
      <c r="AB72" s="291"/>
      <c r="AC72" s="291"/>
      <c r="AD72" s="291"/>
      <c r="AE72" s="291"/>
      <c r="AF72" s="291"/>
      <c r="AG72" s="291"/>
      <c r="AH72" s="291"/>
      <c r="AI72" s="291"/>
      <c r="AJ72" s="291"/>
      <c r="AK72" s="291"/>
    </row>
    <row r="73" spans="1:37" ht="12.75">
      <c r="A73" s="291"/>
      <c r="B73" s="291"/>
      <c r="C73" s="291"/>
      <c r="D73" s="291"/>
      <c r="E73" s="291"/>
      <c r="F73" s="291"/>
      <c r="G73" s="291"/>
      <c r="H73" s="291"/>
      <c r="I73" s="291"/>
      <c r="J73" s="291"/>
      <c r="K73" s="291"/>
      <c r="L73" s="291"/>
      <c r="M73" s="291"/>
      <c r="N73" s="291"/>
      <c r="O73" s="291"/>
      <c r="P73" s="291"/>
      <c r="Q73" s="291"/>
      <c r="R73" s="291"/>
      <c r="S73" s="291"/>
      <c r="T73" s="291"/>
      <c r="U73" s="291"/>
      <c r="V73" s="291"/>
      <c r="W73" s="291"/>
      <c r="X73" s="291"/>
      <c r="Y73" s="291"/>
      <c r="Z73" s="291"/>
      <c r="AA73" s="291"/>
      <c r="AB73" s="291"/>
      <c r="AC73" s="291"/>
      <c r="AD73" s="291"/>
      <c r="AE73" s="291"/>
      <c r="AF73" s="291"/>
      <c r="AG73" s="291"/>
      <c r="AH73" s="291"/>
      <c r="AI73" s="291"/>
      <c r="AJ73" s="291"/>
      <c r="AK73" s="291"/>
    </row>
    <row r="74" spans="1:37" ht="12.75">
      <c r="A74" s="291"/>
      <c r="B74" s="291"/>
      <c r="C74" s="291"/>
      <c r="D74" s="291"/>
      <c r="E74" s="291"/>
      <c r="F74" s="291"/>
      <c r="G74" s="291"/>
      <c r="H74" s="291"/>
      <c r="I74" s="291"/>
      <c r="J74" s="291"/>
      <c r="K74" s="291"/>
      <c r="L74" s="291"/>
      <c r="M74" s="291"/>
      <c r="N74" s="291"/>
      <c r="O74" s="291"/>
      <c r="P74" s="291"/>
      <c r="Q74" s="291"/>
      <c r="R74" s="291"/>
      <c r="S74" s="291"/>
      <c r="T74" s="291"/>
      <c r="U74" s="291"/>
      <c r="V74" s="291"/>
      <c r="W74" s="291"/>
      <c r="X74" s="291"/>
      <c r="Y74" s="291"/>
      <c r="Z74" s="291"/>
      <c r="AA74" s="291"/>
      <c r="AB74" s="291"/>
      <c r="AC74" s="291"/>
      <c r="AD74" s="291"/>
      <c r="AE74" s="291"/>
      <c r="AF74" s="291"/>
      <c r="AG74" s="291"/>
      <c r="AH74" s="291"/>
      <c r="AI74" s="291"/>
      <c r="AJ74" s="291"/>
      <c r="AK74" s="291"/>
    </row>
    <row r="75" spans="1:37" ht="12.75">
      <c r="A75" s="291"/>
      <c r="B75" s="291"/>
      <c r="C75" s="291"/>
      <c r="D75" s="291"/>
      <c r="E75" s="291"/>
      <c r="F75" s="291"/>
      <c r="G75" s="291"/>
      <c r="H75" s="291"/>
      <c r="I75" s="291"/>
      <c r="J75" s="291"/>
      <c r="K75" s="291"/>
      <c r="L75" s="291"/>
      <c r="M75" s="291"/>
      <c r="N75" s="291"/>
      <c r="O75" s="291"/>
      <c r="P75" s="291"/>
      <c r="Q75" s="291"/>
      <c r="R75" s="291"/>
      <c r="S75" s="291"/>
      <c r="T75" s="291"/>
      <c r="U75" s="291"/>
      <c r="V75" s="291"/>
      <c r="W75" s="291"/>
      <c r="X75" s="291"/>
      <c r="Y75" s="291"/>
      <c r="Z75" s="291"/>
      <c r="AA75" s="291"/>
      <c r="AB75" s="291"/>
      <c r="AC75" s="291"/>
      <c r="AD75" s="291"/>
      <c r="AE75" s="291"/>
      <c r="AF75" s="291"/>
      <c r="AG75" s="291"/>
      <c r="AH75" s="291"/>
      <c r="AI75" s="291"/>
      <c r="AJ75" s="291"/>
      <c r="AK75" s="291"/>
    </row>
    <row r="76" spans="1:37" ht="12.75">
      <c r="A76" s="291"/>
      <c r="B76" s="291"/>
      <c r="C76" s="291"/>
      <c r="D76" s="291"/>
      <c r="E76" s="291"/>
      <c r="F76" s="291"/>
      <c r="G76" s="291"/>
      <c r="H76" s="291"/>
      <c r="I76" s="291"/>
      <c r="J76" s="291"/>
      <c r="K76" s="291"/>
      <c r="L76" s="291"/>
      <c r="M76" s="291"/>
      <c r="N76" s="291"/>
      <c r="O76" s="291"/>
      <c r="P76" s="291"/>
      <c r="Q76" s="291"/>
      <c r="R76" s="291"/>
      <c r="S76" s="291"/>
      <c r="T76" s="291"/>
      <c r="U76" s="291"/>
      <c r="V76" s="291"/>
      <c r="W76" s="291"/>
      <c r="X76" s="291"/>
      <c r="Y76" s="291"/>
      <c r="Z76" s="291"/>
      <c r="AA76" s="291"/>
      <c r="AB76" s="291"/>
      <c r="AC76" s="291"/>
      <c r="AD76" s="291"/>
      <c r="AE76" s="291"/>
      <c r="AF76" s="291"/>
      <c r="AG76" s="291"/>
      <c r="AH76" s="291"/>
      <c r="AI76" s="291"/>
      <c r="AJ76" s="291"/>
      <c r="AK76" s="291"/>
    </row>
    <row r="77" spans="1:37" ht="12.75">
      <c r="A77" s="291"/>
      <c r="B77" s="291"/>
      <c r="C77" s="291"/>
      <c r="D77" s="291"/>
      <c r="E77" s="291"/>
      <c r="F77" s="291"/>
      <c r="G77" s="291"/>
      <c r="H77" s="291"/>
      <c r="I77" s="291"/>
      <c r="J77" s="291"/>
      <c r="K77" s="291"/>
      <c r="L77" s="291"/>
      <c r="M77" s="291"/>
      <c r="N77" s="291"/>
      <c r="O77" s="291"/>
      <c r="P77" s="291"/>
      <c r="Q77" s="291"/>
      <c r="R77" s="291"/>
      <c r="S77" s="291"/>
      <c r="T77" s="291"/>
      <c r="U77" s="291"/>
      <c r="V77" s="291"/>
      <c r="W77" s="291"/>
      <c r="X77" s="291"/>
      <c r="Y77" s="291"/>
      <c r="Z77" s="291"/>
      <c r="AA77" s="291"/>
      <c r="AB77" s="291"/>
      <c r="AC77" s="291"/>
      <c r="AD77" s="291"/>
      <c r="AE77" s="291"/>
      <c r="AF77" s="291"/>
      <c r="AG77" s="291"/>
      <c r="AH77" s="291"/>
      <c r="AI77" s="291"/>
      <c r="AJ77" s="291"/>
      <c r="AK77" s="291"/>
    </row>
    <row r="78" spans="1:37" ht="12.75">
      <c r="A78" s="291"/>
      <c r="B78" s="291"/>
      <c r="C78" s="291"/>
      <c r="D78" s="291"/>
      <c r="E78" s="291"/>
      <c r="F78" s="291"/>
      <c r="G78" s="291"/>
      <c r="H78" s="291"/>
      <c r="I78" s="291"/>
      <c r="J78" s="291"/>
      <c r="K78" s="291"/>
      <c r="L78" s="291"/>
      <c r="M78" s="291"/>
      <c r="N78" s="291"/>
      <c r="O78" s="291"/>
      <c r="P78" s="291"/>
      <c r="Q78" s="291"/>
      <c r="R78" s="291"/>
      <c r="S78" s="291"/>
      <c r="T78" s="291"/>
      <c r="U78" s="291"/>
      <c r="V78" s="291"/>
      <c r="W78" s="291"/>
      <c r="X78" s="291"/>
      <c r="Y78" s="291"/>
      <c r="Z78" s="291"/>
      <c r="AA78" s="291"/>
      <c r="AB78" s="291"/>
      <c r="AC78" s="291"/>
      <c r="AD78" s="291"/>
      <c r="AE78" s="291"/>
      <c r="AF78" s="291"/>
      <c r="AG78" s="291"/>
      <c r="AH78" s="291"/>
      <c r="AI78" s="291"/>
      <c r="AJ78" s="291"/>
      <c r="AK78" s="291"/>
    </row>
    <row r="79" spans="1:37" ht="12.75">
      <c r="A79" s="291"/>
      <c r="B79" s="291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291"/>
      <c r="Q79" s="291"/>
      <c r="R79" s="291"/>
      <c r="S79" s="291"/>
      <c r="T79" s="291"/>
      <c r="U79" s="291"/>
      <c r="V79" s="291"/>
      <c r="W79" s="291"/>
      <c r="X79" s="291"/>
      <c r="Y79" s="291"/>
      <c r="Z79" s="291"/>
      <c r="AA79" s="291"/>
      <c r="AB79" s="291"/>
      <c r="AC79" s="291"/>
      <c r="AD79" s="291"/>
      <c r="AE79" s="291"/>
      <c r="AF79" s="291"/>
      <c r="AG79" s="291"/>
      <c r="AH79" s="291"/>
      <c r="AI79" s="291"/>
      <c r="AJ79" s="291"/>
      <c r="AK79" s="291"/>
    </row>
    <row r="80" spans="1:37" ht="12.75">
      <c r="A80" s="291"/>
      <c r="B80" s="291"/>
      <c r="C80" s="291"/>
      <c r="D80" s="291"/>
      <c r="E80" s="291"/>
      <c r="F80" s="291"/>
      <c r="G80" s="291"/>
      <c r="H80" s="291"/>
      <c r="I80" s="291"/>
      <c r="J80" s="291"/>
      <c r="K80" s="291"/>
      <c r="L80" s="291"/>
      <c r="M80" s="291"/>
      <c r="N80" s="291"/>
      <c r="O80" s="291"/>
      <c r="P80" s="291"/>
      <c r="Q80" s="291"/>
      <c r="R80" s="291"/>
      <c r="S80" s="291"/>
      <c r="T80" s="291"/>
      <c r="U80" s="291"/>
      <c r="V80" s="291"/>
      <c r="W80" s="291"/>
      <c r="X80" s="291"/>
      <c r="Y80" s="291"/>
      <c r="Z80" s="291"/>
      <c r="AA80" s="291"/>
      <c r="AB80" s="291"/>
      <c r="AC80" s="291"/>
      <c r="AD80" s="291"/>
      <c r="AE80" s="291"/>
      <c r="AF80" s="291"/>
      <c r="AG80" s="291"/>
      <c r="AH80" s="291"/>
      <c r="AI80" s="291"/>
      <c r="AJ80" s="291"/>
      <c r="AK80" s="291"/>
    </row>
    <row r="81" spans="1:37" ht="12.75">
      <c r="A81" s="291"/>
      <c r="B81" s="291"/>
      <c r="C81" s="291"/>
      <c r="D81" s="291"/>
      <c r="E81" s="291"/>
      <c r="F81" s="291"/>
      <c r="G81" s="291"/>
      <c r="H81" s="291"/>
      <c r="I81" s="291"/>
      <c r="J81" s="291"/>
      <c r="K81" s="291"/>
      <c r="L81" s="291"/>
      <c r="M81" s="291"/>
      <c r="N81" s="291"/>
      <c r="O81" s="291"/>
      <c r="P81" s="291"/>
      <c r="Q81" s="291"/>
      <c r="R81" s="291"/>
      <c r="S81" s="291"/>
      <c r="T81" s="291"/>
      <c r="U81" s="291"/>
      <c r="V81" s="291"/>
      <c r="W81" s="291"/>
      <c r="X81" s="291"/>
      <c r="Y81" s="291"/>
      <c r="Z81" s="291"/>
      <c r="AA81" s="291"/>
      <c r="AB81" s="291"/>
      <c r="AC81" s="291"/>
      <c r="AD81" s="291"/>
      <c r="AE81" s="291"/>
      <c r="AF81" s="291"/>
      <c r="AG81" s="291"/>
      <c r="AH81" s="291"/>
      <c r="AI81" s="291"/>
      <c r="AJ81" s="291"/>
      <c r="AK81" s="291"/>
    </row>
    <row r="82" spans="1:37" ht="12.75">
      <c r="A82" s="291"/>
      <c r="B82" s="291"/>
      <c r="C82" s="291"/>
      <c r="D82" s="291"/>
      <c r="E82" s="291"/>
      <c r="F82" s="291"/>
      <c r="G82" s="291"/>
      <c r="H82" s="291"/>
      <c r="I82" s="291"/>
      <c r="J82" s="291"/>
      <c r="K82" s="291"/>
      <c r="L82" s="291"/>
      <c r="M82" s="291"/>
      <c r="N82" s="291"/>
      <c r="O82" s="291"/>
      <c r="P82" s="291"/>
      <c r="Q82" s="291"/>
      <c r="R82" s="291"/>
      <c r="S82" s="291"/>
      <c r="T82" s="291"/>
      <c r="U82" s="291"/>
      <c r="V82" s="291"/>
      <c r="W82" s="291"/>
      <c r="X82" s="291"/>
      <c r="Y82" s="291"/>
      <c r="Z82" s="291"/>
      <c r="AA82" s="291"/>
      <c r="AB82" s="291"/>
      <c r="AC82" s="291"/>
      <c r="AD82" s="291"/>
      <c r="AE82" s="291"/>
      <c r="AF82" s="291"/>
      <c r="AG82" s="291"/>
      <c r="AH82" s="291"/>
      <c r="AI82" s="291"/>
      <c r="AJ82" s="291"/>
      <c r="AK82" s="291"/>
    </row>
    <row r="83" spans="1:37" ht="12.75">
      <c r="A83" s="291"/>
      <c r="B83" s="291"/>
      <c r="C83" s="291"/>
      <c r="D83" s="291"/>
      <c r="E83" s="291"/>
      <c r="F83" s="291"/>
      <c r="G83" s="291"/>
      <c r="H83" s="291"/>
      <c r="I83" s="291"/>
      <c r="J83" s="291"/>
      <c r="K83" s="291"/>
      <c r="L83" s="291"/>
      <c r="M83" s="291"/>
      <c r="N83" s="291"/>
      <c r="O83" s="291"/>
      <c r="P83" s="291"/>
      <c r="Q83" s="291"/>
      <c r="R83" s="291"/>
      <c r="S83" s="291"/>
      <c r="T83" s="291"/>
      <c r="U83" s="291"/>
      <c r="V83" s="291"/>
      <c r="W83" s="291"/>
      <c r="X83" s="291"/>
      <c r="Y83" s="291"/>
      <c r="Z83" s="291"/>
      <c r="AA83" s="291"/>
      <c r="AB83" s="291"/>
      <c r="AC83" s="291"/>
      <c r="AD83" s="291"/>
      <c r="AE83" s="291"/>
      <c r="AF83" s="291"/>
      <c r="AG83" s="291"/>
      <c r="AH83" s="291"/>
      <c r="AI83" s="291"/>
      <c r="AJ83" s="291"/>
      <c r="AK83" s="291"/>
    </row>
    <row r="84" spans="1:37" ht="12.75">
      <c r="A84" s="291"/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</row>
    <row r="85" spans="1:37" ht="12.75">
      <c r="A85" s="291"/>
      <c r="B85" s="291"/>
      <c r="C85" s="291"/>
      <c r="D85" s="291"/>
      <c r="E85" s="291"/>
      <c r="F85" s="291"/>
      <c r="G85" s="291"/>
      <c r="H85" s="291"/>
      <c r="I85" s="291"/>
      <c r="J85" s="291"/>
      <c r="K85" s="291"/>
      <c r="L85" s="291"/>
      <c r="M85" s="291"/>
      <c r="N85" s="291"/>
      <c r="O85" s="291"/>
      <c r="P85" s="291"/>
      <c r="Q85" s="291"/>
      <c r="R85" s="291"/>
      <c r="S85" s="291"/>
      <c r="T85" s="291"/>
      <c r="U85" s="291"/>
      <c r="V85" s="291"/>
      <c r="W85" s="291"/>
      <c r="X85" s="291"/>
      <c r="Y85" s="291"/>
      <c r="Z85" s="291"/>
      <c r="AA85" s="291"/>
      <c r="AB85" s="291"/>
      <c r="AC85" s="291"/>
      <c r="AD85" s="291"/>
      <c r="AE85" s="291"/>
      <c r="AF85" s="291"/>
      <c r="AG85" s="291"/>
      <c r="AH85" s="291"/>
      <c r="AI85" s="291"/>
      <c r="AJ85" s="291"/>
      <c r="AK85" s="291"/>
    </row>
    <row r="86" spans="1:37" ht="12.75">
      <c r="A86" s="291"/>
      <c r="B86" s="291"/>
      <c r="C86" s="291"/>
      <c r="D86" s="291"/>
      <c r="E86" s="291"/>
      <c r="F86" s="291"/>
      <c r="G86" s="291"/>
      <c r="H86" s="291"/>
      <c r="I86" s="291"/>
      <c r="J86" s="291"/>
      <c r="K86" s="291"/>
      <c r="L86" s="291"/>
      <c r="M86" s="291"/>
      <c r="N86" s="291"/>
      <c r="O86" s="291"/>
      <c r="P86" s="291"/>
      <c r="Q86" s="291"/>
      <c r="R86" s="291"/>
      <c r="S86" s="291"/>
      <c r="T86" s="291"/>
      <c r="U86" s="291"/>
      <c r="V86" s="291"/>
      <c r="W86" s="291"/>
      <c r="X86" s="291"/>
      <c r="Y86" s="291"/>
      <c r="Z86" s="291"/>
      <c r="AA86" s="291"/>
      <c r="AB86" s="291"/>
      <c r="AC86" s="291"/>
      <c r="AD86" s="291"/>
      <c r="AE86" s="291"/>
      <c r="AF86" s="291"/>
      <c r="AG86" s="291"/>
      <c r="AH86" s="291"/>
      <c r="AI86" s="291"/>
      <c r="AJ86" s="291"/>
      <c r="AK86" s="291"/>
    </row>
    <row r="87" spans="1:37" ht="12.75">
      <c r="A87" s="291"/>
      <c r="B87" s="291"/>
      <c r="C87" s="291"/>
      <c r="D87" s="291"/>
      <c r="E87" s="291"/>
      <c r="F87" s="291"/>
      <c r="G87" s="291"/>
      <c r="H87" s="291"/>
      <c r="I87" s="291"/>
      <c r="J87" s="291"/>
      <c r="K87" s="291"/>
      <c r="L87" s="291"/>
      <c r="M87" s="291"/>
      <c r="N87" s="291"/>
      <c r="O87" s="291"/>
      <c r="P87" s="291"/>
      <c r="Q87" s="291"/>
      <c r="R87" s="291"/>
      <c r="S87" s="291"/>
      <c r="T87" s="291"/>
      <c r="U87" s="291"/>
      <c r="V87" s="291"/>
      <c r="W87" s="291"/>
      <c r="X87" s="291"/>
      <c r="Y87" s="291"/>
      <c r="Z87" s="291"/>
      <c r="AA87" s="291"/>
      <c r="AB87" s="291"/>
      <c r="AC87" s="291"/>
      <c r="AD87" s="291"/>
      <c r="AE87" s="291"/>
      <c r="AF87" s="291"/>
      <c r="AG87" s="291"/>
      <c r="AH87" s="291"/>
      <c r="AI87" s="291"/>
      <c r="AJ87" s="291"/>
      <c r="AK87" s="291"/>
    </row>
    <row r="88" spans="1:37" ht="12.75">
      <c r="A88" s="291"/>
      <c r="B88" s="291"/>
      <c r="C88" s="291"/>
      <c r="D88" s="291"/>
      <c r="E88" s="291"/>
      <c r="F88" s="291"/>
      <c r="G88" s="291"/>
      <c r="H88" s="291"/>
      <c r="I88" s="291"/>
      <c r="J88" s="291"/>
      <c r="K88" s="291"/>
      <c r="L88" s="291"/>
      <c r="M88" s="291"/>
      <c r="N88" s="291"/>
      <c r="O88" s="291"/>
      <c r="P88" s="291"/>
      <c r="Q88" s="291"/>
      <c r="R88" s="291"/>
      <c r="S88" s="291"/>
      <c r="T88" s="291"/>
      <c r="U88" s="291"/>
      <c r="V88" s="291"/>
      <c r="W88" s="291"/>
      <c r="X88" s="291"/>
      <c r="Y88" s="291"/>
      <c r="Z88" s="291"/>
      <c r="AA88" s="291"/>
      <c r="AB88" s="291"/>
      <c r="AC88" s="291"/>
      <c r="AD88" s="291"/>
      <c r="AE88" s="291"/>
      <c r="AF88" s="291"/>
      <c r="AG88" s="291"/>
      <c r="AH88" s="291"/>
      <c r="AI88" s="291"/>
      <c r="AJ88" s="291"/>
      <c r="AK88" s="291"/>
    </row>
    <row r="89" spans="1:37" ht="12.75">
      <c r="A89" s="291"/>
      <c r="B89" s="291"/>
      <c r="C89" s="291"/>
      <c r="D89" s="291"/>
      <c r="E89" s="291"/>
      <c r="F89" s="291"/>
      <c r="G89" s="291"/>
      <c r="H89" s="291"/>
      <c r="I89" s="291"/>
      <c r="J89" s="291"/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1"/>
      <c r="AK89" s="291"/>
    </row>
    <row r="90" spans="1:37" ht="12.75">
      <c r="A90" s="291"/>
      <c r="B90" s="291"/>
      <c r="C90" s="291"/>
      <c r="D90" s="291"/>
      <c r="E90" s="291"/>
      <c r="F90" s="291"/>
      <c r="G90" s="291"/>
      <c r="H90" s="291"/>
      <c r="I90" s="291"/>
      <c r="J90" s="291"/>
      <c r="K90" s="291"/>
      <c r="L90" s="291"/>
      <c r="M90" s="291"/>
      <c r="N90" s="291"/>
      <c r="O90" s="291"/>
      <c r="P90" s="291"/>
      <c r="Q90" s="291"/>
      <c r="R90" s="291"/>
      <c r="S90" s="291"/>
      <c r="T90" s="291"/>
      <c r="U90" s="291"/>
      <c r="V90" s="291"/>
      <c r="W90" s="291"/>
      <c r="X90" s="291"/>
      <c r="Y90" s="291"/>
      <c r="Z90" s="291"/>
      <c r="AA90" s="291"/>
      <c r="AB90" s="291"/>
      <c r="AC90" s="291"/>
      <c r="AD90" s="291"/>
      <c r="AE90" s="291"/>
      <c r="AF90" s="291"/>
      <c r="AG90" s="291"/>
      <c r="AH90" s="291"/>
      <c r="AI90" s="291"/>
      <c r="AJ90" s="291"/>
      <c r="AK90" s="291"/>
    </row>
    <row r="91" spans="1:37" ht="12.75">
      <c r="A91" s="291"/>
      <c r="B91" s="291"/>
      <c r="C91" s="291"/>
      <c r="D91" s="291"/>
      <c r="E91" s="291"/>
      <c r="F91" s="291"/>
      <c r="G91" s="291"/>
      <c r="H91" s="291"/>
      <c r="I91" s="291"/>
      <c r="J91" s="291"/>
      <c r="K91" s="291"/>
      <c r="L91" s="291"/>
      <c r="M91" s="291"/>
      <c r="N91" s="291"/>
      <c r="O91" s="291"/>
      <c r="P91" s="291"/>
      <c r="Q91" s="291"/>
      <c r="R91" s="291"/>
      <c r="S91" s="291"/>
      <c r="T91" s="291"/>
      <c r="U91" s="291"/>
      <c r="V91" s="291"/>
      <c r="W91" s="291"/>
      <c r="X91" s="291"/>
      <c r="Y91" s="291"/>
      <c r="Z91" s="291"/>
      <c r="AA91" s="291"/>
      <c r="AB91" s="291"/>
      <c r="AC91" s="291"/>
      <c r="AD91" s="291"/>
      <c r="AE91" s="291"/>
      <c r="AF91" s="291"/>
      <c r="AG91" s="291"/>
      <c r="AH91" s="291"/>
      <c r="AI91" s="291"/>
      <c r="AJ91" s="291"/>
      <c r="AK91" s="291"/>
    </row>
    <row r="92" spans="1:37" ht="12.75">
      <c r="A92" s="291"/>
      <c r="B92" s="291"/>
      <c r="C92" s="291"/>
      <c r="D92" s="291"/>
      <c r="E92" s="291"/>
      <c r="F92" s="291"/>
      <c r="G92" s="291"/>
      <c r="H92" s="291"/>
      <c r="I92" s="291"/>
      <c r="J92" s="291"/>
      <c r="K92" s="291"/>
      <c r="L92" s="291"/>
      <c r="M92" s="291"/>
      <c r="N92" s="291"/>
      <c r="O92" s="291"/>
      <c r="P92" s="291"/>
      <c r="Q92" s="291"/>
      <c r="R92" s="291"/>
      <c r="S92" s="291"/>
      <c r="T92" s="291"/>
      <c r="U92" s="291"/>
      <c r="V92" s="291"/>
      <c r="W92" s="291"/>
      <c r="X92" s="291"/>
      <c r="Y92" s="291"/>
      <c r="Z92" s="291"/>
      <c r="AA92" s="291"/>
      <c r="AB92" s="291"/>
      <c r="AC92" s="291"/>
      <c r="AD92" s="291"/>
      <c r="AE92" s="291"/>
      <c r="AF92" s="291"/>
      <c r="AG92" s="291"/>
      <c r="AH92" s="291"/>
      <c r="AI92" s="291"/>
      <c r="AJ92" s="291"/>
      <c r="AK92" s="291"/>
    </row>
    <row r="93" spans="1:37" ht="12.75">
      <c r="A93" s="291"/>
      <c r="B93" s="291"/>
      <c r="C93" s="291"/>
      <c r="D93" s="291"/>
      <c r="E93" s="291"/>
      <c r="F93" s="291"/>
      <c r="G93" s="291"/>
      <c r="H93" s="291"/>
      <c r="I93" s="291"/>
      <c r="J93" s="291"/>
      <c r="K93" s="291"/>
      <c r="L93" s="291"/>
      <c r="M93" s="291"/>
      <c r="N93" s="291"/>
      <c r="O93" s="291"/>
      <c r="P93" s="291"/>
      <c r="Q93" s="291"/>
      <c r="R93" s="291"/>
      <c r="S93" s="291"/>
      <c r="T93" s="291"/>
      <c r="U93" s="291"/>
      <c r="V93" s="291"/>
      <c r="W93" s="291"/>
      <c r="X93" s="291"/>
      <c r="Y93" s="291"/>
      <c r="Z93" s="291"/>
      <c r="AA93" s="291"/>
      <c r="AB93" s="291"/>
      <c r="AC93" s="291"/>
      <c r="AD93" s="291"/>
      <c r="AE93" s="291"/>
      <c r="AF93" s="291"/>
      <c r="AG93" s="291"/>
      <c r="AH93" s="291"/>
      <c r="AI93" s="291"/>
      <c r="AJ93" s="291"/>
      <c r="AK93" s="291"/>
    </row>
    <row r="94" spans="1:37" ht="12.75">
      <c r="A94" s="291"/>
      <c r="B94" s="291"/>
      <c r="C94" s="291"/>
      <c r="D94" s="291"/>
      <c r="E94" s="291"/>
      <c r="F94" s="291"/>
      <c r="G94" s="291"/>
      <c r="H94" s="291"/>
      <c r="I94" s="291"/>
      <c r="J94" s="291"/>
      <c r="K94" s="291"/>
      <c r="L94" s="291"/>
      <c r="M94" s="291"/>
      <c r="N94" s="291"/>
      <c r="O94" s="291"/>
      <c r="P94" s="291"/>
      <c r="Q94" s="291"/>
      <c r="R94" s="291"/>
      <c r="S94" s="291"/>
      <c r="T94" s="291"/>
      <c r="U94" s="291"/>
      <c r="V94" s="291"/>
      <c r="W94" s="291"/>
      <c r="X94" s="291"/>
      <c r="Y94" s="291"/>
      <c r="Z94" s="291"/>
      <c r="AA94" s="291"/>
      <c r="AB94" s="291"/>
      <c r="AC94" s="291"/>
      <c r="AD94" s="291"/>
      <c r="AE94" s="291"/>
      <c r="AF94" s="291"/>
      <c r="AG94" s="291"/>
      <c r="AH94" s="291"/>
      <c r="AI94" s="291"/>
      <c r="AJ94" s="291"/>
      <c r="AK94" s="291"/>
    </row>
    <row r="95" spans="1:37" ht="12.75">
      <c r="A95" s="291"/>
      <c r="B95" s="291"/>
      <c r="C95" s="291"/>
      <c r="D95" s="291"/>
      <c r="E95" s="291"/>
      <c r="F95" s="291"/>
      <c r="G95" s="291"/>
      <c r="H95" s="291"/>
      <c r="I95" s="291"/>
      <c r="J95" s="291"/>
      <c r="K95" s="291"/>
      <c r="L95" s="291"/>
      <c r="M95" s="291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</row>
    <row r="96" spans="1:37" ht="12.75">
      <c r="A96" s="291"/>
      <c r="B96" s="291"/>
      <c r="C96" s="291"/>
      <c r="D96" s="291"/>
      <c r="E96" s="291"/>
      <c r="F96" s="291"/>
      <c r="G96" s="291"/>
      <c r="H96" s="291"/>
      <c r="I96" s="291"/>
      <c r="J96" s="291"/>
      <c r="K96" s="291"/>
      <c r="L96" s="291"/>
      <c r="M96" s="291"/>
      <c r="N96" s="291"/>
      <c r="O96" s="291"/>
      <c r="P96" s="291"/>
      <c r="Q96" s="291"/>
      <c r="R96" s="291"/>
      <c r="S96" s="291"/>
      <c r="T96" s="291"/>
      <c r="U96" s="291"/>
      <c r="V96" s="291"/>
      <c r="W96" s="291"/>
      <c r="X96" s="291"/>
      <c r="Y96" s="291"/>
      <c r="Z96" s="291"/>
      <c r="AA96" s="291"/>
      <c r="AB96" s="291"/>
      <c r="AC96" s="291"/>
      <c r="AD96" s="291"/>
      <c r="AE96" s="291"/>
      <c r="AF96" s="291"/>
      <c r="AG96" s="291"/>
      <c r="AH96" s="291"/>
      <c r="AI96" s="291"/>
      <c r="AJ96" s="291"/>
      <c r="AK96" s="291"/>
    </row>
    <row r="97" spans="1:37" ht="12.75">
      <c r="A97" s="291"/>
      <c r="B97" s="291"/>
      <c r="C97" s="291"/>
      <c r="D97" s="291"/>
      <c r="E97" s="291"/>
      <c r="F97" s="291"/>
      <c r="G97" s="291"/>
      <c r="H97" s="291"/>
      <c r="I97" s="291"/>
      <c r="J97" s="291"/>
      <c r="K97" s="291"/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91"/>
      <c r="AH97" s="291"/>
      <c r="AI97" s="291"/>
      <c r="AJ97" s="291"/>
      <c r="AK97" s="291"/>
    </row>
    <row r="98" spans="1:37" ht="12.75">
      <c r="A98" s="291"/>
      <c r="B98" s="291"/>
      <c r="C98" s="291"/>
      <c r="D98" s="291"/>
      <c r="E98" s="291"/>
      <c r="F98" s="291"/>
      <c r="G98" s="291"/>
      <c r="H98" s="291"/>
      <c r="I98" s="291"/>
      <c r="J98" s="291"/>
      <c r="K98" s="291"/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91"/>
      <c r="AH98" s="291"/>
      <c r="AI98" s="291"/>
      <c r="AJ98" s="291"/>
      <c r="AK98" s="291"/>
    </row>
    <row r="99" spans="1:37" ht="12.75">
      <c r="A99" s="291"/>
      <c r="B99" s="291"/>
      <c r="C99" s="291"/>
      <c r="D99" s="291"/>
      <c r="E99" s="291"/>
      <c r="F99" s="291"/>
      <c r="G99" s="29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91"/>
      <c r="AH99" s="291"/>
      <c r="AI99" s="291"/>
      <c r="AJ99" s="291"/>
      <c r="AK99" s="291"/>
    </row>
    <row r="100" spans="1:37" ht="12.75">
      <c r="A100" s="339" t="s">
        <v>244</v>
      </c>
      <c r="B100" s="339" t="s">
        <v>245</v>
      </c>
      <c r="C100" s="339" t="s">
        <v>246</v>
      </c>
      <c r="D100" s="339" t="s">
        <v>247</v>
      </c>
      <c r="E100" s="339" t="s">
        <v>248</v>
      </c>
      <c r="F100" s="339" t="s">
        <v>249</v>
      </c>
      <c r="G100" s="339" t="s">
        <v>250</v>
      </c>
      <c r="H100" s="339" t="s">
        <v>251</v>
      </c>
      <c r="I100" s="339" t="s">
        <v>252</v>
      </c>
      <c r="J100" s="339" t="s">
        <v>253</v>
      </c>
      <c r="K100" s="339" t="s">
        <v>254</v>
      </c>
      <c r="L100" s="339" t="s">
        <v>255</v>
      </c>
      <c r="M100" s="339"/>
      <c r="N100" s="339"/>
      <c r="O100" s="291"/>
      <c r="P100" s="291"/>
      <c r="Q100" s="291"/>
      <c r="R100" s="291"/>
      <c r="S100" s="291"/>
      <c r="T100" s="291"/>
      <c r="U100" s="291"/>
      <c r="V100" s="291"/>
      <c r="W100" s="291"/>
      <c r="X100" s="291"/>
      <c r="Y100" s="291"/>
      <c r="Z100" s="291"/>
      <c r="AA100" s="291"/>
      <c r="AB100" s="291"/>
      <c r="AC100" s="291"/>
      <c r="AD100" s="291"/>
      <c r="AE100" s="291"/>
      <c r="AF100" s="291"/>
      <c r="AG100" s="291"/>
      <c r="AH100" s="291"/>
      <c r="AI100" s="291"/>
      <c r="AJ100" s="291"/>
      <c r="AK100" s="291"/>
    </row>
    <row r="101" spans="1:37" ht="12.75">
      <c r="A101" s="336">
        <f>D19</f>
        <v>1402.4197859999999</v>
      </c>
      <c r="B101" s="336">
        <f>G19</f>
        <v>0</v>
      </c>
      <c r="C101" s="336">
        <f>J19</f>
        <v>0</v>
      </c>
      <c r="D101" s="336">
        <f>M19</f>
        <v>0</v>
      </c>
      <c r="E101" s="336">
        <f>P19</f>
        <v>0</v>
      </c>
      <c r="F101" s="336">
        <f>S19</f>
        <v>0</v>
      </c>
      <c r="G101" s="336">
        <f>V19</f>
        <v>0</v>
      </c>
      <c r="H101" s="336">
        <f>Y19</f>
        <v>0</v>
      </c>
      <c r="I101" s="336">
        <f>AB19</f>
        <v>0</v>
      </c>
      <c r="J101" s="336">
        <f>AE19</f>
        <v>0</v>
      </c>
      <c r="K101" s="336">
        <f>AH19</f>
        <v>0</v>
      </c>
      <c r="L101" s="336">
        <f>AK19</f>
        <v>0</v>
      </c>
      <c r="M101" s="291"/>
      <c r="N101" s="291"/>
      <c r="O101" s="291"/>
      <c r="P101" s="291"/>
      <c r="Q101" s="291"/>
      <c r="R101" s="291"/>
      <c r="S101" s="291"/>
      <c r="T101" s="291"/>
      <c r="U101" s="291"/>
      <c r="V101" s="291"/>
      <c r="W101" s="291"/>
      <c r="X101" s="291"/>
      <c r="Y101" s="291"/>
      <c r="Z101" s="291"/>
      <c r="AA101" s="291"/>
      <c r="AB101" s="291"/>
      <c r="AC101" s="291"/>
      <c r="AD101" s="291"/>
      <c r="AE101" s="291"/>
      <c r="AF101" s="291"/>
      <c r="AG101" s="291"/>
      <c r="AH101" s="291"/>
      <c r="AI101" s="291"/>
      <c r="AJ101" s="291"/>
      <c r="AK101" s="291"/>
    </row>
  </sheetData>
  <mergeCells count="14">
    <mergeCell ref="AF4:AH4"/>
    <mergeCell ref="AI4:AK4"/>
    <mergeCell ref="B1:E1"/>
    <mergeCell ref="B2:E2"/>
    <mergeCell ref="B4:D4"/>
    <mergeCell ref="E4:G4"/>
    <mergeCell ref="H4:J4"/>
    <mergeCell ref="K4:M4"/>
    <mergeCell ref="N4:P4"/>
    <mergeCell ref="Q4:S4"/>
    <mergeCell ref="T4:V4"/>
    <mergeCell ref="W4:Y4"/>
    <mergeCell ref="Z4:AB4"/>
    <mergeCell ref="AC4:AE4"/>
  </mergeCells>
  <pageMargins left="0.511811024" right="0.511811024" top="0.78740157499999996" bottom="0.78740157499999996" header="0.31496062000000002" footer="0.3149606200000000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outlinePr summaryBelow="0" summaryRight="0"/>
  </sheetPr>
  <dimension ref="A1:P7"/>
  <sheetViews>
    <sheetView workbookViewId="0"/>
  </sheetViews>
  <sheetFormatPr defaultColWidth="17.28515625" defaultRowHeight="15" customHeight="1"/>
  <cols>
    <col min="1" max="1" width="29.42578125" customWidth="1"/>
  </cols>
  <sheetData>
    <row r="1" spans="1:16">
      <c r="A1" s="445" t="s">
        <v>127</v>
      </c>
      <c r="B1" s="445" t="s">
        <v>4</v>
      </c>
      <c r="C1" s="197" t="s">
        <v>9</v>
      </c>
      <c r="D1" s="197" t="s">
        <v>10</v>
      </c>
      <c r="E1" s="197" t="s">
        <v>11</v>
      </c>
      <c r="F1" s="197" t="s">
        <v>12</v>
      </c>
      <c r="G1" s="197" t="s">
        <v>13</v>
      </c>
      <c r="H1" s="197" t="s">
        <v>14</v>
      </c>
      <c r="I1" s="197" t="s">
        <v>15</v>
      </c>
      <c r="J1" s="197" t="s">
        <v>16</v>
      </c>
      <c r="K1" s="197" t="s">
        <v>17</v>
      </c>
      <c r="L1" s="197" t="s">
        <v>18</v>
      </c>
      <c r="M1" s="197" t="s">
        <v>19</v>
      </c>
      <c r="N1" s="197" t="s">
        <v>20</v>
      </c>
      <c r="O1" s="447" t="s">
        <v>235</v>
      </c>
      <c r="P1" s="447" t="s">
        <v>8</v>
      </c>
    </row>
    <row r="2" spans="1:16">
      <c r="A2" s="446"/>
      <c r="B2" s="446"/>
      <c r="C2" s="198" t="s">
        <v>307</v>
      </c>
      <c r="D2" s="198" t="s">
        <v>307</v>
      </c>
      <c r="E2" s="198" t="s">
        <v>307</v>
      </c>
      <c r="F2" s="198" t="s">
        <v>129</v>
      </c>
      <c r="G2" s="198" t="s">
        <v>129</v>
      </c>
      <c r="H2" s="198" t="s">
        <v>129</v>
      </c>
      <c r="I2" s="198" t="s">
        <v>129</v>
      </c>
      <c r="J2" s="198" t="s">
        <v>129</v>
      </c>
      <c r="K2" s="198" t="s">
        <v>129</v>
      </c>
      <c r="L2" s="198" t="s">
        <v>129</v>
      </c>
      <c r="M2" s="198" t="s">
        <v>129</v>
      </c>
      <c r="N2" s="198" t="s">
        <v>129</v>
      </c>
      <c r="O2" s="446"/>
      <c r="P2" s="446"/>
    </row>
    <row r="3" spans="1:16" ht="15" customHeight="1">
      <c r="A3" s="200" t="s">
        <v>130</v>
      </c>
      <c r="B3" s="201" t="s">
        <v>65</v>
      </c>
      <c r="C3" s="401">
        <v>57354.12</v>
      </c>
      <c r="D3" s="401">
        <v>48968.44</v>
      </c>
      <c r="E3" s="401">
        <v>68219.360000000001</v>
      </c>
      <c r="F3" s="171"/>
      <c r="G3" s="171"/>
      <c r="H3" s="168"/>
      <c r="I3" s="168"/>
      <c r="J3" s="168"/>
      <c r="K3" s="168"/>
      <c r="L3" s="168"/>
      <c r="M3" s="171"/>
      <c r="N3" s="171"/>
      <c r="O3" s="170">
        <f t="shared" ref="O3:O7" si="0">AVERAGE(C3:N3)</f>
        <v>58180.639999999992</v>
      </c>
      <c r="P3" s="170">
        <f t="shared" ref="P3:P7" si="1">SUM(C3:N3)</f>
        <v>174541.91999999998</v>
      </c>
    </row>
    <row r="4" spans="1:16" ht="15" customHeight="1">
      <c r="A4" s="203" t="s">
        <v>131</v>
      </c>
      <c r="B4" s="201" t="s">
        <v>65</v>
      </c>
      <c r="C4" s="401">
        <v>29251.27</v>
      </c>
      <c r="D4" s="401">
        <v>27936.05</v>
      </c>
      <c r="E4" s="401">
        <v>35893.14</v>
      </c>
      <c r="F4" s="171"/>
      <c r="G4" s="171"/>
      <c r="H4" s="168"/>
      <c r="I4" s="168"/>
      <c r="J4" s="168"/>
      <c r="K4" s="168"/>
      <c r="L4" s="168"/>
      <c r="M4" s="171"/>
      <c r="N4" s="171"/>
      <c r="O4" s="170">
        <f t="shared" si="0"/>
        <v>31026.819999999996</v>
      </c>
      <c r="P4" s="170">
        <f t="shared" si="1"/>
        <v>93080.459999999992</v>
      </c>
    </row>
    <row r="5" spans="1:16" ht="15" customHeight="1">
      <c r="A5" s="203" t="s">
        <v>132</v>
      </c>
      <c r="B5" s="201" t="s">
        <v>65</v>
      </c>
      <c r="C5" s="401">
        <v>31869.45</v>
      </c>
      <c r="D5" s="401">
        <v>27372.47</v>
      </c>
      <c r="E5" s="401">
        <v>36332</v>
      </c>
      <c r="F5" s="171"/>
      <c r="G5" s="171"/>
      <c r="H5" s="168"/>
      <c r="I5" s="168"/>
      <c r="J5" s="168"/>
      <c r="K5" s="168"/>
      <c r="L5" s="168"/>
      <c r="M5" s="171"/>
      <c r="N5" s="171"/>
      <c r="O5" s="170">
        <f t="shared" si="0"/>
        <v>31857.973333333332</v>
      </c>
      <c r="P5" s="170">
        <f t="shared" si="1"/>
        <v>95573.92</v>
      </c>
    </row>
    <row r="6" spans="1:16" ht="15" customHeight="1">
      <c r="A6" s="203" t="s">
        <v>133</v>
      </c>
      <c r="B6" s="201" t="s">
        <v>65</v>
      </c>
      <c r="C6" s="401">
        <v>8041.8</v>
      </c>
      <c r="D6" s="401">
        <v>6408.04</v>
      </c>
      <c r="E6" s="401">
        <v>9860.91</v>
      </c>
      <c r="F6" s="171"/>
      <c r="G6" s="171"/>
      <c r="H6" s="168"/>
      <c r="I6" s="168"/>
      <c r="J6" s="168"/>
      <c r="K6" s="168"/>
      <c r="L6" s="168"/>
      <c r="M6" s="171"/>
      <c r="N6" s="171"/>
      <c r="O6" s="170">
        <f t="shared" si="0"/>
        <v>8103.583333333333</v>
      </c>
      <c r="P6" s="170">
        <f t="shared" si="1"/>
        <v>24310.75</v>
      </c>
    </row>
    <row r="7" spans="1:16" ht="15" customHeight="1">
      <c r="A7" s="203" t="s">
        <v>134</v>
      </c>
      <c r="B7" s="201" t="s">
        <v>65</v>
      </c>
      <c r="C7" s="401">
        <v>15821.09</v>
      </c>
      <c r="D7" s="401">
        <v>12943.16</v>
      </c>
      <c r="E7" s="401">
        <v>18363.64</v>
      </c>
      <c r="F7" s="171"/>
      <c r="G7" s="171"/>
      <c r="H7" s="168"/>
      <c r="I7" s="168"/>
      <c r="J7" s="168"/>
      <c r="K7" s="168"/>
      <c r="L7" s="168"/>
      <c r="M7" s="171"/>
      <c r="N7" s="171"/>
      <c r="O7" s="170">
        <f t="shared" si="0"/>
        <v>15709.296666666667</v>
      </c>
      <c r="P7" s="170">
        <f t="shared" si="1"/>
        <v>47127.89</v>
      </c>
    </row>
  </sheetData>
  <mergeCells count="4">
    <mergeCell ref="A1:A2"/>
    <mergeCell ref="B1:B2"/>
    <mergeCell ref="O1:O2"/>
    <mergeCell ref="P1:P2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84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Gerais'!F9</f>
        <v>8098.44</v>
      </c>
    </row>
    <row r="11" spans="1:2" ht="12.75">
      <c r="A11" s="85" t="s">
        <v>22</v>
      </c>
      <c r="B11" s="86">
        <f>'Gastos Gerais'!F10 + 'Gastos Gerais'!F11</f>
        <v>3781.4900000000002</v>
      </c>
    </row>
    <row r="12" spans="1:2" ht="12.75">
      <c r="A12" s="85" t="s">
        <v>25</v>
      </c>
      <c r="B12" s="84">
        <f>'Gastos Gerais'!F12</f>
        <v>9402.57</v>
      </c>
    </row>
    <row r="13" spans="1:2" ht="12.75">
      <c r="A13" s="85" t="s">
        <v>27</v>
      </c>
      <c r="B13" s="86">
        <f>'Gastos Gerais'!F13 + 'Gastos Gerais'!F14 + 'Gastos Gerais'!F15 + 'Gastos Gerais'!F16 + 'Gastos Gerais'!F17 + 'Gastos Gerais'!F18 + 'Gastos Gerais'!F19 + 'Gastos Gerais'!F20 + 'Gastos Gerais'!F21 + 'Gastos Gerais'!F22 + 'Gastos Gerais'!F23 + 'Gastos Gerais'!F24 + 'Gastos Gerais'!F25 + 'Gastos Gerais'!F26 + 'Gastos Gerais'!F27 + 'Gastos Gerais'!F28</f>
        <v>187195.49</v>
      </c>
    </row>
    <row r="14" spans="1:2" ht="12.75">
      <c r="A14" s="85" t="s">
        <v>43</v>
      </c>
      <c r="B14" s="86">
        <f>'Gastos Gerais'!F29</f>
        <v>4841.82</v>
      </c>
    </row>
    <row r="15" spans="1:2" ht="12.75">
      <c r="A15" s="85" t="s">
        <v>44</v>
      </c>
      <c r="B15" s="86">
        <f>'Gastos Gerais'!F30</f>
        <v>7504.76</v>
      </c>
    </row>
    <row r="16" spans="1:2" ht="12.75">
      <c r="A16" s="85" t="s">
        <v>45</v>
      </c>
      <c r="B16" s="86">
        <f>'Gastos Gerais'!F31 + 'Gastos Gerais'!F32</f>
        <v>18222.129999999997</v>
      </c>
    </row>
    <row r="17" spans="1:2" ht="12.75">
      <c r="A17" s="85" t="s">
        <v>47</v>
      </c>
      <c r="B17" s="86">
        <f>'Gastos Gerais'!F33</f>
        <v>3295.88</v>
      </c>
    </row>
    <row r="18" spans="1:2" ht="12.75">
      <c r="A18" s="85" t="s">
        <v>48</v>
      </c>
      <c r="B18" s="86">
        <f>'Gastos Gerais'!F34</f>
        <v>26476.17</v>
      </c>
    </row>
    <row r="19" spans="1:2" ht="12.75">
      <c r="A19" s="85" t="s">
        <v>50</v>
      </c>
      <c r="B19" s="86">
        <f>'Gastos Gerais'!F35</f>
        <v>867.98</v>
      </c>
    </row>
    <row r="20" spans="1:2" ht="12.75">
      <c r="A20" s="85" t="s">
        <v>51</v>
      </c>
      <c r="B20" s="86">
        <f>'Gastos Gerais'!F36</f>
        <v>7105.78</v>
      </c>
    </row>
    <row r="21" spans="1:2" ht="12.75">
      <c r="A21" s="85" t="s">
        <v>52</v>
      </c>
      <c r="B21" s="86">
        <f>'Gastos Gerais'!F37</f>
        <v>6882.9</v>
      </c>
    </row>
    <row r="22" spans="1:2" ht="12.75">
      <c r="A22" s="85" t="s">
        <v>53</v>
      </c>
      <c r="B22" s="86">
        <f>'Gastos Gerais'!F38 + 'Gastos Gerais'!F39</f>
        <v>4122.9800000000005</v>
      </c>
    </row>
    <row r="23" spans="1:2" ht="12.75">
      <c r="A23" s="85" t="s">
        <v>55</v>
      </c>
      <c r="B23" s="86">
        <f>'Gastos Gerais'!F40</f>
        <v>9924.4699999999993</v>
      </c>
    </row>
    <row r="24" spans="1:2" ht="12.75">
      <c r="A24" s="85" t="s">
        <v>56</v>
      </c>
      <c r="B24" s="86">
        <f>'Gastos Gerais'!F41</f>
        <v>7096.76</v>
      </c>
    </row>
    <row r="25" spans="1:2" ht="12.75">
      <c r="A25" s="85" t="s">
        <v>57</v>
      </c>
      <c r="B25" s="86">
        <f>'Gastos Gerais'!F42</f>
        <v>4388.88</v>
      </c>
    </row>
    <row r="26" spans="1:2" ht="12.75">
      <c r="A26" s="87" t="s">
        <v>59</v>
      </c>
      <c r="B26" s="88">
        <f>'Gastos Gerais'!F43 + 'Gastos Gerais'!F44</f>
        <v>4122.63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Gerais'!F14 + 'Gastos Gerais'!F15 + 'Gastos Gerais'!F16 + 'Gastos Gerais'!F17 + 'Gastos Gerais'!F18 + 'Gastos Gerais'!F22 + 'Gastos Gerais'!F23 + 'Gastos Gerais'!F24</f>
        <v>107562.79000000001</v>
      </c>
    </row>
    <row r="31" spans="1:2" ht="12.75">
      <c r="A31" s="93" t="s">
        <v>39</v>
      </c>
      <c r="B31" s="86">
        <f>'Gastos Gerais'!F25</f>
        <v>6848.43</v>
      </c>
    </row>
    <row r="32" spans="1:2" ht="12.75">
      <c r="A32" s="94" t="s">
        <v>78</v>
      </c>
      <c r="B32" s="95">
        <f>'Gastos Gerais'!F13 + 'Gastos Gerais'!F19 + 'Gastos Gerais'!F20 + 'Gastos Gerais'!F21 + 'Gastos Gerais'!F26 + 'Gastos Gerais'!F27 + 'Gastos Gerais'!F28</f>
        <v>72784.27</v>
      </c>
    </row>
    <row r="33" spans="1:2" ht="12.75">
      <c r="A33" s="96" t="s">
        <v>79</v>
      </c>
      <c r="B33" s="97">
        <f>SUM(B30:B32)</f>
        <v>187195.49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126135.64000000001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313331.13</v>
      </c>
    </row>
    <row r="40" spans="1:2" ht="12.75">
      <c r="A40" s="105" t="s">
        <v>82</v>
      </c>
    </row>
  </sheetData>
  <mergeCells count="6">
    <mergeCell ref="A8:B8"/>
    <mergeCell ref="A1:B1"/>
    <mergeCell ref="A2:B2"/>
    <mergeCell ref="A3:B3"/>
    <mergeCell ref="A4:B4"/>
    <mergeCell ref="A6:B6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85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Gerais'!G9</f>
        <v>7432.92</v>
      </c>
    </row>
    <row r="11" spans="1:2" ht="12.75">
      <c r="A11" s="85" t="s">
        <v>22</v>
      </c>
      <c r="B11" s="86">
        <f>'Gastos Gerais'!G10 + 'Gastos Gerais'!G11</f>
        <v>3425.67</v>
      </c>
    </row>
    <row r="12" spans="1:2" ht="12.75">
      <c r="A12" s="85" t="s">
        <v>25</v>
      </c>
      <c r="B12" s="84">
        <f>'Gastos Gerais'!G12</f>
        <v>10883.65</v>
      </c>
    </row>
    <row r="13" spans="1:2" ht="12.75">
      <c r="A13" s="85" t="s">
        <v>27</v>
      </c>
      <c r="B13" s="86">
        <f>'Gastos Gerais'!G13 + 'Gastos Gerais'!G14 + 'Gastos Gerais'!G15 + 'Gastos Gerais'!G16 + 'Gastos Gerais'!G17 + 'Gastos Gerais'!G18 + 'Gastos Gerais'!G19 + 'Gastos Gerais'!G20 + 'Gastos Gerais'!G21 + 'Gastos Gerais'!G22 + 'Gastos Gerais'!G23 + 'Gastos Gerais'!G24 + 'Gastos Gerais'!G25 + 'Gastos Gerais'!G26 + 'Gastos Gerais'!G27 + 'Gastos Gerais'!G28</f>
        <v>146315.46</v>
      </c>
    </row>
    <row r="14" spans="1:2" ht="12.75">
      <c r="A14" s="85" t="s">
        <v>43</v>
      </c>
      <c r="B14" s="86">
        <f>'Gastos Gerais'!G29</f>
        <v>6122.32</v>
      </c>
    </row>
    <row r="15" spans="1:2" ht="12.75">
      <c r="A15" s="85" t="s">
        <v>44</v>
      </c>
      <c r="B15" s="86">
        <f>'Gastos Gerais'!G30</f>
        <v>6562.69</v>
      </c>
    </row>
    <row r="16" spans="1:2" ht="12.75">
      <c r="A16" s="85" t="s">
        <v>45</v>
      </c>
      <c r="B16" s="86">
        <f>'Gastos Gerais'!G31 + 'Gastos Gerais'!G32</f>
        <v>14858.25</v>
      </c>
    </row>
    <row r="17" spans="1:2" ht="12.75">
      <c r="A17" s="85" t="s">
        <v>47</v>
      </c>
      <c r="B17" s="86">
        <f>'Gastos Gerais'!G33</f>
        <v>3021.67</v>
      </c>
    </row>
    <row r="18" spans="1:2" ht="12.75">
      <c r="A18" s="85" t="s">
        <v>48</v>
      </c>
      <c r="B18" s="86">
        <f>'Gastos Gerais'!G34</f>
        <v>23087.4</v>
      </c>
    </row>
    <row r="19" spans="1:2" ht="12.75">
      <c r="A19" s="85" t="s">
        <v>50</v>
      </c>
      <c r="B19" s="86">
        <f>'Gastos Gerais'!G35</f>
        <v>433.17</v>
      </c>
    </row>
    <row r="20" spans="1:2" ht="12.75">
      <c r="A20" s="85" t="s">
        <v>51</v>
      </c>
      <c r="B20" s="86">
        <f>'Gastos Gerais'!G36</f>
        <v>1380.82</v>
      </c>
    </row>
    <row r="21" spans="1:2" ht="12.75">
      <c r="A21" s="85" t="s">
        <v>52</v>
      </c>
      <c r="B21" s="86">
        <f>'Gastos Gerais'!G37</f>
        <v>4436.72</v>
      </c>
    </row>
    <row r="22" spans="1:2" ht="12.75">
      <c r="A22" s="85" t="s">
        <v>53</v>
      </c>
      <c r="B22" s="86">
        <f>'Gastos Gerais'!G38 + 'Gastos Gerais'!G39</f>
        <v>3268.72</v>
      </c>
    </row>
    <row r="23" spans="1:2" ht="12.75">
      <c r="A23" s="85" t="s">
        <v>55</v>
      </c>
      <c r="B23" s="86">
        <f>'Gastos Gerais'!G40</f>
        <v>9671.4699999999993</v>
      </c>
    </row>
    <row r="24" spans="1:2" ht="12.75">
      <c r="A24" s="85" t="s">
        <v>56</v>
      </c>
      <c r="B24" s="86">
        <f>'Gastos Gerais'!G41</f>
        <v>5393.23</v>
      </c>
    </row>
    <row r="25" spans="1:2" ht="12.75">
      <c r="A25" s="85" t="s">
        <v>57</v>
      </c>
      <c r="B25" s="86">
        <f>'Gastos Gerais'!G42</f>
        <v>4226.03</v>
      </c>
    </row>
    <row r="26" spans="1:2" ht="12.75">
      <c r="A26" s="87" t="s">
        <v>59</v>
      </c>
      <c r="B26" s="88">
        <f>'Gastos Gerais'!G43 + 'Gastos Gerais'!G44</f>
        <v>2489.69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Gerais'!G14 + 'Gastos Gerais'!G15 + 'Gastos Gerais'!G16 + 'Gastos Gerais'!G17 + 'Gastos Gerais'!G18 + 'Gastos Gerais'!G22 + 'Gastos Gerais'!G23 + 'Gastos Gerais'!G24</f>
        <v>86085.05</v>
      </c>
    </row>
    <row r="31" spans="1:2" ht="12.75">
      <c r="A31" s="93" t="s">
        <v>39</v>
      </c>
      <c r="B31" s="86">
        <f>'Gastos Gerais'!G25</f>
        <v>6692.78</v>
      </c>
    </row>
    <row r="32" spans="1:2" ht="12.75">
      <c r="A32" s="94" t="s">
        <v>78</v>
      </c>
      <c r="B32" s="95">
        <f>'Gastos Gerais'!G13 + 'Gastos Gerais'!G19 + 'Gastos Gerais'!G20 + 'Gastos Gerais'!G21 + 'Gastos Gerais'!G26 + 'Gastos Gerais'!G27 + 'Gastos Gerais'!G28</f>
        <v>53537.63</v>
      </c>
    </row>
    <row r="33" spans="1:2" ht="12.75">
      <c r="A33" s="96" t="s">
        <v>79</v>
      </c>
      <c r="B33" s="97">
        <f>SUM(B30:B32)</f>
        <v>146315.46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106694.42000000004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253009.88000000003</v>
      </c>
    </row>
    <row r="40" spans="1:2" ht="12.75">
      <c r="A40" s="105" t="s">
        <v>82</v>
      </c>
    </row>
  </sheetData>
  <mergeCells count="6">
    <mergeCell ref="A8:B8"/>
    <mergeCell ref="A1:B1"/>
    <mergeCell ref="A2:B2"/>
    <mergeCell ref="A3:B3"/>
    <mergeCell ref="A4:B4"/>
    <mergeCell ref="A6:B6"/>
  </mergeCell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86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Gerais'!H9</f>
        <v>5271.02</v>
      </c>
    </row>
    <row r="11" spans="1:2" ht="12.75">
      <c r="A11" s="85" t="s">
        <v>22</v>
      </c>
      <c r="B11" s="86">
        <f>'Gastos Gerais'!H10 + 'Gastos Gerais'!H11</f>
        <v>1787.87</v>
      </c>
    </row>
    <row r="12" spans="1:2" ht="12.75">
      <c r="A12" s="85" t="s">
        <v>25</v>
      </c>
      <c r="B12" s="84">
        <f>'Gastos Gerais'!H12</f>
        <v>9116.27</v>
      </c>
    </row>
    <row r="13" spans="1:2" ht="12.75">
      <c r="A13" s="85" t="s">
        <v>27</v>
      </c>
      <c r="B13" s="86">
        <f>'Gastos Gerais'!H13 + 'Gastos Gerais'!H14 + 'Gastos Gerais'!H15 + 'Gastos Gerais'!H16 + 'Gastos Gerais'!H17 + 'Gastos Gerais'!H18 + 'Gastos Gerais'!H19 + 'Gastos Gerais'!H20 + 'Gastos Gerais'!H21 + 'Gastos Gerais'!H22 + 'Gastos Gerais'!H23 + 'Gastos Gerais'!H24 + 'Gastos Gerais'!H25 + 'Gastos Gerais'!H26 + 'Gastos Gerais'!H27 + 'Gastos Gerais'!H28</f>
        <v>108352.99</v>
      </c>
    </row>
    <row r="14" spans="1:2" ht="12.75">
      <c r="A14" s="85" t="s">
        <v>43</v>
      </c>
      <c r="B14" s="86">
        <f>'Gastos Gerais'!H29</f>
        <v>70.290000000000006</v>
      </c>
    </row>
    <row r="15" spans="1:2" ht="12.75">
      <c r="A15" s="85" t="s">
        <v>44</v>
      </c>
      <c r="B15" s="86">
        <f>'Gastos Gerais'!H30</f>
        <v>7643.56</v>
      </c>
    </row>
    <row r="16" spans="1:2" ht="12.75">
      <c r="A16" s="85" t="s">
        <v>45</v>
      </c>
      <c r="B16" s="86">
        <f>'Gastos Gerais'!H31 + 'Gastos Gerais'!H32</f>
        <v>9424.3799999999992</v>
      </c>
    </row>
    <row r="17" spans="1:2" ht="12.75">
      <c r="A17" s="85" t="s">
        <v>47</v>
      </c>
      <c r="B17" s="86">
        <f>'Gastos Gerais'!H33</f>
        <v>2012.22</v>
      </c>
    </row>
    <row r="18" spans="1:2" ht="12.75">
      <c r="A18" s="85" t="s">
        <v>48</v>
      </c>
      <c r="B18" s="86">
        <f>'Gastos Gerais'!H34</f>
        <v>15982.97</v>
      </c>
    </row>
    <row r="19" spans="1:2" ht="12.75">
      <c r="A19" s="85" t="s">
        <v>50</v>
      </c>
      <c r="B19" s="86">
        <f>'Gastos Gerais'!H35</f>
        <v>278.39999999999998</v>
      </c>
    </row>
    <row r="20" spans="1:2" ht="12.75">
      <c r="A20" s="85" t="s">
        <v>51</v>
      </c>
      <c r="B20" s="86">
        <f>'Gastos Gerais'!H36</f>
        <v>1451.13</v>
      </c>
    </row>
    <row r="21" spans="1:2" ht="12.75">
      <c r="A21" s="85" t="s">
        <v>52</v>
      </c>
      <c r="B21" s="86">
        <f>'Gastos Gerais'!H37</f>
        <v>2387.9</v>
      </c>
    </row>
    <row r="22" spans="1:2" ht="12.75">
      <c r="A22" s="85" t="s">
        <v>53</v>
      </c>
      <c r="B22" s="86">
        <f>'Gastos Gerais'!H38 + 'Gastos Gerais'!H39</f>
        <v>1294.5300000000002</v>
      </c>
    </row>
    <row r="23" spans="1:2" ht="12.75">
      <c r="A23" s="85" t="s">
        <v>55</v>
      </c>
      <c r="B23" s="86">
        <f>'Gastos Gerais'!H40</f>
        <v>6655.66</v>
      </c>
    </row>
    <row r="24" spans="1:2" ht="12.75">
      <c r="A24" s="85" t="s">
        <v>56</v>
      </c>
      <c r="B24" s="86">
        <f>'Gastos Gerais'!H41</f>
        <v>2300.52</v>
      </c>
    </row>
    <row r="25" spans="1:2" ht="12.75">
      <c r="A25" s="85" t="s">
        <v>57</v>
      </c>
      <c r="B25" s="86">
        <f>'Gastos Gerais'!H42</f>
        <v>2492.38</v>
      </c>
    </row>
    <row r="26" spans="1:2" ht="12.75">
      <c r="A26" s="87" t="s">
        <v>59</v>
      </c>
      <c r="B26" s="88">
        <f>'Gastos Gerais'!H43 + 'Gastos Gerais'!H44</f>
        <v>1854.46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Gerais'!H14 + 'Gastos Gerais'!H15 + 'Gastos Gerais'!H16 + 'Gastos Gerais'!H17 + 'Gastos Gerais'!H18 + 'Gastos Gerais'!H22 + 'Gastos Gerais'!H23 + 'Gastos Gerais'!H24</f>
        <v>64603.59</v>
      </c>
    </row>
    <row r="31" spans="1:2" ht="12.75">
      <c r="A31" s="93" t="s">
        <v>39</v>
      </c>
      <c r="B31" s="86">
        <f>'Gastos Gerais'!H25</f>
        <v>5533.58</v>
      </c>
    </row>
    <row r="32" spans="1:2" ht="12.75">
      <c r="A32" s="94" t="s">
        <v>78</v>
      </c>
      <c r="B32" s="95">
        <f>'Gastos Gerais'!H13 + 'Gastos Gerais'!H19 + 'Gastos Gerais'!H20 + 'Gastos Gerais'!H21 + 'Gastos Gerais'!H26 + 'Gastos Gerais'!H27 + 'Gastos Gerais'!H28</f>
        <v>38215.82</v>
      </c>
    </row>
    <row r="33" spans="1:2" ht="12.75">
      <c r="A33" s="96" t="s">
        <v>79</v>
      </c>
      <c r="B33" s="97">
        <f>SUM(B30:B32)</f>
        <v>108352.98999999999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70023.56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178376.55</v>
      </c>
    </row>
    <row r="40" spans="1:2" ht="12.75">
      <c r="A40" s="105" t="s">
        <v>82</v>
      </c>
    </row>
  </sheetData>
  <mergeCells count="6">
    <mergeCell ref="A8:B8"/>
    <mergeCell ref="A1:B1"/>
    <mergeCell ref="A2:B2"/>
    <mergeCell ref="A3:B3"/>
    <mergeCell ref="A4:B4"/>
    <mergeCell ref="A6:B6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87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Gerais'!I9</f>
        <v>5417.21</v>
      </c>
    </row>
    <row r="11" spans="1:2" ht="12.75">
      <c r="A11" s="85" t="s">
        <v>22</v>
      </c>
      <c r="B11" s="86">
        <f>'Gastos Gerais'!I10 + 'Gastos Gerais'!I11</f>
        <v>1656.33</v>
      </c>
    </row>
    <row r="12" spans="1:2" ht="12.75">
      <c r="A12" s="85" t="s">
        <v>25</v>
      </c>
      <c r="B12" s="84">
        <f>'Gastos Gerais'!I12</f>
        <v>9418.4599999999991</v>
      </c>
    </row>
    <row r="13" spans="1:2" ht="12.75">
      <c r="A13" s="85" t="s">
        <v>27</v>
      </c>
      <c r="B13" s="86">
        <f>'Gastos Gerais'!I13 + 'Gastos Gerais'!I14 + 'Gastos Gerais'!I15 + 'Gastos Gerais'!I16 + 'Gastos Gerais'!I17 + 'Gastos Gerais'!I18 + 'Gastos Gerais'!I19 + 'Gastos Gerais'!I20 + 'Gastos Gerais'!I21 + 'Gastos Gerais'!I22 + 'Gastos Gerais'!I23 + 'Gastos Gerais'!I24 + 'Gastos Gerais'!I25 + 'Gastos Gerais'!I26 + 'Gastos Gerais'!I27 + 'Gastos Gerais'!I28</f>
        <v>106340.99000000002</v>
      </c>
    </row>
    <row r="14" spans="1:2" ht="12.75">
      <c r="A14" s="85" t="s">
        <v>43</v>
      </c>
      <c r="B14" s="86">
        <f>'Gastos Gerais'!I29</f>
        <v>70.62</v>
      </c>
    </row>
    <row r="15" spans="1:2" ht="12.75">
      <c r="A15" s="85" t="s">
        <v>44</v>
      </c>
      <c r="B15" s="86">
        <f>'Gastos Gerais'!I30</f>
        <v>3968.37</v>
      </c>
    </row>
    <row r="16" spans="1:2" ht="12.75">
      <c r="A16" s="85" t="s">
        <v>45</v>
      </c>
      <c r="B16" s="86">
        <f>'Gastos Gerais'!I31 + 'Gastos Gerais'!I32</f>
        <v>9139.51</v>
      </c>
    </row>
    <row r="17" spans="1:2" ht="12.75">
      <c r="A17" s="85" t="s">
        <v>47</v>
      </c>
      <c r="B17" s="86">
        <f>'Gastos Gerais'!I33</f>
        <v>1827.08</v>
      </c>
    </row>
    <row r="18" spans="1:2" ht="12.75">
      <c r="A18" s="85" t="s">
        <v>48</v>
      </c>
      <c r="B18" s="86">
        <f>'Gastos Gerais'!I34</f>
        <v>15391.72</v>
      </c>
    </row>
    <row r="19" spans="1:2" ht="12.75">
      <c r="A19" s="85" t="s">
        <v>50</v>
      </c>
      <c r="B19" s="86">
        <f>'Gastos Gerais'!I35</f>
        <v>235.58</v>
      </c>
    </row>
    <row r="20" spans="1:2" ht="12.75">
      <c r="A20" s="85" t="s">
        <v>51</v>
      </c>
      <c r="B20" s="86">
        <f>'Gastos Gerais'!I36</f>
        <v>1783.56</v>
      </c>
    </row>
    <row r="21" spans="1:2" ht="12.75">
      <c r="A21" s="85" t="s">
        <v>52</v>
      </c>
      <c r="B21" s="86">
        <f>'Gastos Gerais'!I37</f>
        <v>2714.78</v>
      </c>
    </row>
    <row r="22" spans="1:2" ht="12.75">
      <c r="A22" s="85" t="s">
        <v>53</v>
      </c>
      <c r="B22" s="86">
        <f>'Gastos Gerais'!I38 + 'Gastos Gerais'!I39</f>
        <v>1282.26</v>
      </c>
    </row>
    <row r="23" spans="1:2" ht="12.75">
      <c r="A23" s="85" t="s">
        <v>55</v>
      </c>
      <c r="B23" s="86">
        <f>'Gastos Gerais'!I40</f>
        <v>6133.93</v>
      </c>
    </row>
    <row r="24" spans="1:2" ht="12.75">
      <c r="A24" s="85" t="s">
        <v>56</v>
      </c>
      <c r="B24" s="86">
        <f>'Gastos Gerais'!I41</f>
        <v>2422.86</v>
      </c>
    </row>
    <row r="25" spans="1:2" ht="12.75">
      <c r="A25" s="85" t="s">
        <v>57</v>
      </c>
      <c r="B25" s="86">
        <f>'Gastos Gerais'!I42</f>
        <v>2483.06</v>
      </c>
    </row>
    <row r="26" spans="1:2" ht="12.75">
      <c r="A26" s="87" t="s">
        <v>59</v>
      </c>
      <c r="B26" s="88">
        <f>'Gastos Gerais'!I43 + 'Gastos Gerais'!I44</f>
        <v>2037.47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Gerais'!I14 + 'Gastos Gerais'!I15 + 'Gastos Gerais'!I16 + 'Gastos Gerais'!I17 + 'Gastos Gerais'!I18 + 'Gastos Gerais'!I22 + 'Gastos Gerais'!I23 + 'Gastos Gerais'!I24</f>
        <v>62594.400000000001</v>
      </c>
    </row>
    <row r="31" spans="1:2" ht="12.75">
      <c r="A31" s="93" t="s">
        <v>39</v>
      </c>
      <c r="B31" s="86">
        <f>'Gastos Gerais'!I25</f>
        <v>5535.6</v>
      </c>
    </row>
    <row r="32" spans="1:2" ht="12.75">
      <c r="A32" s="94" t="s">
        <v>78</v>
      </c>
      <c r="B32" s="95">
        <f>'Gastos Gerais'!I13 + 'Gastos Gerais'!I19 + 'Gastos Gerais'!I20 + 'Gastos Gerais'!I21 + 'Gastos Gerais'!I26 + 'Gastos Gerais'!I27 + 'Gastos Gerais'!I28</f>
        <v>38210.990000000013</v>
      </c>
    </row>
    <row r="33" spans="1:2" ht="12.75">
      <c r="A33" s="96" t="s">
        <v>79</v>
      </c>
      <c r="B33" s="97">
        <f>SUM(B30:B32)</f>
        <v>106340.99000000002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65982.799999999959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172323.78999999998</v>
      </c>
    </row>
    <row r="40" spans="1:2" ht="12.75">
      <c r="A40" s="105" t="s">
        <v>82</v>
      </c>
    </row>
  </sheetData>
  <mergeCells count="6">
    <mergeCell ref="A8:B8"/>
    <mergeCell ref="A1:B1"/>
    <mergeCell ref="A2:B2"/>
    <mergeCell ref="A3:B3"/>
    <mergeCell ref="A4:B4"/>
    <mergeCell ref="A6:B6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B40"/>
  <sheetViews>
    <sheetView workbookViewId="0"/>
  </sheetViews>
  <sheetFormatPr defaultColWidth="17.28515625" defaultRowHeight="15" customHeight="1"/>
  <cols>
    <col min="1" max="1" width="40.28515625" customWidth="1"/>
    <col min="2" max="2" width="48.85546875" customWidth="1"/>
  </cols>
  <sheetData>
    <row r="1" spans="1:2" ht="60" customHeight="1">
      <c r="A1" s="428"/>
      <c r="B1" s="417"/>
    </row>
    <row r="2" spans="1:2" ht="12.75">
      <c r="A2" s="428" t="s">
        <v>0</v>
      </c>
      <c r="B2" s="417"/>
    </row>
    <row r="3" spans="1:2" ht="12.75">
      <c r="A3" s="428" t="s">
        <v>1</v>
      </c>
      <c r="B3" s="417"/>
    </row>
    <row r="4" spans="1:2" ht="12.75">
      <c r="A4" s="428" t="s">
        <v>2</v>
      </c>
      <c r="B4" s="417"/>
    </row>
    <row r="5" spans="1:2" ht="12.75">
      <c r="A5" s="78"/>
      <c r="B5" s="78"/>
    </row>
    <row r="6" spans="1:2" ht="12.75">
      <c r="A6" s="429" t="s">
        <v>88</v>
      </c>
      <c r="B6" s="417"/>
    </row>
    <row r="7" spans="1:2" ht="12.75">
      <c r="A7" s="80"/>
      <c r="B7" s="80"/>
    </row>
    <row r="8" spans="1:2" ht="12.75">
      <c r="A8" s="430" t="s">
        <v>73</v>
      </c>
      <c r="B8" s="431"/>
    </row>
    <row r="9" spans="1:2" ht="12.75">
      <c r="A9" s="81" t="s">
        <v>74</v>
      </c>
      <c r="B9" s="82" t="s">
        <v>75</v>
      </c>
    </row>
    <row r="10" spans="1:2" ht="12.75">
      <c r="A10" s="83" t="s">
        <v>21</v>
      </c>
      <c r="B10" s="84">
        <f>'Gastos Gerais'!J9</f>
        <v>7598.57</v>
      </c>
    </row>
    <row r="11" spans="1:2" ht="12.75">
      <c r="A11" s="85" t="s">
        <v>22</v>
      </c>
      <c r="B11" s="86">
        <f>'Gastos Gerais'!J10 + 'Gastos Gerais'!J11</f>
        <v>2380.6400000000003</v>
      </c>
    </row>
    <row r="12" spans="1:2" ht="12.75">
      <c r="A12" s="85" t="s">
        <v>25</v>
      </c>
      <c r="B12" s="84">
        <f>'Gastos Gerais'!J12</f>
        <v>11924.29</v>
      </c>
    </row>
    <row r="13" spans="1:2" ht="12.75">
      <c r="A13" s="85" t="s">
        <v>27</v>
      </c>
      <c r="B13" s="86">
        <f>'Gastos Gerais'!J13 + 'Gastos Gerais'!J14 + 'Gastos Gerais'!J15 + 'Gastos Gerais'!J16 + 'Gastos Gerais'!J17 + 'Gastos Gerais'!J18 + 'Gastos Gerais'!J19 + 'Gastos Gerais'!J20 + 'Gastos Gerais'!J21 + 'Gastos Gerais'!J22 + 'Gastos Gerais'!J23 + 'Gastos Gerais'!J24 + 'Gastos Gerais'!J25 + 'Gastos Gerais'!J26 + 'Gastos Gerais'!J27 + 'Gastos Gerais'!J28</f>
        <v>142747.63999999998</v>
      </c>
    </row>
    <row r="14" spans="1:2" ht="12.75">
      <c r="A14" s="85" t="s">
        <v>43</v>
      </c>
      <c r="B14" s="86">
        <f>'Gastos Gerais'!J29</f>
        <v>1859.56</v>
      </c>
    </row>
    <row r="15" spans="1:2" ht="12.75">
      <c r="A15" s="85" t="s">
        <v>44</v>
      </c>
      <c r="B15" s="86">
        <f>'Gastos Gerais'!J30</f>
        <v>6080.37</v>
      </c>
    </row>
    <row r="16" spans="1:2" ht="12.75">
      <c r="A16" s="85" t="s">
        <v>45</v>
      </c>
      <c r="B16" s="86">
        <f>'Gastos Gerais'!J31 + 'Gastos Gerais'!J32</f>
        <v>12307.2</v>
      </c>
    </row>
    <row r="17" spans="1:2" ht="12.75">
      <c r="A17" s="85" t="s">
        <v>47</v>
      </c>
      <c r="B17" s="86">
        <f>'Gastos Gerais'!J33</f>
        <v>2608.91</v>
      </c>
    </row>
    <row r="18" spans="1:2" ht="12.75">
      <c r="A18" s="85" t="s">
        <v>48</v>
      </c>
      <c r="B18" s="86">
        <f>'Gastos Gerais'!J34</f>
        <v>18973.47</v>
      </c>
    </row>
    <row r="19" spans="1:2" ht="12.75">
      <c r="A19" s="85" t="s">
        <v>50</v>
      </c>
      <c r="B19" s="86">
        <f>'Gastos Gerais'!J35</f>
        <v>255.14</v>
      </c>
    </row>
    <row r="20" spans="1:2" ht="12.75">
      <c r="A20" s="85" t="s">
        <v>51</v>
      </c>
      <c r="B20" s="86">
        <f>'Gastos Gerais'!J36</f>
        <v>1827.23</v>
      </c>
    </row>
    <row r="21" spans="1:2" ht="12.75">
      <c r="A21" s="85" t="s">
        <v>52</v>
      </c>
      <c r="B21" s="86">
        <f>'Gastos Gerais'!J37</f>
        <v>3777.85</v>
      </c>
    </row>
    <row r="22" spans="1:2" ht="12.75">
      <c r="A22" s="85" t="s">
        <v>53</v>
      </c>
      <c r="B22" s="86">
        <f>'Gastos Gerais'!J38 + 'Gastos Gerais'!J39</f>
        <v>1533.8500000000001</v>
      </c>
    </row>
    <row r="23" spans="1:2" ht="12.75">
      <c r="A23" s="85" t="s">
        <v>55</v>
      </c>
      <c r="B23" s="86">
        <f>'Gastos Gerais'!J40</f>
        <v>8387.11</v>
      </c>
    </row>
    <row r="24" spans="1:2" ht="12.75">
      <c r="A24" s="85" t="s">
        <v>56</v>
      </c>
      <c r="B24" s="86">
        <f>'Gastos Gerais'!J41</f>
        <v>2881.34</v>
      </c>
    </row>
    <row r="25" spans="1:2" ht="12.75">
      <c r="A25" s="85" t="s">
        <v>57</v>
      </c>
      <c r="B25" s="86">
        <f>'Gastos Gerais'!J42</f>
        <v>3262.11</v>
      </c>
    </row>
    <row r="26" spans="1:2" ht="12.75">
      <c r="A26" s="87" t="s">
        <v>59</v>
      </c>
      <c r="B26" s="88">
        <f>'Gastos Gerais'!J43 + 'Gastos Gerais'!J44</f>
        <v>2772.61</v>
      </c>
    </row>
    <row r="28" spans="1:2" ht="12.75">
      <c r="A28" s="80"/>
      <c r="B28" s="80"/>
    </row>
    <row r="29" spans="1:2" ht="12.75">
      <c r="A29" s="89" t="s">
        <v>4</v>
      </c>
      <c r="B29" s="90" t="s">
        <v>76</v>
      </c>
    </row>
    <row r="30" spans="1:2" ht="12.75">
      <c r="A30" s="91" t="s">
        <v>77</v>
      </c>
      <c r="B30" s="92">
        <f>'Gastos Gerais'!J14 + 'Gastos Gerais'!J15 + 'Gastos Gerais'!J16 + 'Gastos Gerais'!J17 + 'Gastos Gerais'!J18 + 'Gastos Gerais'!J22 + 'Gastos Gerais'!J23 + 'Gastos Gerais'!J24</f>
        <v>86486.220000000016</v>
      </c>
    </row>
    <row r="31" spans="1:2" ht="12.75">
      <c r="A31" s="93" t="s">
        <v>39</v>
      </c>
      <c r="B31" s="86">
        <f>'Gastos Gerais'!J25</f>
        <v>7609.86</v>
      </c>
    </row>
    <row r="32" spans="1:2" ht="12.75">
      <c r="A32" s="94" t="s">
        <v>78</v>
      </c>
      <c r="B32" s="95">
        <f>'Gastos Gerais'!J13 + 'Gastos Gerais'!J19 + 'Gastos Gerais'!J20 + 'Gastos Gerais'!J21 + 'Gastos Gerais'!J26 + 'Gastos Gerais'!J27 + 'Gastos Gerais'!J28</f>
        <v>48651.56</v>
      </c>
    </row>
    <row r="33" spans="1:2" ht="12.75">
      <c r="A33" s="96" t="s">
        <v>79</v>
      </c>
      <c r="B33" s="97">
        <f>SUM(B30:B32)</f>
        <v>142747.64000000001</v>
      </c>
    </row>
    <row r="34" spans="1:2" ht="12.75">
      <c r="A34" s="98"/>
      <c r="B34" s="99"/>
    </row>
    <row r="35" spans="1:2" ht="12.75">
      <c r="A35" s="96" t="s">
        <v>80</v>
      </c>
      <c r="B35" s="100">
        <f>B37-B33</f>
        <v>88430.249999999971</v>
      </c>
    </row>
    <row r="36" spans="1:2" ht="12.75">
      <c r="A36" s="101"/>
      <c r="B36" s="102"/>
    </row>
    <row r="37" spans="1:2" ht="12.75">
      <c r="A37" s="103" t="s">
        <v>81</v>
      </c>
      <c r="B37" s="104">
        <f>SUM(B10:B26)</f>
        <v>231177.88999999998</v>
      </c>
    </row>
    <row r="40" spans="1:2" ht="12.75">
      <c r="A40" s="105" t="s">
        <v>82</v>
      </c>
    </row>
  </sheetData>
  <mergeCells count="6">
    <mergeCell ref="A8:B8"/>
    <mergeCell ref="A1:B1"/>
    <mergeCell ref="A2:B2"/>
    <mergeCell ref="A3:B3"/>
    <mergeCell ref="A4:B4"/>
    <mergeCell ref="A6:B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49</vt:i4>
      </vt:variant>
    </vt:vector>
  </HeadingPairs>
  <TitlesOfParts>
    <vt:vector size="49" baseType="lpstr">
      <vt:lpstr>Gastos Gerais</vt:lpstr>
      <vt:lpstr>Consolidado Centro de Custo</vt:lpstr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TESTE QDQQ</vt:lpstr>
      <vt:lpstr>QDQQ NOV DEZ 2019</vt:lpstr>
      <vt:lpstr>Gastos por UC 2014</vt:lpstr>
      <vt:lpstr>Gastos por UC 2016</vt:lpstr>
      <vt:lpstr>3º QDQQ 2018</vt:lpstr>
      <vt:lpstr>REITORIA  CCSE I</vt:lpstr>
      <vt:lpstr>CCBS II</vt:lpstr>
      <vt:lpstr>ED. FÍSICA III</vt:lpstr>
      <vt:lpstr>ENFERMAGEM IV</vt:lpstr>
      <vt:lpstr>CCNT V</vt:lpstr>
      <vt:lpstr>PARAGOMINAS VI</vt:lpstr>
      <vt:lpstr>CONCEIÇÃO DO ARAGUAIA VII</vt:lpstr>
      <vt:lpstr>MARABÁ VIII</vt:lpstr>
      <vt:lpstr>ALTAMIRA IX</vt:lpstr>
      <vt:lpstr>IGARAPE AÇU X</vt:lpstr>
      <vt:lpstr>SANTARÉM XII</vt:lpstr>
      <vt:lpstr>TUCURUÍ XIII</vt:lpstr>
      <vt:lpstr>SÃO MIGUEL DO GUAMÁ XI</vt:lpstr>
      <vt:lpstr>MOJU XIV</vt:lpstr>
      <vt:lpstr>REDENÇÃO XV</vt:lpstr>
      <vt:lpstr>BARCARENA XVI</vt:lpstr>
      <vt:lpstr>VIGIA XVII</vt:lpstr>
      <vt:lpstr>CAMETÁ XVIII</vt:lpstr>
      <vt:lpstr>SALVATERRA XIX</vt:lpstr>
      <vt:lpstr>CASTANHAL XX</vt:lpstr>
      <vt:lpstr>EDUEPA</vt:lpstr>
      <vt:lpstr>ALMOXARIFADOARQUIVO CENTRAL</vt:lpstr>
      <vt:lpstr>CSE-MARCO</vt:lpstr>
      <vt:lpstr>C. M. INFANTIL</vt:lpstr>
      <vt:lpstr>UEAFTO</vt:lpstr>
      <vt:lpstr>MARITUBA</vt:lpstr>
      <vt:lpstr>PLANETÁRIO</vt:lpstr>
      <vt:lpstr>RU</vt:lpstr>
      <vt:lpstr>ASUEPA</vt:lpstr>
      <vt:lpstr>PRÓ-REITOR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2022-02-16T13:12:43Z</dcterms:created>
  <dcterms:modified xsi:type="dcterms:W3CDTF">2022-02-16T13:12:45Z</dcterms:modified>
</cp:coreProperties>
</file>