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davis3\Dropbox (ASU)\AASHE STARS 2.1\STARS 2.2 (2019)\Operations\"/>
    </mc:Choice>
  </mc:AlternateContent>
  <bookViews>
    <workbookView xWindow="0" yWindow="0" windowWidth="13224" windowHeight="11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  <c r="S5" i="1"/>
  <c r="W5" i="1" s="1"/>
  <c r="D5" i="1" s="1"/>
  <c r="W8" i="1"/>
  <c r="D8" i="1" s="1"/>
  <c r="W3" i="1"/>
  <c r="D3" i="1" s="1"/>
  <c r="W4" i="1"/>
  <c r="D4" i="1" s="1"/>
  <c r="W2" i="1"/>
  <c r="D2" i="1" s="1"/>
  <c r="I7" i="1" l="1"/>
  <c r="J7" i="1" s="1"/>
  <c r="I8" i="1"/>
  <c r="J8" i="1" s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V17" i="1"/>
  <c r="U17" i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W18" i="1" s="1"/>
  <c r="X18" i="1" s="1"/>
  <c r="Q17" i="1"/>
  <c r="T17" i="1" s="1"/>
  <c r="W17" i="1" s="1"/>
  <c r="X17" i="1" s="1"/>
  <c r="I3" i="1"/>
  <c r="J3" i="1" s="1"/>
  <c r="I6" i="1"/>
  <c r="J6" i="1" s="1"/>
  <c r="W19" i="1" l="1"/>
  <c r="X19" i="1" s="1"/>
  <c r="Y19" i="1" s="1"/>
  <c r="Y17" i="1"/>
  <c r="F4" i="1" s="1"/>
  <c r="I4" i="1" s="1"/>
  <c r="J4" i="1" s="1"/>
  <c r="Y18" i="1"/>
  <c r="F2" i="1" s="1"/>
  <c r="I2" i="1" s="1"/>
  <c r="J2" i="1" s="1"/>
  <c r="W20" i="1"/>
  <c r="X20" i="1" s="1"/>
  <c r="Y20" i="1" s="1"/>
  <c r="W21" i="1"/>
  <c r="X21" i="1" s="1"/>
  <c r="W24" i="1"/>
  <c r="X24" i="1" s="1"/>
  <c r="Y24" i="1" s="1"/>
  <c r="W22" i="1"/>
  <c r="X22" i="1" s="1"/>
  <c r="Y22" i="1" s="1"/>
  <c r="W23" i="1"/>
  <c r="X23" i="1" s="1"/>
  <c r="Y23" i="1" s="1"/>
  <c r="Y21" i="1" l="1"/>
  <c r="F5" i="1" s="1"/>
  <c r="I5" i="1" s="1"/>
  <c r="J5" i="1" s="1"/>
</calcChain>
</file>

<file path=xl/comments1.xml><?xml version="1.0" encoding="utf-8"?>
<comments xmlns="http://schemas.openxmlformats.org/spreadsheetml/2006/main">
  <authors>
    <author>Alexander Davis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Alexander Davis:</t>
        </r>
        <r>
          <rPr>
            <sz val="9"/>
            <color indexed="81"/>
            <rFont val="Tahoma"/>
            <family val="2"/>
          </rPr>
          <t xml:space="preserve">
SO2</t>
        </r>
      </text>
    </comment>
  </commentList>
</comments>
</file>

<file path=xl/sharedStrings.xml><?xml version="1.0" encoding="utf-8"?>
<sst xmlns="http://schemas.openxmlformats.org/spreadsheetml/2006/main" count="124" uniqueCount="66">
  <si>
    <t xml:space="preserve">Nitrogen oxides (NOx) </t>
  </si>
  <si>
    <t xml:space="preserve">Sulfur oxides (SOx) </t>
  </si>
  <si>
    <t xml:space="preserve">Carbon monoxide (CO) </t>
  </si>
  <si>
    <t xml:space="preserve">Particulate matter (PM) </t>
  </si>
  <si>
    <t xml:space="preserve">Hazardous air pollutants (HAPs) </t>
  </si>
  <si>
    <t xml:space="preserve">Ozone-depleting compounds (ODCs) </t>
  </si>
  <si>
    <t xml:space="preserve">Other standard categories of air emissions identified in permits and/or regulations </t>
  </si>
  <si>
    <t xml:space="preserve">Major stationary sources </t>
  </si>
  <si>
    <t xml:space="preserve">Area sources </t>
  </si>
  <si>
    <t xml:space="preserve">Mobile sources </t>
  </si>
  <si>
    <t xml:space="preserve">Commuting </t>
  </si>
  <si>
    <t xml:space="preserve">Off-site electricity production </t>
  </si>
  <si>
    <t>Source</t>
  </si>
  <si>
    <t>Calculated based on ASU electricity consumption and eGrid data</t>
  </si>
  <si>
    <t>eGrid emissions factor</t>
  </si>
  <si>
    <t>Total</t>
  </si>
  <si>
    <t>Not calculated</t>
  </si>
  <si>
    <t>ARIZONA</t>
  </si>
  <si>
    <t>Passenger car, gasoline</t>
  </si>
  <si>
    <t>CO</t>
  </si>
  <si>
    <t>NOx</t>
  </si>
  <si>
    <t>PM10</t>
  </si>
  <si>
    <t>PM10 (TBW)</t>
  </si>
  <si>
    <t>PM2.5</t>
  </si>
  <si>
    <t>PM2.5 (TBW)</t>
  </si>
  <si>
    <t>VOC</t>
  </si>
  <si>
    <t>VOC (Evap)</t>
  </si>
  <si>
    <t>g/mile</t>
  </si>
  <si>
    <t>Students</t>
  </si>
  <si>
    <t>Faculty</t>
  </si>
  <si>
    <t>Staff</t>
  </si>
  <si>
    <t>Percent of commuters using mode</t>
  </si>
  <si>
    <t>Carpool</t>
  </si>
  <si>
    <t>Average miles</t>
  </si>
  <si>
    <t>Drive alone</t>
  </si>
  <si>
    <t>FTE</t>
  </si>
  <si>
    <t>Total miles</t>
  </si>
  <si>
    <t>Total Miles</t>
  </si>
  <si>
    <t>Combined</t>
  </si>
  <si>
    <t>Emissions</t>
  </si>
  <si>
    <t>grams</t>
  </si>
  <si>
    <t>Commuter Air Pollutant Inventory from passenger vehicles</t>
  </si>
  <si>
    <t>Pollutant</t>
  </si>
  <si>
    <t>Emissions factors from AFLEET 2018</t>
  </si>
  <si>
    <t>Based on commuter survey mile calculations and AFLEET 2018 tool</t>
  </si>
  <si>
    <t>N/A for ASU</t>
  </si>
  <si>
    <t>ASU EH&amp;S reporting</t>
  </si>
  <si>
    <t>Emission Rates (pounds/year):</t>
  </si>
  <si>
    <t>Downtown Campus</t>
  </si>
  <si>
    <t>Grant Street</t>
  </si>
  <si>
    <t>Community Service Building</t>
  </si>
  <si>
    <t>Alameda</t>
  </si>
  <si>
    <t>MTW</t>
  </si>
  <si>
    <t>Tempe</t>
  </si>
  <si>
    <t>West</t>
  </si>
  <si>
    <t>Polytechnic</t>
  </si>
  <si>
    <t>Nox</t>
  </si>
  <si>
    <t>SOx</t>
  </si>
  <si>
    <t>PM</t>
  </si>
  <si>
    <t>Total (lbs)</t>
  </si>
  <si>
    <t>Pounds</t>
  </si>
  <si>
    <t>pounds</t>
  </si>
  <si>
    <t>Total (tons)</t>
  </si>
  <si>
    <t>eGrid 2016</t>
  </si>
  <si>
    <t>Area sources (stationary campus combustion)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</si>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</sst>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"/>
    <numFmt numFmtId="166" formatCode="0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1" fillId="0" borderId="0"/>
    <xf numFmtId="11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1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33" borderId="10" xfId="0" applyFill="1" applyBorder="1"/>
    <xf numFmtId="2" fontId="0" fillId="0" borderId="23" xfId="0" applyNumberForma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0" fillId="33" borderId="0" xfId="0" applyFill="1" applyBorder="1"/>
    <xf numFmtId="164" fontId="0" fillId="33" borderId="0" xfId="0" applyNumberFormat="1" applyFill="1" applyBorder="1"/>
    <xf numFmtId="0" fontId="16" fillId="34" borderId="20" xfId="0" applyFont="1" applyFill="1" applyBorder="1"/>
    <xf numFmtId="1" fontId="0" fillId="0" borderId="21" xfId="0" applyNumberFormat="1" applyBorder="1" applyAlignment="1">
      <alignment vertical="center"/>
    </xf>
    <xf numFmtId="0" fontId="0" fillId="0" borderId="24" xfId="0" applyBorder="1"/>
    <xf numFmtId="1" fontId="0" fillId="0" borderId="0" xfId="0" applyNumberFormat="1" applyBorder="1"/>
    <xf numFmtId="0" fontId="0" fillId="0" borderId="0" xfId="0" applyBorder="1"/>
    <xf numFmtId="1" fontId="0" fillId="0" borderId="25" xfId="0" applyNumberFormat="1" applyBorder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0" fontId="25" fillId="0" borderId="26" xfId="0" applyFont="1" applyBorder="1" applyAlignment="1">
      <alignment horizontal="center" vertical="center" textRotation="255"/>
    </xf>
    <xf numFmtId="0" fontId="0" fillId="0" borderId="27" xfId="0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 textRotation="255"/>
    </xf>
    <xf numFmtId="2" fontId="16" fillId="0" borderId="31" xfId="0" applyNumberFormat="1" applyFont="1" applyBorder="1" applyAlignment="1">
      <alignment vertical="center"/>
    </xf>
    <xf numFmtId="0" fontId="25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 wrapText="1"/>
    </xf>
    <xf numFmtId="1" fontId="0" fillId="0" borderId="2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16" fillId="0" borderId="35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41" xfId="0" applyBorder="1"/>
    <xf numFmtId="1" fontId="0" fillId="0" borderId="42" xfId="0" applyNumberFormat="1" applyBorder="1"/>
    <xf numFmtId="0" fontId="0" fillId="0" borderId="42" xfId="0" applyBorder="1"/>
    <xf numFmtId="1" fontId="0" fillId="0" borderId="43" xfId="0" applyNumberFormat="1" applyBorder="1"/>
    <xf numFmtId="0" fontId="0" fillId="0" borderId="44" xfId="0" applyBorder="1" applyAlignment="1">
      <alignment vertical="center"/>
    </xf>
    <xf numFmtId="0" fontId="16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40" xfId="0" applyFill="1" applyBorder="1"/>
    <xf numFmtId="0" fontId="0" fillId="33" borderId="46" xfId="0" applyFill="1" applyBorder="1"/>
    <xf numFmtId="0" fontId="0" fillId="33" borderId="42" xfId="0" applyFill="1" applyBorder="1"/>
    <xf numFmtId="164" fontId="0" fillId="33" borderId="42" xfId="0" applyNumberFormat="1" applyFill="1" applyBorder="1"/>
    <xf numFmtId="0" fontId="0" fillId="0" borderId="42" xfId="0" applyBorder="1" applyAlignment="1">
      <alignment vertical="center"/>
    </xf>
    <xf numFmtId="0" fontId="0" fillId="33" borderId="44" xfId="0" applyFill="1" applyBorder="1"/>
    <xf numFmtId="0" fontId="16" fillId="33" borderId="10" xfId="0" applyFont="1" applyFill="1" applyBorder="1"/>
  </cellXfs>
  <cellStyles count="57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9"/>
    <cellStyle name="60% - Accent1 3" xfId="42"/>
    <cellStyle name="60% - Accent2 2" xfId="50"/>
    <cellStyle name="60% - Accent2 3" xfId="43"/>
    <cellStyle name="60% - Accent3 2" xfId="51"/>
    <cellStyle name="60% - Accent3 3" xfId="44"/>
    <cellStyle name="60% - Accent4 2" xfId="52"/>
    <cellStyle name="60% - Accent4 3" xfId="45"/>
    <cellStyle name="60% - Accent5 2" xfId="53"/>
    <cellStyle name="60% - Accent5 3" xfId="46"/>
    <cellStyle name="60% - Accent6 2" xfId="54"/>
    <cellStyle name="60% - Accent6 3" xfId="47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omma 2" xfId="36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55"/>
    <cellStyle name="Neutral 3" xfId="41"/>
    <cellStyle name="Normal" xfId="0" builtinId="0"/>
    <cellStyle name="Normal 2" xfId="34"/>
    <cellStyle name="Normal 3" xfId="35"/>
    <cellStyle name="Normal 4" xfId="48"/>
    <cellStyle name="Note" xfId="13" builtinId="10" customBuiltin="1"/>
    <cellStyle name="Output" xfId="8" builtinId="21" customBuiltin="1"/>
    <cellStyle name="Percent 2" xfId="37"/>
    <cellStyle name="Plain" xfId="38"/>
    <cellStyle name="Scientific" xfId="39"/>
    <cellStyle name="Title 2" xfId="56"/>
    <cellStyle name="Title 3" xfId="40"/>
    <cellStyle name="Total" xfId="15" builtinId="25" customBuiltin="1"/>
    <cellStyle name="Warning Text" xfId="12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4"/>
  <sheetViews>
    <sheetView tabSelected="1" zoomScale="90" zoomScaleNormal="90" workbookViewId="0">
      <selection activeCell="D12" sqref="D12"/>
    </sheetView>
  </sheetViews>
  <sheetFormatPr defaultRowHeight="14.4" x14ac:dyDescent="0.3"/>
  <cols>
    <col min="1" max="1" width="8.88671875" style="1"/>
    <col min="2" max="2" width="21.6640625" style="1" customWidth="1"/>
    <col min="3" max="3" width="13" style="1" customWidth="1"/>
    <col min="4" max="4" width="10.44140625" style="1" customWidth="1"/>
    <col min="5" max="5" width="10.109375" style="1" customWidth="1"/>
    <col min="6" max="6" width="21.6640625" style="1" customWidth="1"/>
    <col min="7" max="7" width="15.109375" style="1" hidden="1" customWidth="1"/>
    <col min="8" max="8" width="22.21875" style="1" customWidth="1"/>
    <col min="9" max="11" width="13" style="1" customWidth="1"/>
    <col min="12" max="12" width="19.77734375" style="1" customWidth="1"/>
    <col min="13" max="17" width="13" style="1" customWidth="1"/>
    <col min="18" max="16384" width="8.88671875" style="1"/>
  </cols>
  <sheetData>
    <row r="1" spans="1:26" ht="43.2" x14ac:dyDescent="0.3">
      <c r="A1" s="32" t="s">
        <v>65</v>
      </c>
      <c r="B1" s="33"/>
      <c r="C1" s="11" t="s">
        <v>7</v>
      </c>
      <c r="D1" s="11" t="s">
        <v>8</v>
      </c>
      <c r="E1" s="11" t="s">
        <v>9</v>
      </c>
      <c r="F1" s="11" t="s">
        <v>10</v>
      </c>
      <c r="G1" s="20" t="s">
        <v>14</v>
      </c>
      <c r="H1" s="19" t="s">
        <v>11</v>
      </c>
      <c r="I1" s="34" t="s">
        <v>59</v>
      </c>
      <c r="J1" s="35" t="s">
        <v>62</v>
      </c>
      <c r="K1" s="18"/>
      <c r="L1" s="43" t="s">
        <v>64</v>
      </c>
      <c r="M1" s="44" t="s">
        <v>47</v>
      </c>
      <c r="N1" s="45" t="s">
        <v>48</v>
      </c>
      <c r="O1" s="45" t="s">
        <v>49</v>
      </c>
      <c r="P1" s="45" t="s">
        <v>50</v>
      </c>
      <c r="Q1" s="45" t="s">
        <v>51</v>
      </c>
      <c r="R1" s="45" t="s">
        <v>52</v>
      </c>
      <c r="S1" s="45" t="s">
        <v>53</v>
      </c>
      <c r="T1" s="45" t="s">
        <v>54</v>
      </c>
      <c r="U1" s="45" t="s">
        <v>55</v>
      </c>
      <c r="V1" s="45"/>
      <c r="W1" s="46" t="s">
        <v>15</v>
      </c>
      <c r="X1" s="47" t="s">
        <v>61</v>
      </c>
    </row>
    <row r="2" spans="1:26" x14ac:dyDescent="0.3">
      <c r="A2" s="36"/>
      <c r="B2" s="8" t="s">
        <v>0</v>
      </c>
      <c r="C2" s="9"/>
      <c r="D2" s="24">
        <f>W2</f>
        <v>56046.556033037377</v>
      </c>
      <c r="E2" s="9"/>
      <c r="F2" s="15">
        <f>Y18</f>
        <v>64.333161961253765</v>
      </c>
      <c r="G2" s="4">
        <v>0.72899999999999998</v>
      </c>
      <c r="H2" s="5">
        <f>227135945/1000*G2</f>
        <v>165582.103905</v>
      </c>
      <c r="I2" s="12">
        <f>C2+D2+E2+F2+H2</f>
        <v>221692.99309999862</v>
      </c>
      <c r="J2" s="37">
        <f>I2/2000</f>
        <v>110.84649654999932</v>
      </c>
      <c r="K2" s="31"/>
      <c r="L2" s="48"/>
      <c r="M2" s="25" t="s">
        <v>56</v>
      </c>
      <c r="N2" s="26">
        <v>1501.2796840000001</v>
      </c>
      <c r="O2" s="26">
        <v>10.137972</v>
      </c>
      <c r="P2" s="26">
        <v>248.97019599999996</v>
      </c>
      <c r="Q2" s="26">
        <v>123.58499999999998</v>
      </c>
      <c r="R2" s="26">
        <v>17549</v>
      </c>
      <c r="S2" s="26">
        <v>35573.503181037384</v>
      </c>
      <c r="T2" s="10">
        <v>652.27</v>
      </c>
      <c r="U2" s="10">
        <v>387.81</v>
      </c>
      <c r="V2" s="27"/>
      <c r="W2" s="28">
        <f>SUM(N2:V2)</f>
        <v>56046.556033037377</v>
      </c>
      <c r="X2" s="49" t="s">
        <v>61</v>
      </c>
    </row>
    <row r="3" spans="1:26" x14ac:dyDescent="0.3">
      <c r="A3" s="36"/>
      <c r="B3" s="8" t="s">
        <v>1</v>
      </c>
      <c r="C3" s="9"/>
      <c r="D3" s="24">
        <f t="shared" ref="D3:D5" si="0">W3</f>
        <v>744.52109913699098</v>
      </c>
      <c r="E3" s="9"/>
      <c r="F3" s="15"/>
      <c r="G3" s="4">
        <v>0.32300000000000001</v>
      </c>
      <c r="H3" s="5">
        <f t="shared" ref="H3:H7" si="1">227135945/1000*G3</f>
        <v>73364.910235000003</v>
      </c>
      <c r="I3" s="12">
        <f t="shared" ref="I3:I8" si="2">C3+D3+E3+F3+H3</f>
        <v>74109.431334137</v>
      </c>
      <c r="J3" s="37">
        <f t="shared" ref="J3:J8" si="3">I3/2000</f>
        <v>37.0547156670685</v>
      </c>
      <c r="K3" s="31"/>
      <c r="L3" s="48"/>
      <c r="M3" s="25" t="s">
        <v>57</v>
      </c>
      <c r="N3" s="26">
        <v>9.007678104</v>
      </c>
      <c r="O3" s="26">
        <v>6.0827831999999991E-2</v>
      </c>
      <c r="P3" s="26">
        <v>1.4938211759999998</v>
      </c>
      <c r="Q3" s="26">
        <v>8.1004349999999992</v>
      </c>
      <c r="R3" s="26">
        <v>149</v>
      </c>
      <c r="S3" s="26">
        <v>522.68833702499091</v>
      </c>
      <c r="T3" s="10">
        <v>19.09</v>
      </c>
      <c r="U3" s="10">
        <v>35.08</v>
      </c>
      <c r="V3" s="27"/>
      <c r="W3" s="28">
        <f>SUM(N3:V3)</f>
        <v>744.52109913699098</v>
      </c>
      <c r="X3" s="49" t="s">
        <v>61</v>
      </c>
    </row>
    <row r="4" spans="1:26" x14ac:dyDescent="0.3">
      <c r="A4" s="36"/>
      <c r="B4" s="8" t="s">
        <v>2</v>
      </c>
      <c r="C4" s="9"/>
      <c r="D4" s="24">
        <f t="shared" si="0"/>
        <v>29813.814398864946</v>
      </c>
      <c r="E4" s="9"/>
      <c r="F4" s="15">
        <f>Y17</f>
        <v>1906.7254172771597</v>
      </c>
      <c r="G4" s="4"/>
      <c r="H4" s="5">
        <f t="shared" si="1"/>
        <v>0</v>
      </c>
      <c r="I4" s="12">
        <f t="shared" si="2"/>
        <v>31720.539816142107</v>
      </c>
      <c r="J4" s="37">
        <f t="shared" si="3"/>
        <v>15.860269908071054</v>
      </c>
      <c r="K4" s="31"/>
      <c r="L4" s="48"/>
      <c r="M4" s="25" t="s">
        <v>19</v>
      </c>
      <c r="N4" s="26">
        <v>1261.07493456</v>
      </c>
      <c r="O4" s="26">
        <v>8.5158964799999985</v>
      </c>
      <c r="P4" s="26">
        <v>209.13496463999996</v>
      </c>
      <c r="Q4" s="26">
        <v>78.195599999999999</v>
      </c>
      <c r="R4" s="26">
        <v>12657</v>
      </c>
      <c r="S4" s="26">
        <v>15453.903003184951</v>
      </c>
      <c r="T4" s="10">
        <v>117.6</v>
      </c>
      <c r="U4" s="10">
        <v>28.39</v>
      </c>
      <c r="V4" s="27"/>
      <c r="W4" s="28">
        <f t="shared" ref="W4:W6" si="4">SUM(N4:V4)</f>
        <v>29813.814398864946</v>
      </c>
      <c r="X4" s="49" t="s">
        <v>61</v>
      </c>
    </row>
    <row r="5" spans="1:26" x14ac:dyDescent="0.3">
      <c r="A5" s="36"/>
      <c r="B5" s="8" t="s">
        <v>3</v>
      </c>
      <c r="C5" s="9"/>
      <c r="D5" s="24">
        <f t="shared" si="0"/>
        <v>23127.093539335805</v>
      </c>
      <c r="E5" s="9"/>
      <c r="F5" s="15">
        <f>Y19+Y20+Y21+Y22</f>
        <v>54.751627201067045</v>
      </c>
      <c r="G5" s="4"/>
      <c r="H5" s="5">
        <f t="shared" si="1"/>
        <v>0</v>
      </c>
      <c r="I5" s="12">
        <f t="shared" si="2"/>
        <v>23181.84516653687</v>
      </c>
      <c r="J5" s="37">
        <f t="shared" si="3"/>
        <v>11.590922583268435</v>
      </c>
      <c r="K5" s="31"/>
      <c r="L5" s="48"/>
      <c r="M5" s="25" t="s">
        <v>58</v>
      </c>
      <c r="N5" s="26">
        <v>114.097255984</v>
      </c>
      <c r="O5" s="26">
        <v>0.77048587199999996</v>
      </c>
      <c r="P5" s="26">
        <v>18.921734895999997</v>
      </c>
      <c r="Q5" s="26">
        <v>6.6398850000000005</v>
      </c>
      <c r="R5" s="26">
        <v>1337</v>
      </c>
      <c r="S5" s="26">
        <f>11930.1041775838+9639</f>
        <v>21569.104177583802</v>
      </c>
      <c r="T5" s="10">
        <v>37.29</v>
      </c>
      <c r="U5" s="10">
        <v>43.27</v>
      </c>
      <c r="V5" s="27"/>
      <c r="W5" s="28">
        <f>SUM(N5:V5)</f>
        <v>23127.093539335805</v>
      </c>
      <c r="X5" s="49" t="s">
        <v>61</v>
      </c>
    </row>
    <row r="6" spans="1:26" ht="28.8" x14ac:dyDescent="0.3">
      <c r="A6" s="36"/>
      <c r="B6" s="8" t="s">
        <v>4</v>
      </c>
      <c r="C6" s="9"/>
      <c r="D6" s="9"/>
      <c r="E6" s="9"/>
      <c r="F6" s="15"/>
      <c r="G6" s="4"/>
      <c r="H6" s="5">
        <f t="shared" si="1"/>
        <v>0</v>
      </c>
      <c r="I6" s="12">
        <f t="shared" si="2"/>
        <v>0</v>
      </c>
      <c r="J6" s="37">
        <f t="shared" si="3"/>
        <v>0</v>
      </c>
      <c r="K6" s="31"/>
      <c r="L6" s="48"/>
      <c r="M6" s="29"/>
      <c r="N6" s="10"/>
      <c r="O6" s="10"/>
      <c r="P6" s="10"/>
      <c r="Q6" s="10"/>
      <c r="R6" s="10"/>
      <c r="S6" s="10"/>
      <c r="T6" s="10"/>
      <c r="U6" s="10"/>
      <c r="V6" s="10"/>
      <c r="W6" s="30"/>
      <c r="X6" s="49"/>
    </row>
    <row r="7" spans="1:26" ht="28.8" x14ac:dyDescent="0.3">
      <c r="A7" s="36"/>
      <c r="B7" s="8" t="s">
        <v>5</v>
      </c>
      <c r="C7" s="9"/>
      <c r="D7" s="9"/>
      <c r="E7" s="9"/>
      <c r="F7" s="15"/>
      <c r="G7" s="4"/>
      <c r="H7" s="5">
        <f t="shared" si="1"/>
        <v>0</v>
      </c>
      <c r="I7" s="12">
        <f t="shared" si="2"/>
        <v>0</v>
      </c>
      <c r="J7" s="37">
        <f t="shared" si="3"/>
        <v>0</v>
      </c>
      <c r="K7" s="31"/>
      <c r="L7" s="48"/>
      <c r="M7" s="29"/>
      <c r="N7" s="10"/>
      <c r="O7" s="10"/>
      <c r="P7" s="10"/>
      <c r="Q7" s="10"/>
      <c r="R7" s="10"/>
      <c r="S7" s="10"/>
      <c r="T7" s="10"/>
      <c r="U7" s="10"/>
      <c r="V7" s="10"/>
      <c r="W7" s="30"/>
      <c r="X7" s="49"/>
    </row>
    <row r="8" spans="1:26" ht="72.599999999999994" thickBot="1" x14ac:dyDescent="0.35">
      <c r="A8" s="38"/>
      <c r="B8" s="39" t="s">
        <v>6</v>
      </c>
      <c r="C8" s="14"/>
      <c r="D8" s="40">
        <f t="shared" ref="D8" si="5">W8</f>
        <v>12579.905755131651</v>
      </c>
      <c r="E8" s="14"/>
      <c r="F8" s="17"/>
      <c r="G8" s="6"/>
      <c r="H8" s="7"/>
      <c r="I8" s="41">
        <f t="shared" si="2"/>
        <v>12579.905755131651</v>
      </c>
      <c r="J8" s="42">
        <f t="shared" si="3"/>
        <v>6.2899528775658258</v>
      </c>
      <c r="K8" s="31"/>
      <c r="L8" s="50"/>
      <c r="M8" s="51" t="s">
        <v>25</v>
      </c>
      <c r="N8" s="52">
        <v>82.570382620000004</v>
      </c>
      <c r="O8" s="52">
        <v>0.55758845999999995</v>
      </c>
      <c r="P8" s="52">
        <v>13.693360779999999</v>
      </c>
      <c r="Q8" s="52">
        <v>168.52499999999998</v>
      </c>
      <c r="R8" s="52">
        <v>9101</v>
      </c>
      <c r="S8" s="52">
        <v>3213.5594232716503</v>
      </c>
      <c r="T8" s="52"/>
      <c r="U8" s="52"/>
      <c r="V8" s="53"/>
      <c r="W8" s="54">
        <f>SUM(N8:V8)</f>
        <v>12579.905755131651</v>
      </c>
      <c r="X8" s="55"/>
    </row>
    <row r="9" spans="1:26" ht="43.2" x14ac:dyDescent="0.3">
      <c r="B9" s="2" t="s">
        <v>12</v>
      </c>
      <c r="C9" s="3" t="s">
        <v>45</v>
      </c>
      <c r="D9" s="3" t="s">
        <v>46</v>
      </c>
      <c r="E9" s="3" t="s">
        <v>16</v>
      </c>
      <c r="F9" s="3" t="s">
        <v>44</v>
      </c>
      <c r="G9" s="3" t="s">
        <v>63</v>
      </c>
      <c r="H9" s="3" t="s">
        <v>13</v>
      </c>
    </row>
    <row r="10" spans="1:26" x14ac:dyDescent="0.3">
      <c r="B10" s="18"/>
      <c r="C10" s="10"/>
      <c r="D10" s="13"/>
      <c r="E10" s="13"/>
      <c r="F10" s="13"/>
      <c r="G10" s="13"/>
      <c r="H10" s="13"/>
    </row>
    <row r="11" spans="1:26" x14ac:dyDescent="0.3">
      <c r="B11" s="18"/>
      <c r="C11" s="10"/>
      <c r="D11" s="13"/>
      <c r="E11" s="13"/>
      <c r="F11" s="13"/>
      <c r="G11" s="13"/>
      <c r="H11" s="13"/>
    </row>
    <row r="12" spans="1:26" ht="15" thickBot="1" x14ac:dyDescent="0.35"/>
    <row r="13" spans="1:26" x14ac:dyDescent="0.3">
      <c r="A13" s="56" t="s">
        <v>41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47"/>
    </row>
    <row r="14" spans="1:26" x14ac:dyDescent="0.3">
      <c r="A14" s="58" t="s">
        <v>43</v>
      </c>
      <c r="B14" s="10"/>
      <c r="C14" s="10"/>
      <c r="D14" s="10" t="s">
        <v>34</v>
      </c>
      <c r="E14" s="10" t="s">
        <v>34</v>
      </c>
      <c r="F14" s="10" t="s">
        <v>34</v>
      </c>
      <c r="G14" s="10"/>
      <c r="H14" s="10" t="s">
        <v>34</v>
      </c>
      <c r="I14" s="10" t="s">
        <v>34</v>
      </c>
      <c r="J14" s="10" t="s">
        <v>34</v>
      </c>
      <c r="K14" s="10" t="s">
        <v>32</v>
      </c>
      <c r="L14" s="10" t="s">
        <v>32</v>
      </c>
      <c r="M14" s="10" t="s">
        <v>32</v>
      </c>
      <c r="N14" s="10" t="s">
        <v>32</v>
      </c>
      <c r="O14" s="10" t="s">
        <v>32</v>
      </c>
      <c r="P14" s="10" t="s">
        <v>32</v>
      </c>
      <c r="Q14" s="10" t="s">
        <v>35</v>
      </c>
      <c r="R14" s="10" t="s">
        <v>35</v>
      </c>
      <c r="S14" s="10" t="s">
        <v>35</v>
      </c>
      <c r="T14" s="10" t="s">
        <v>36</v>
      </c>
      <c r="U14" s="10" t="s">
        <v>36</v>
      </c>
      <c r="V14" s="10" t="s">
        <v>36</v>
      </c>
      <c r="W14" s="10" t="s">
        <v>37</v>
      </c>
      <c r="X14" s="10" t="s">
        <v>39</v>
      </c>
      <c r="Y14" s="10"/>
      <c r="Z14" s="49"/>
    </row>
    <row r="15" spans="1:26" ht="15" thickBot="1" x14ac:dyDescent="0.35">
      <c r="A15" s="58"/>
      <c r="B15" s="10"/>
      <c r="C15" s="10"/>
      <c r="D15" s="10" t="s">
        <v>33</v>
      </c>
      <c r="E15" s="10" t="s">
        <v>33</v>
      </c>
      <c r="F15" s="10" t="s">
        <v>33</v>
      </c>
      <c r="G15" s="10"/>
      <c r="H15" s="10" t="s">
        <v>31</v>
      </c>
      <c r="I15" s="10"/>
      <c r="J15" s="10"/>
      <c r="K15" s="10" t="s">
        <v>33</v>
      </c>
      <c r="L15" s="10" t="s">
        <v>33</v>
      </c>
      <c r="M15" s="10" t="s">
        <v>33</v>
      </c>
      <c r="N15" s="10" t="s">
        <v>31</v>
      </c>
      <c r="O15" s="10" t="s">
        <v>31</v>
      </c>
      <c r="P15" s="10" t="s">
        <v>31</v>
      </c>
      <c r="Q15" s="10"/>
      <c r="R15" s="10"/>
      <c r="S15" s="10"/>
      <c r="T15" s="10"/>
      <c r="U15" s="10"/>
      <c r="V15" s="10"/>
      <c r="W15" s="10"/>
      <c r="X15" s="10"/>
      <c r="Y15" s="10"/>
      <c r="Z15" s="49"/>
    </row>
    <row r="16" spans="1:26" x14ac:dyDescent="0.3">
      <c r="A16" s="65" t="s">
        <v>17</v>
      </c>
      <c r="B16" s="10" t="s">
        <v>27</v>
      </c>
      <c r="C16" s="23"/>
      <c r="D16" s="10" t="s">
        <v>28</v>
      </c>
      <c r="E16" s="10" t="s">
        <v>29</v>
      </c>
      <c r="F16" s="10" t="s">
        <v>30</v>
      </c>
      <c r="G16" s="10"/>
      <c r="H16" s="10" t="s">
        <v>28</v>
      </c>
      <c r="I16" s="10" t="s">
        <v>29</v>
      </c>
      <c r="J16" s="10" t="s">
        <v>30</v>
      </c>
      <c r="K16" s="10" t="s">
        <v>28</v>
      </c>
      <c r="L16" s="10" t="s">
        <v>29</v>
      </c>
      <c r="M16" s="10" t="s">
        <v>30</v>
      </c>
      <c r="N16" s="10" t="s">
        <v>28</v>
      </c>
      <c r="O16" s="10" t="s">
        <v>29</v>
      </c>
      <c r="P16" s="10" t="s">
        <v>30</v>
      </c>
      <c r="Q16" s="10" t="s">
        <v>28</v>
      </c>
      <c r="R16" s="10" t="s">
        <v>29</v>
      </c>
      <c r="S16" s="10" t="s">
        <v>30</v>
      </c>
      <c r="T16" s="10" t="s">
        <v>28</v>
      </c>
      <c r="U16" s="10" t="s">
        <v>29</v>
      </c>
      <c r="V16" s="10" t="s">
        <v>30</v>
      </c>
      <c r="W16" s="10" t="s">
        <v>38</v>
      </c>
      <c r="X16" s="10" t="s">
        <v>40</v>
      </c>
      <c r="Y16" s="10" t="s">
        <v>60</v>
      </c>
      <c r="Z16" s="49" t="s">
        <v>42</v>
      </c>
    </row>
    <row r="17" spans="1:26" x14ac:dyDescent="0.3">
      <c r="A17" s="16" t="s">
        <v>18</v>
      </c>
      <c r="B17" s="21" t="s">
        <v>19</v>
      </c>
      <c r="C17" s="22">
        <v>1.393</v>
      </c>
      <c r="D17" s="10">
        <v>12.81</v>
      </c>
      <c r="E17" s="10">
        <v>14.07</v>
      </c>
      <c r="F17" s="10">
        <v>13.67</v>
      </c>
      <c r="G17" s="10"/>
      <c r="H17" s="10">
        <v>0.379</v>
      </c>
      <c r="I17" s="10">
        <v>0.54500000000000004</v>
      </c>
      <c r="J17" s="10">
        <v>0.67200000000000004</v>
      </c>
      <c r="K17" s="10">
        <v>12.91</v>
      </c>
      <c r="L17" s="10">
        <v>11.14</v>
      </c>
      <c r="M17" s="10">
        <v>14.28</v>
      </c>
      <c r="N17" s="10">
        <v>0.122</v>
      </c>
      <c r="O17" s="10">
        <v>9.0999999999999998E-2</v>
      </c>
      <c r="P17" s="10">
        <v>0.108</v>
      </c>
      <c r="Q17" s="10">
        <f>103312-24914</f>
        <v>78398</v>
      </c>
      <c r="R17" s="10">
        <v>3531</v>
      </c>
      <c r="S17" s="10">
        <v>8027</v>
      </c>
      <c r="T17" s="10">
        <f>Q17*N17*K17+Q17*H17*D17</f>
        <v>504099.92398000002</v>
      </c>
      <c r="U17" s="10">
        <f>R17*O17*L17+R17*I17*E17</f>
        <v>30655.753590000004</v>
      </c>
      <c r="V17" s="10">
        <f>S17*P17*M17+S17*J17*F17</f>
        <v>86117.508960000006</v>
      </c>
      <c r="W17" s="10">
        <f>T17+U17+V17</f>
        <v>620873.18653000006</v>
      </c>
      <c r="X17" s="10">
        <f>W17*C17</f>
        <v>864876.34883629007</v>
      </c>
      <c r="Y17" s="10">
        <f>X17/907185*2000</f>
        <v>1906.7254172771597</v>
      </c>
      <c r="Z17" s="59" t="s">
        <v>19</v>
      </c>
    </row>
    <row r="18" spans="1:26" x14ac:dyDescent="0.3">
      <c r="A18" s="16" t="s">
        <v>18</v>
      </c>
      <c r="B18" s="21" t="s">
        <v>20</v>
      </c>
      <c r="C18" s="22">
        <v>4.7E-2</v>
      </c>
      <c r="D18" s="10">
        <v>12.81</v>
      </c>
      <c r="E18" s="10">
        <v>14.07</v>
      </c>
      <c r="F18" s="10">
        <v>13.67</v>
      </c>
      <c r="G18" s="10"/>
      <c r="H18" s="10">
        <v>0.379</v>
      </c>
      <c r="I18" s="10">
        <v>0.54500000000000004</v>
      </c>
      <c r="J18" s="10">
        <v>0.67200000000000004</v>
      </c>
      <c r="K18" s="10">
        <v>12.91</v>
      </c>
      <c r="L18" s="10">
        <v>11.14</v>
      </c>
      <c r="M18" s="10">
        <v>14.28</v>
      </c>
      <c r="N18" s="10">
        <v>0.122</v>
      </c>
      <c r="O18" s="10">
        <v>9.0999999999999998E-2</v>
      </c>
      <c r="P18" s="10">
        <v>0.108</v>
      </c>
      <c r="Q18" s="10">
        <f t="shared" ref="Q18:Q24" si="6">103312-24914</f>
        <v>78398</v>
      </c>
      <c r="R18" s="10">
        <v>3531</v>
      </c>
      <c r="S18" s="10">
        <v>8027</v>
      </c>
      <c r="T18" s="10">
        <f>Q18*N18*K18+Q18*H18*D18</f>
        <v>504099.92398000002</v>
      </c>
      <c r="U18" s="10">
        <f>R18*O18*L18+R18*I18*E18</f>
        <v>30655.753590000004</v>
      </c>
      <c r="V18" s="10">
        <f>S18*P18*M18+S18*J18*F18</f>
        <v>86117.508960000006</v>
      </c>
      <c r="W18" s="10">
        <f t="shared" ref="W18:W24" si="7">T18+U18+V18</f>
        <v>620873.18653000006</v>
      </c>
      <c r="X18" s="10">
        <f>W18*C18</f>
        <v>29181.039766910002</v>
      </c>
      <c r="Y18" s="10">
        <f t="shared" ref="Y18:Y24" si="8">X18/907185*2000</f>
        <v>64.333161961253765</v>
      </c>
      <c r="Z18" s="59" t="s">
        <v>20</v>
      </c>
    </row>
    <row r="19" spans="1:26" x14ac:dyDescent="0.3">
      <c r="A19" s="16" t="s">
        <v>18</v>
      </c>
      <c r="B19" s="21" t="s">
        <v>21</v>
      </c>
      <c r="C19" s="22">
        <v>3.0000000000000001E-3</v>
      </c>
      <c r="D19" s="10">
        <v>12.81</v>
      </c>
      <c r="E19" s="10">
        <v>14.07</v>
      </c>
      <c r="F19" s="10">
        <v>13.67</v>
      </c>
      <c r="G19" s="10"/>
      <c r="H19" s="10">
        <v>0.379</v>
      </c>
      <c r="I19" s="10">
        <v>0.54500000000000004</v>
      </c>
      <c r="J19" s="10">
        <v>0.67200000000000004</v>
      </c>
      <c r="K19" s="10">
        <v>12.91</v>
      </c>
      <c r="L19" s="10">
        <v>11.14</v>
      </c>
      <c r="M19" s="10">
        <v>14.28</v>
      </c>
      <c r="N19" s="10">
        <v>0.122</v>
      </c>
      <c r="O19" s="10">
        <v>9.0999999999999998E-2</v>
      </c>
      <c r="P19" s="10">
        <v>0.108</v>
      </c>
      <c r="Q19" s="10">
        <f t="shared" si="6"/>
        <v>78398</v>
      </c>
      <c r="R19" s="10">
        <v>3531</v>
      </c>
      <c r="S19" s="10">
        <v>8027</v>
      </c>
      <c r="T19" s="10">
        <f>Q19*N19*K19+Q19*H19*D19</f>
        <v>504099.92398000002</v>
      </c>
      <c r="U19" s="10">
        <f>R19*O19*L19+R19*I19*E19</f>
        <v>30655.753590000004</v>
      </c>
      <c r="V19" s="10">
        <f>S19*P19*M19+S19*J19*F19</f>
        <v>86117.508960000006</v>
      </c>
      <c r="W19" s="10">
        <f t="shared" si="7"/>
        <v>620873.18653000006</v>
      </c>
      <c r="X19" s="10">
        <f>W19*C19</f>
        <v>1862.6195595900003</v>
      </c>
      <c r="Y19" s="10">
        <f t="shared" si="8"/>
        <v>4.1063720400800285</v>
      </c>
      <c r="Z19" s="59" t="s">
        <v>21</v>
      </c>
    </row>
    <row r="20" spans="1:26" x14ac:dyDescent="0.3">
      <c r="A20" s="16" t="s">
        <v>18</v>
      </c>
      <c r="B20" s="21" t="s">
        <v>22</v>
      </c>
      <c r="C20" s="22">
        <v>3.1E-2</v>
      </c>
      <c r="D20" s="10">
        <v>12.81</v>
      </c>
      <c r="E20" s="10">
        <v>14.07</v>
      </c>
      <c r="F20" s="10">
        <v>13.67</v>
      </c>
      <c r="G20" s="10"/>
      <c r="H20" s="10">
        <v>0.379</v>
      </c>
      <c r="I20" s="10">
        <v>0.54500000000000004</v>
      </c>
      <c r="J20" s="10">
        <v>0.67200000000000004</v>
      </c>
      <c r="K20" s="10">
        <v>12.91</v>
      </c>
      <c r="L20" s="10">
        <v>11.14</v>
      </c>
      <c r="M20" s="10">
        <v>14.28</v>
      </c>
      <c r="N20" s="10">
        <v>0.122</v>
      </c>
      <c r="O20" s="10">
        <v>9.0999999999999998E-2</v>
      </c>
      <c r="P20" s="10">
        <v>0.108</v>
      </c>
      <c r="Q20" s="10">
        <f t="shared" si="6"/>
        <v>78398</v>
      </c>
      <c r="R20" s="10">
        <v>3531</v>
      </c>
      <c r="S20" s="10">
        <v>8027</v>
      </c>
      <c r="T20" s="10">
        <f>Q20*N20*K20+Q20*H20*D20</f>
        <v>504099.92398000002</v>
      </c>
      <c r="U20" s="10">
        <f>R20*O20*L20+R20*I20*E20</f>
        <v>30655.753590000004</v>
      </c>
      <c r="V20" s="10">
        <f>S20*P20*M20+S20*J20*F20</f>
        <v>86117.508960000006</v>
      </c>
      <c r="W20" s="10">
        <f t="shared" si="7"/>
        <v>620873.18653000006</v>
      </c>
      <c r="X20" s="10">
        <f>W20*C20</f>
        <v>19247.06878243</v>
      </c>
      <c r="Y20" s="10">
        <f t="shared" si="8"/>
        <v>42.432511080826956</v>
      </c>
      <c r="Z20" s="59" t="s">
        <v>22</v>
      </c>
    </row>
    <row r="21" spans="1:26" x14ac:dyDescent="0.3">
      <c r="A21" s="16" t="s">
        <v>18</v>
      </c>
      <c r="B21" s="21" t="s">
        <v>23</v>
      </c>
      <c r="C21" s="22">
        <v>2E-3</v>
      </c>
      <c r="D21" s="10">
        <v>12.81</v>
      </c>
      <c r="E21" s="10">
        <v>14.07</v>
      </c>
      <c r="F21" s="10">
        <v>13.67</v>
      </c>
      <c r="G21" s="10"/>
      <c r="H21" s="10">
        <v>0.379</v>
      </c>
      <c r="I21" s="10">
        <v>0.54500000000000004</v>
      </c>
      <c r="J21" s="10">
        <v>0.67200000000000004</v>
      </c>
      <c r="K21" s="10">
        <v>12.91</v>
      </c>
      <c r="L21" s="10">
        <v>11.14</v>
      </c>
      <c r="M21" s="10">
        <v>14.28</v>
      </c>
      <c r="N21" s="10">
        <v>0.122</v>
      </c>
      <c r="O21" s="10">
        <v>9.0999999999999998E-2</v>
      </c>
      <c r="P21" s="10">
        <v>0.108</v>
      </c>
      <c r="Q21" s="10">
        <f t="shared" si="6"/>
        <v>78398</v>
      </c>
      <c r="R21" s="10">
        <v>3531</v>
      </c>
      <c r="S21" s="10">
        <v>8027</v>
      </c>
      <c r="T21" s="10">
        <f>Q21*N21*K21+Q21*H21*D21</f>
        <v>504099.92398000002</v>
      </c>
      <c r="U21" s="10">
        <f>R21*O21*L21+R21*I21*E21</f>
        <v>30655.753590000004</v>
      </c>
      <c r="V21" s="10">
        <f>S21*P21*M21+S21*J21*F21</f>
        <v>86117.508960000006</v>
      </c>
      <c r="W21" s="10">
        <f t="shared" si="7"/>
        <v>620873.18653000006</v>
      </c>
      <c r="X21" s="10">
        <f>W21*C21</f>
        <v>1241.7463730600002</v>
      </c>
      <c r="Y21" s="10">
        <f t="shared" si="8"/>
        <v>2.7375813600533525</v>
      </c>
      <c r="Z21" s="59" t="s">
        <v>23</v>
      </c>
    </row>
    <row r="22" spans="1:26" x14ac:dyDescent="0.3">
      <c r="A22" s="16" t="s">
        <v>18</v>
      </c>
      <c r="B22" s="21" t="s">
        <v>24</v>
      </c>
      <c r="C22" s="22">
        <v>4.0000000000000001E-3</v>
      </c>
      <c r="D22" s="10">
        <v>12.81</v>
      </c>
      <c r="E22" s="10">
        <v>14.07</v>
      </c>
      <c r="F22" s="10">
        <v>13.67</v>
      </c>
      <c r="G22" s="10"/>
      <c r="H22" s="10">
        <v>0.379</v>
      </c>
      <c r="I22" s="10">
        <v>0.54500000000000004</v>
      </c>
      <c r="J22" s="10">
        <v>0.67200000000000004</v>
      </c>
      <c r="K22" s="10">
        <v>12.91</v>
      </c>
      <c r="L22" s="10">
        <v>11.14</v>
      </c>
      <c r="M22" s="10">
        <v>14.28</v>
      </c>
      <c r="N22" s="10">
        <v>0.122</v>
      </c>
      <c r="O22" s="10">
        <v>9.0999999999999998E-2</v>
      </c>
      <c r="P22" s="10">
        <v>0.108</v>
      </c>
      <c r="Q22" s="10">
        <f t="shared" si="6"/>
        <v>78398</v>
      </c>
      <c r="R22" s="10">
        <v>3531</v>
      </c>
      <c r="S22" s="10">
        <v>8027</v>
      </c>
      <c r="T22" s="10">
        <f>Q22*N22*K22+Q22*H22*D22</f>
        <v>504099.92398000002</v>
      </c>
      <c r="U22" s="10">
        <f>R22*O22*L22+R22*I22*E22</f>
        <v>30655.753590000004</v>
      </c>
      <c r="V22" s="10">
        <f>S22*P22*M22+S22*J22*F22</f>
        <v>86117.508960000006</v>
      </c>
      <c r="W22" s="10">
        <f t="shared" si="7"/>
        <v>620873.18653000006</v>
      </c>
      <c r="X22" s="10">
        <f>W22*C22</f>
        <v>2483.4927461200004</v>
      </c>
      <c r="Y22" s="10">
        <f t="shared" si="8"/>
        <v>5.475162720106705</v>
      </c>
      <c r="Z22" s="59" t="s">
        <v>24</v>
      </c>
    </row>
    <row r="23" spans="1:26" x14ac:dyDescent="0.3">
      <c r="A23" s="16" t="s">
        <v>18</v>
      </c>
      <c r="B23" s="21" t="s">
        <v>25</v>
      </c>
      <c r="C23" s="22">
        <v>3.9E-2</v>
      </c>
      <c r="D23" s="10">
        <v>12.81</v>
      </c>
      <c r="E23" s="10">
        <v>14.07</v>
      </c>
      <c r="F23" s="10">
        <v>13.67</v>
      </c>
      <c r="G23" s="10"/>
      <c r="H23" s="10">
        <v>0.379</v>
      </c>
      <c r="I23" s="10">
        <v>0.54500000000000004</v>
      </c>
      <c r="J23" s="10">
        <v>0.67200000000000004</v>
      </c>
      <c r="K23" s="10">
        <v>12.91</v>
      </c>
      <c r="L23" s="10">
        <v>11.14</v>
      </c>
      <c r="M23" s="10">
        <v>14.28</v>
      </c>
      <c r="N23" s="10">
        <v>0.122</v>
      </c>
      <c r="O23" s="10">
        <v>9.0999999999999998E-2</v>
      </c>
      <c r="P23" s="10">
        <v>0.108</v>
      </c>
      <c r="Q23" s="10">
        <f t="shared" si="6"/>
        <v>78398</v>
      </c>
      <c r="R23" s="10">
        <v>3531</v>
      </c>
      <c r="S23" s="10">
        <v>8027</v>
      </c>
      <c r="T23" s="10">
        <f>Q23*N23*K23+Q23*H23*D23</f>
        <v>504099.92398000002</v>
      </c>
      <c r="U23" s="10">
        <f>R23*O23*L23+R23*I23*E23</f>
        <v>30655.753590000004</v>
      </c>
      <c r="V23" s="10">
        <f>S23*P23*M23+S23*J23*F23</f>
        <v>86117.508960000006</v>
      </c>
      <c r="W23" s="10">
        <f t="shared" si="7"/>
        <v>620873.18653000006</v>
      </c>
      <c r="X23" s="10">
        <f>W23*C23</f>
        <v>24214.054274670001</v>
      </c>
      <c r="Y23" s="10">
        <f t="shared" si="8"/>
        <v>53.382836521040367</v>
      </c>
      <c r="Z23" s="59" t="s">
        <v>25</v>
      </c>
    </row>
    <row r="24" spans="1:26" ht="15" thickBot="1" x14ac:dyDescent="0.35">
      <c r="A24" s="60" t="s">
        <v>18</v>
      </c>
      <c r="B24" s="61" t="s">
        <v>26</v>
      </c>
      <c r="C24" s="62">
        <v>5.7000000000000002E-2</v>
      </c>
      <c r="D24" s="63">
        <v>12.81</v>
      </c>
      <c r="E24" s="63">
        <v>14.07</v>
      </c>
      <c r="F24" s="63">
        <v>13.67</v>
      </c>
      <c r="G24" s="63"/>
      <c r="H24" s="63">
        <v>0.379</v>
      </c>
      <c r="I24" s="63">
        <v>0.54500000000000004</v>
      </c>
      <c r="J24" s="63">
        <v>0.67200000000000004</v>
      </c>
      <c r="K24" s="63">
        <v>12.91</v>
      </c>
      <c r="L24" s="63">
        <v>11.14</v>
      </c>
      <c r="M24" s="63">
        <v>14.28</v>
      </c>
      <c r="N24" s="63">
        <v>0.122</v>
      </c>
      <c r="O24" s="63">
        <v>9.0999999999999998E-2</v>
      </c>
      <c r="P24" s="63">
        <v>0.108</v>
      </c>
      <c r="Q24" s="63">
        <f t="shared" si="6"/>
        <v>78398</v>
      </c>
      <c r="R24" s="63">
        <v>3531</v>
      </c>
      <c r="S24" s="63">
        <v>8027</v>
      </c>
      <c r="T24" s="63">
        <f>Q24*N24*K24+Q24*H24*D24</f>
        <v>504099.92398000002</v>
      </c>
      <c r="U24" s="63">
        <f>R24*O24*L24+R24*I24*E24</f>
        <v>30655.753590000004</v>
      </c>
      <c r="V24" s="63">
        <f>S24*P24*M24+S24*J24*F24</f>
        <v>86117.508960000006</v>
      </c>
      <c r="W24" s="63">
        <f t="shared" si="7"/>
        <v>620873.18653000006</v>
      </c>
      <c r="X24" s="63">
        <f>W24*C24</f>
        <v>35389.771632210002</v>
      </c>
      <c r="Y24" s="63">
        <f t="shared" si="8"/>
        <v>78.021068761520525</v>
      </c>
      <c r="Z24" s="64" t="s">
        <v>26</v>
      </c>
    </row>
  </sheetData>
  <mergeCells count="2">
    <mergeCell ref="L1:L8"/>
    <mergeCell ref="A1:A8"/>
  </mergeCells>
  <pageMargins left="0.7" right="0.7" top="0.75" bottom="0.75" header="0.3" footer="0.3"/>
  <pageSetup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Davis</dc:creator>
  <cp:lastModifiedBy>Alexander Davis</cp:lastModifiedBy>
  <dcterms:created xsi:type="dcterms:W3CDTF">2020-01-23T16:01:09Z</dcterms:created>
  <dcterms:modified xsi:type="dcterms:W3CDTF">2020-02-14T17:42:29Z</dcterms:modified>
</cp:coreProperties>
</file>