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kerr6\Box\DATA-Facilities Management and Planning\FMP DEPTS\Sustainability\STARS\FY22\Operations\"/>
    </mc:Choice>
  </mc:AlternateContent>
  <xr:revisionPtr revIDLastSave="0" documentId="8_{EB11FE20-FAD6-4D9E-AC43-3E518F8E2DBF}" xr6:coauthVersionLast="36" xr6:coauthVersionMax="36" xr10:uidLastSave="{00000000-0000-0000-0000-000000000000}"/>
  <bookViews>
    <workbookView xWindow="0" yWindow="0" windowWidth="28800" windowHeight="12915" xr2:uid="{95350AA3-F907-4534-8096-F1E9AFE06A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D16" i="1"/>
  <c r="C16" i="1"/>
  <c r="B16" i="1"/>
  <c r="N15" i="1"/>
  <c r="M15" i="1"/>
  <c r="K15" i="1"/>
  <c r="J15" i="1"/>
  <c r="I15" i="1"/>
  <c r="M14" i="1"/>
  <c r="K14" i="1"/>
  <c r="J14" i="1"/>
  <c r="N14" i="1" s="1"/>
  <c r="I14" i="1"/>
  <c r="M13" i="1"/>
  <c r="N13" i="1" s="1"/>
  <c r="K13" i="1"/>
  <c r="J13" i="1"/>
  <c r="I13" i="1"/>
  <c r="N12" i="1"/>
  <c r="M12" i="1"/>
  <c r="K12" i="1"/>
  <c r="J12" i="1"/>
  <c r="I12" i="1"/>
  <c r="M11" i="1"/>
  <c r="K11" i="1"/>
  <c r="J11" i="1"/>
  <c r="N11" i="1" s="1"/>
  <c r="I11" i="1"/>
  <c r="M10" i="1"/>
  <c r="K10" i="1"/>
  <c r="J10" i="1"/>
  <c r="N10" i="1" s="1"/>
  <c r="I10" i="1"/>
  <c r="M9" i="1"/>
  <c r="K9" i="1"/>
  <c r="J9" i="1"/>
  <c r="N9" i="1" s="1"/>
  <c r="I9" i="1"/>
  <c r="M8" i="1"/>
  <c r="N8" i="1" s="1"/>
  <c r="K8" i="1"/>
  <c r="J8" i="1"/>
  <c r="I8" i="1"/>
  <c r="M7" i="1"/>
  <c r="K7" i="1"/>
  <c r="J7" i="1"/>
  <c r="N7" i="1" s="1"/>
  <c r="I7" i="1"/>
  <c r="M6" i="1"/>
  <c r="K6" i="1"/>
  <c r="J6" i="1"/>
  <c r="N6" i="1" s="1"/>
  <c r="I6" i="1"/>
  <c r="M5" i="1"/>
  <c r="N5" i="1" s="1"/>
  <c r="K5" i="1"/>
  <c r="J5" i="1"/>
  <c r="I5" i="1"/>
  <c r="M4" i="1"/>
  <c r="M16" i="1" s="1"/>
  <c r="K4" i="1"/>
  <c r="K16" i="1" s="1"/>
  <c r="J4" i="1"/>
  <c r="J16" i="1" s="1"/>
  <c r="I4" i="1"/>
  <c r="I16" i="1" s="1"/>
  <c r="N4" i="1" l="1"/>
  <c r="N16" i="1" s="1"/>
</calcChain>
</file>

<file path=xl/sharedStrings.xml><?xml version="1.0" encoding="utf-8"?>
<sst xmlns="http://schemas.openxmlformats.org/spreadsheetml/2006/main" count="26" uniqueCount="24">
  <si>
    <t>Avista</t>
  </si>
  <si>
    <t>IGI</t>
  </si>
  <si>
    <t>City of Ashland</t>
  </si>
  <si>
    <t>Therms Consumed</t>
  </si>
  <si>
    <t>$</t>
  </si>
  <si>
    <t>MMBTUs Consumed</t>
  </si>
  <si>
    <t>$/               MMBTU</t>
  </si>
  <si>
    <t>Total Natural Gas Cost</t>
  </si>
  <si>
    <t xml:space="preserve">kWh/         Consumed                    </t>
  </si>
  <si>
    <t>Total Energy Cost</t>
  </si>
  <si>
    <t>FY 21</t>
  </si>
  <si>
    <t>July 20</t>
  </si>
  <si>
    <t>Aug 20</t>
  </si>
  <si>
    <t>Sep 20</t>
  </si>
  <si>
    <t>Oct 20</t>
  </si>
  <si>
    <t>Nov 20</t>
  </si>
  <si>
    <t>Dec 20</t>
  </si>
  <si>
    <t>Jan 21</t>
  </si>
  <si>
    <t>Feb 21</t>
  </si>
  <si>
    <t>March 21</t>
  </si>
  <si>
    <t>April 21</t>
  </si>
  <si>
    <t>May 21</t>
  </si>
  <si>
    <t>June 21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</si>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</sst>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0" borderId="0" xfId="0" applyNumberFormat="1" applyBorder="1"/>
    <xf numFmtId="0" fontId="0" fillId="0" borderId="2" xfId="0" applyBorder="1"/>
    <xf numFmtId="0" fontId="0" fillId="0" borderId="3" xfId="0" applyBorder="1"/>
    <xf numFmtId="49" fontId="0" fillId="0" borderId="3" xfId="0" applyNumberForma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49" fontId="0" fillId="0" borderId="13" xfId="0" applyNumberFormat="1" applyBorder="1"/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165" fontId="0" fillId="0" borderId="14" xfId="0" applyNumberFormat="1" applyBorder="1"/>
    <xf numFmtId="0" fontId="0" fillId="0" borderId="14" xfId="0" applyBorder="1"/>
    <xf numFmtId="165" fontId="0" fillId="0" borderId="15" xfId="0" applyNumberFormat="1" applyBorder="1"/>
    <xf numFmtId="0" fontId="2" fillId="0" borderId="14" xfId="0" applyFont="1" applyBorder="1"/>
    <xf numFmtId="165" fontId="0" fillId="0" borderId="0" xfId="0" applyNumberFormat="1"/>
    <xf numFmtId="0" fontId="0" fillId="0" borderId="14" xfId="0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4" xfId="0" applyNumberFormat="1" applyBorder="1" applyAlignment="1"/>
    <xf numFmtId="49" fontId="0" fillId="0" borderId="16" xfId="0" applyNumberFormat="1" applyBorder="1"/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5" fontId="0" fillId="0" borderId="17" xfId="0" applyNumberFormat="1" applyBorder="1" applyAlignment="1"/>
    <xf numFmtId="165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right"/>
    </xf>
    <xf numFmtId="165" fontId="0" fillId="0" borderId="17" xfId="0" applyNumberFormat="1" applyBorder="1" applyAlignment="1">
      <alignment horizontal="right"/>
    </xf>
    <xf numFmtId="49" fontId="0" fillId="0" borderId="18" xfId="0" applyNumberFormat="1" applyBorder="1"/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5" fontId="0" fillId="0" borderId="19" xfId="0" applyNumberFormat="1" applyBorder="1"/>
    <xf numFmtId="165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165" fontId="0" fillId="0" borderId="20" xfId="0" applyNumberForma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D5128-B05B-4315-BE40-5585031466F1}">
  <dimension ref="A1:N16"/>
  <sheetViews>
    <sheetView tabSelected="1" workbookViewId="0">
      <selection activeCell="L18" sqref="L18"/>
    </sheetView>
  </sheetViews>
  <sheetFormatPr defaultRowHeight="15" x14ac:dyDescent="0.25"/>
  <cols>
    <col min="6" max="6" width="10.140625" bestFit="1" customWidth="1"/>
    <col min="8" max="8" width="11.140625" bestFit="1" customWidth="1"/>
    <col min="10" max="10" width="11.140625" bestFit="1" customWidth="1"/>
    <col min="13" max="14" width="11.140625" bestFit="1" customWidth="1"/>
  </cols>
  <sheetData>
    <row r="1" spans="1:14" ht="15.75" thickBot="1" x14ac:dyDescent="0.3">
      <c r="A1" s="1"/>
      <c r="B1" s="36"/>
      <c r="C1" s="36"/>
      <c r="D1" s="36" t="s">
        <v>0</v>
      </c>
      <c r="E1" s="36"/>
      <c r="F1" s="36"/>
      <c r="G1" s="36" t="s">
        <v>1</v>
      </c>
      <c r="H1" s="36"/>
      <c r="I1" s="2"/>
      <c r="J1" s="3"/>
      <c r="K1" s="37" t="s">
        <v>2</v>
      </c>
      <c r="L1" s="38"/>
      <c r="M1" s="39"/>
      <c r="N1" s="2"/>
    </row>
    <row r="2" spans="1:14" ht="39.75" thickBot="1" x14ac:dyDescent="0.3">
      <c r="A2" s="4"/>
      <c r="B2" s="5"/>
      <c r="C2" s="6"/>
      <c r="D2" s="7" t="s">
        <v>3</v>
      </c>
      <c r="E2" s="7"/>
      <c r="F2" s="6" t="s">
        <v>4</v>
      </c>
      <c r="G2" s="7" t="s">
        <v>5</v>
      </c>
      <c r="H2" s="6" t="s">
        <v>4</v>
      </c>
      <c r="I2" s="7" t="s">
        <v>6</v>
      </c>
      <c r="J2" s="7" t="s">
        <v>7</v>
      </c>
      <c r="K2" s="7" t="s">
        <v>8</v>
      </c>
      <c r="L2" s="7"/>
      <c r="M2" s="6" t="s">
        <v>4</v>
      </c>
      <c r="N2" s="8" t="s">
        <v>9</v>
      </c>
    </row>
    <row r="3" spans="1:14" x14ac:dyDescent="0.25">
      <c r="A3" s="40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x14ac:dyDescent="0.25">
      <c r="A4" s="9" t="s">
        <v>11</v>
      </c>
      <c r="B4" s="10"/>
      <c r="C4" s="10"/>
      <c r="D4" s="10">
        <v>18107</v>
      </c>
      <c r="E4" s="11"/>
      <c r="F4" s="12">
        <v>2634.74</v>
      </c>
      <c r="G4" s="10">
        <v>1822</v>
      </c>
      <c r="H4" s="12">
        <v>5955.65</v>
      </c>
      <c r="I4" s="13">
        <f>H4/G4</f>
        <v>3.2687431394072446</v>
      </c>
      <c r="J4" s="14">
        <f>F4+H4</f>
        <v>8590.39</v>
      </c>
      <c r="K4" s="15">
        <f>211200+343200</f>
        <v>554400</v>
      </c>
      <c r="L4" s="11"/>
      <c r="M4" s="14">
        <f>32701.08+26017.16</f>
        <v>58718.240000000005</v>
      </c>
      <c r="N4" s="16">
        <f t="shared" ref="N4:N11" si="0">J4+M4</f>
        <v>67308.63</v>
      </c>
    </row>
    <row r="5" spans="1:14" x14ac:dyDescent="0.25">
      <c r="A5" s="9" t="s">
        <v>12</v>
      </c>
      <c r="B5" s="10"/>
      <c r="C5" s="10"/>
      <c r="D5" s="10">
        <v>17550</v>
      </c>
      <c r="E5" s="11"/>
      <c r="F5" s="12">
        <v>2582.16</v>
      </c>
      <c r="G5" s="10">
        <v>1746</v>
      </c>
      <c r="H5" s="12">
        <v>5931.64</v>
      </c>
      <c r="I5" s="13">
        <f>H5/G5</f>
        <v>3.3972737686139749</v>
      </c>
      <c r="J5" s="14">
        <f t="shared" ref="J5:J15" si="1">F5+H5</f>
        <v>8513.7999999999993</v>
      </c>
      <c r="K5" s="15">
        <f>187200+331200</f>
        <v>518400</v>
      </c>
      <c r="L5" s="11"/>
      <c r="M5" s="14">
        <f>30563.33+25059.32</f>
        <v>55622.65</v>
      </c>
      <c r="N5" s="16">
        <f t="shared" si="0"/>
        <v>64136.45</v>
      </c>
    </row>
    <row r="6" spans="1:14" x14ac:dyDescent="0.25">
      <c r="A6" s="9" t="s">
        <v>13</v>
      </c>
      <c r="B6" s="10"/>
      <c r="C6" s="10"/>
      <c r="D6" s="10">
        <v>18332</v>
      </c>
      <c r="E6" s="11"/>
      <c r="F6" s="12">
        <v>2655.99</v>
      </c>
      <c r="G6" s="10">
        <v>1822</v>
      </c>
      <c r="H6" s="12">
        <v>6592.79</v>
      </c>
      <c r="I6" s="13">
        <f>H6/G6</f>
        <v>3.6184357848518114</v>
      </c>
      <c r="J6" s="14">
        <f t="shared" si="1"/>
        <v>9248.7799999999988</v>
      </c>
      <c r="K6" s="15">
        <f>220800+360000</f>
        <v>580800</v>
      </c>
      <c r="L6" s="11"/>
      <c r="M6" s="14">
        <f>32474.51+26951.1</f>
        <v>59425.61</v>
      </c>
      <c r="N6" s="16">
        <f t="shared" si="0"/>
        <v>68674.39</v>
      </c>
    </row>
    <row r="7" spans="1:14" x14ac:dyDescent="0.25">
      <c r="A7" s="9" t="s">
        <v>14</v>
      </c>
      <c r="B7" s="10"/>
      <c r="C7" s="10"/>
      <c r="D7" s="10">
        <v>32431</v>
      </c>
      <c r="E7" s="11"/>
      <c r="F7" s="12">
        <v>3944.89</v>
      </c>
      <c r="G7" s="10">
        <v>2903</v>
      </c>
      <c r="H7" s="12">
        <v>10384.09</v>
      </c>
      <c r="I7" s="13">
        <f>H7/G7</f>
        <v>3.5770203238029623</v>
      </c>
      <c r="J7" s="14">
        <f t="shared" si="1"/>
        <v>14328.98</v>
      </c>
      <c r="K7" s="15">
        <f>249600+333600</f>
        <v>583200</v>
      </c>
      <c r="L7" s="11"/>
      <c r="M7" s="14">
        <f>32259.17+25488.97</f>
        <v>57748.14</v>
      </c>
      <c r="N7" s="16">
        <f t="shared" si="0"/>
        <v>72077.119999999995</v>
      </c>
    </row>
    <row r="8" spans="1:14" x14ac:dyDescent="0.25">
      <c r="A8" s="9" t="s">
        <v>15</v>
      </c>
      <c r="B8" s="10"/>
      <c r="C8" s="10"/>
      <c r="D8" s="10">
        <v>72344</v>
      </c>
      <c r="E8" s="11"/>
      <c r="F8" s="12">
        <v>6601.15</v>
      </c>
      <c r="G8" s="10">
        <v>7163</v>
      </c>
      <c r="H8" s="12">
        <v>29245.84</v>
      </c>
      <c r="I8" s="13">
        <f>H8/G8</f>
        <v>4.0829038112522689</v>
      </c>
      <c r="J8" s="14">
        <f t="shared" si="1"/>
        <v>35846.99</v>
      </c>
      <c r="K8" s="15">
        <f>261600+302400</f>
        <v>564000</v>
      </c>
      <c r="L8" s="11"/>
      <c r="M8" s="14">
        <f>35437.04+23532.35</f>
        <v>58969.39</v>
      </c>
      <c r="N8" s="16">
        <f t="shared" si="0"/>
        <v>94816.38</v>
      </c>
    </row>
    <row r="9" spans="1:14" x14ac:dyDescent="0.25">
      <c r="A9" s="9" t="s">
        <v>16</v>
      </c>
      <c r="B9" s="10"/>
      <c r="C9" s="10"/>
      <c r="D9" s="10">
        <v>79238</v>
      </c>
      <c r="E9" s="11"/>
      <c r="F9" s="12">
        <v>7009.49</v>
      </c>
      <c r="G9" s="10">
        <v>8757</v>
      </c>
      <c r="H9" s="12">
        <v>36321.72</v>
      </c>
      <c r="I9" s="13">
        <f t="shared" ref="I9:I15" si="2">H9/G9</f>
        <v>4.1477355258650226</v>
      </c>
      <c r="J9" s="14">
        <f t="shared" si="1"/>
        <v>43331.21</v>
      </c>
      <c r="K9" s="15">
        <f>288000+345600</f>
        <v>633600</v>
      </c>
      <c r="L9" s="11"/>
      <c r="M9" s="14">
        <f>37352.85+25947.61</f>
        <v>63300.46</v>
      </c>
      <c r="N9" s="16">
        <f t="shared" si="0"/>
        <v>106631.67</v>
      </c>
    </row>
    <row r="10" spans="1:14" x14ac:dyDescent="0.25">
      <c r="A10" s="9" t="s">
        <v>17</v>
      </c>
      <c r="B10" s="10"/>
      <c r="C10" s="10"/>
      <c r="D10" s="10">
        <v>76435</v>
      </c>
      <c r="E10" s="11"/>
      <c r="F10" s="12">
        <v>6859.62</v>
      </c>
      <c r="G10" s="10">
        <v>7526</v>
      </c>
      <c r="H10" s="12">
        <v>30810.17</v>
      </c>
      <c r="I10" s="13">
        <f t="shared" si="2"/>
        <v>4.093830720170077</v>
      </c>
      <c r="J10" s="14">
        <f t="shared" si="1"/>
        <v>37669.79</v>
      </c>
      <c r="K10" s="15">
        <f>261600+309600</f>
        <v>571200</v>
      </c>
      <c r="L10" s="11"/>
      <c r="M10" s="14">
        <f>35033.84+23650.09</f>
        <v>58683.929999999993</v>
      </c>
      <c r="N10" s="16">
        <f t="shared" si="0"/>
        <v>96353.72</v>
      </c>
    </row>
    <row r="11" spans="1:14" x14ac:dyDescent="0.25">
      <c r="A11" s="9" t="s">
        <v>18</v>
      </c>
      <c r="B11" s="10"/>
      <c r="C11" s="10"/>
      <c r="D11" s="10">
        <v>73025</v>
      </c>
      <c r="E11" s="11"/>
      <c r="F11" s="12">
        <v>6672.65</v>
      </c>
      <c r="G11" s="10">
        <v>7244</v>
      </c>
      <c r="H11" s="12">
        <v>28570.99</v>
      </c>
      <c r="I11" s="13">
        <f t="shared" si="2"/>
        <v>3.9440902816123691</v>
      </c>
      <c r="J11" s="14">
        <f t="shared" si="1"/>
        <v>35243.64</v>
      </c>
      <c r="K11" s="17">
        <f>292800+307200</f>
        <v>600000</v>
      </c>
      <c r="L11" s="11"/>
      <c r="M11" s="18">
        <f>37324.17+23681.24</f>
        <v>61005.41</v>
      </c>
      <c r="N11" s="16">
        <f t="shared" si="0"/>
        <v>96249.05</v>
      </c>
    </row>
    <row r="12" spans="1:14" x14ac:dyDescent="0.25">
      <c r="A12" s="9" t="s">
        <v>19</v>
      </c>
      <c r="B12" s="10"/>
      <c r="C12" s="10"/>
      <c r="D12" s="10">
        <v>69209</v>
      </c>
      <c r="E12" s="11"/>
      <c r="F12" s="12">
        <v>6781.04</v>
      </c>
      <c r="G12" s="10">
        <v>7158</v>
      </c>
      <c r="H12" s="12">
        <v>27967.89</v>
      </c>
      <c r="I12" s="13">
        <f t="shared" si="2"/>
        <v>3.9072212908633697</v>
      </c>
      <c r="J12" s="14">
        <f t="shared" si="1"/>
        <v>34748.93</v>
      </c>
      <c r="K12" s="17">
        <f>254400+297600</f>
        <v>552000</v>
      </c>
      <c r="L12" s="11"/>
      <c r="M12" s="18">
        <f>35230.48+23057.05</f>
        <v>58287.53</v>
      </c>
      <c r="N12" s="16">
        <f>J12+M12</f>
        <v>93036.459999999992</v>
      </c>
    </row>
    <row r="13" spans="1:14" x14ac:dyDescent="0.25">
      <c r="A13" s="9" t="s">
        <v>20</v>
      </c>
      <c r="B13" s="10"/>
      <c r="C13" s="10"/>
      <c r="D13" s="10">
        <v>44632</v>
      </c>
      <c r="E13" s="11"/>
      <c r="F13" s="12">
        <v>5111.71</v>
      </c>
      <c r="G13" s="10">
        <v>4318</v>
      </c>
      <c r="H13" s="12">
        <v>15769.5</v>
      </c>
      <c r="I13" s="13">
        <f t="shared" si="2"/>
        <v>3.6520379805465493</v>
      </c>
      <c r="J13" s="14">
        <f t="shared" si="1"/>
        <v>20881.21</v>
      </c>
      <c r="K13" s="19">
        <f>271200+376800</f>
        <v>648000</v>
      </c>
      <c r="L13" s="11"/>
      <c r="M13" s="20">
        <f>35686.86+27865.84</f>
        <v>63552.7</v>
      </c>
      <c r="N13" s="16">
        <f>J13+M13</f>
        <v>84433.91</v>
      </c>
    </row>
    <row r="14" spans="1:14" x14ac:dyDescent="0.25">
      <c r="A14" s="9" t="s">
        <v>21</v>
      </c>
      <c r="B14" s="10"/>
      <c r="C14" s="10"/>
      <c r="D14" s="10">
        <v>25650</v>
      </c>
      <c r="E14" s="11"/>
      <c r="F14" s="21">
        <v>3488.38</v>
      </c>
      <c r="G14" s="10">
        <v>2734</v>
      </c>
      <c r="H14" s="12">
        <v>10577.88</v>
      </c>
      <c r="I14" s="13">
        <f t="shared" si="2"/>
        <v>3.8690124359912215</v>
      </c>
      <c r="J14" s="14">
        <f t="shared" si="1"/>
        <v>14066.259999999998</v>
      </c>
      <c r="K14" s="19">
        <f>328800+232800</f>
        <v>561600</v>
      </c>
      <c r="L14" s="11"/>
      <c r="M14" s="20">
        <f>25280.98+33467.82</f>
        <v>58748.800000000003</v>
      </c>
      <c r="N14" s="16">
        <f>J14+M14</f>
        <v>72815.06</v>
      </c>
    </row>
    <row r="15" spans="1:14" ht="15.75" thickBot="1" x14ac:dyDescent="0.3">
      <c r="A15" s="22" t="s">
        <v>22</v>
      </c>
      <c r="B15" s="23"/>
      <c r="C15" s="23"/>
      <c r="D15" s="23">
        <v>18432</v>
      </c>
      <c r="E15" s="24"/>
      <c r="F15" s="25">
        <v>277.45</v>
      </c>
      <c r="G15" s="23">
        <v>1826</v>
      </c>
      <c r="H15" s="26">
        <v>7038.11</v>
      </c>
      <c r="I15" s="13">
        <f t="shared" si="2"/>
        <v>3.8543866374589264</v>
      </c>
      <c r="J15" s="14">
        <f t="shared" si="1"/>
        <v>7315.5599999999995</v>
      </c>
      <c r="K15" s="27">
        <f>369600+264000</f>
        <v>633600</v>
      </c>
      <c r="L15" s="24"/>
      <c r="M15" s="28">
        <f>27784.99+35230.84</f>
        <v>63015.83</v>
      </c>
      <c r="N15" s="16">
        <f>J15+M15</f>
        <v>70331.39</v>
      </c>
    </row>
    <row r="16" spans="1:14" ht="16.5" thickTop="1" thickBot="1" x14ac:dyDescent="0.3">
      <c r="A16" s="29" t="s">
        <v>23</v>
      </c>
      <c r="B16" s="30">
        <f>SUM(B4:B15)</f>
        <v>0</v>
      </c>
      <c r="C16" s="30">
        <f>SUM(C4:C15)</f>
        <v>0</v>
      </c>
      <c r="D16" s="30">
        <f>SUM(D4:D15)</f>
        <v>545385</v>
      </c>
      <c r="E16" s="31"/>
      <c r="F16" s="32">
        <f>SUM(F4:F15)</f>
        <v>54619.26999999999</v>
      </c>
      <c r="G16" s="30">
        <f>SUM(G4:G15)</f>
        <v>55019</v>
      </c>
      <c r="H16" s="33">
        <f>SUM(H4:H15)</f>
        <v>215166.27000000002</v>
      </c>
      <c r="I16" s="34">
        <f>SUM(I4:I15)/12</f>
        <v>3.7843909750363167</v>
      </c>
      <c r="J16" s="32">
        <f>SUM(J4:J15)</f>
        <v>269785.53999999998</v>
      </c>
      <c r="K16" s="30">
        <f>SUM(K4:K15)</f>
        <v>7000800</v>
      </c>
      <c r="L16" s="31"/>
      <c r="M16" s="33">
        <f>SUM(M4:M15)</f>
        <v>717078.69000000006</v>
      </c>
      <c r="N16" s="35">
        <f>SUM(N4:N15)</f>
        <v>986864.2300000001</v>
      </c>
    </row>
  </sheetData>
  <mergeCells count="5">
    <mergeCell ref="B1:C1"/>
    <mergeCell ref="D1:F1"/>
    <mergeCell ref="G1:H1"/>
    <mergeCell ref="K1:M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Beed</dc:creator>
  <cp:lastModifiedBy>Rebecca Walker</cp:lastModifiedBy>
  <dcterms:created xsi:type="dcterms:W3CDTF">2022-02-04T18:20:10Z</dcterms:created>
  <dcterms:modified xsi:type="dcterms:W3CDTF">2022-03-18T21:22:32Z</dcterms:modified>
</cp:coreProperties>
</file>