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ve249\Desktop\Dump Folder\2019 STARS\"/>
    </mc:Choice>
  </mc:AlternateContent>
  <bookViews>
    <workbookView xWindow="14208" yWindow="-12" windowWidth="14256" windowHeight="9972"/>
  </bookViews>
  <sheets>
    <sheet name="2019" sheetId="27" r:id="rId1"/>
  </sheets>
  <calcPr calcId="162913"/>
</workbook>
</file>

<file path=xl/calcChain.xml><?xml version="1.0" encoding="utf-8"?>
<calcChain xmlns="http://schemas.openxmlformats.org/spreadsheetml/2006/main">
  <c r="B24" i="27" l="1"/>
  <c r="C24" i="27"/>
  <c r="D24" i="27"/>
  <c r="O7" i="27" l="1"/>
  <c r="G24" i="27" l="1"/>
  <c r="F24" i="27"/>
  <c r="G23" i="27"/>
  <c r="F23" i="27"/>
  <c r="H21" i="27" l="1"/>
  <c r="K11" i="27"/>
  <c r="J11" i="27"/>
  <c r="L11" i="27" s="1"/>
  <c r="G20" i="27"/>
  <c r="C20" i="27" l="1"/>
  <c r="B20" i="27"/>
  <c r="D18" i="27"/>
  <c r="G21" i="27" l="1"/>
  <c r="F21" i="27"/>
  <c r="F16" i="27"/>
  <c r="C10" i="27" l="1"/>
  <c r="B10" i="27"/>
  <c r="H7" i="27" l="1"/>
  <c r="F4" i="27"/>
  <c r="D22" i="27" l="1"/>
  <c r="V18" i="27"/>
  <c r="L18" i="27"/>
  <c r="D19" i="27"/>
  <c r="H19" i="27"/>
  <c r="D17" i="27"/>
  <c r="K16" i="27"/>
  <c r="K20" i="27" s="1"/>
  <c r="J16" i="27"/>
  <c r="J20" i="27" s="1"/>
  <c r="D16" i="27"/>
  <c r="D15" i="27"/>
  <c r="L14" i="27"/>
  <c r="G16" i="27"/>
  <c r="H15" i="27"/>
  <c r="D13" i="27"/>
  <c r="H13" i="27"/>
  <c r="D12" i="27"/>
  <c r="H12" i="27"/>
  <c r="O10" i="27"/>
  <c r="H11" i="27"/>
  <c r="L9" i="27"/>
  <c r="L8" i="27"/>
  <c r="L7" i="27"/>
  <c r="D7" i="27"/>
  <c r="L6" i="27"/>
  <c r="G8" i="27"/>
  <c r="F8" i="27"/>
  <c r="D6" i="27"/>
  <c r="L5" i="27"/>
  <c r="H5" i="27"/>
  <c r="D5" i="27"/>
  <c r="N4" i="27"/>
  <c r="L4" i="27"/>
  <c r="H4" i="27"/>
  <c r="D4" i="27"/>
  <c r="L20" i="27" l="1"/>
  <c r="L16" i="27"/>
  <c r="H16" i="27"/>
  <c r="W4" i="27"/>
  <c r="H8" i="27"/>
  <c r="D20" i="27"/>
  <c r="H6" i="27"/>
  <c r="D10" i="27"/>
  <c r="D8" i="27"/>
  <c r="V4" i="27" l="1"/>
  <c r="Y4" i="27"/>
  <c r="B27" i="27"/>
  <c r="T4" i="27"/>
  <c r="X4" i="27" l="1"/>
  <c r="B26" i="27"/>
</calcChain>
</file>

<file path=xl/comments1.xml><?xml version="1.0" encoding="utf-8"?>
<comments xmlns="http://schemas.openxmlformats.org/spreadsheetml/2006/main">
  <authors>
    <author>dago</author>
  </authors>
  <commentList>
    <comment ref="N6" authorId="0" shapeId="0">
      <text>
        <r>
          <rPr>
            <b/>
            <sz val="9"/>
            <color indexed="81"/>
            <rFont val="Tahoma"/>
            <family val="2"/>
          </rPr>
          <t>dago:</t>
        </r>
        <r>
          <rPr>
            <sz val="9"/>
            <color indexed="81"/>
            <rFont val="Tahoma"/>
            <family val="2"/>
          </rPr>
          <t xml:space="preserve">
UTSA Cost for TEP Water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dago:</t>
        </r>
        <r>
          <rPr>
            <sz val="9"/>
            <color indexed="81"/>
            <rFont val="Tahoma"/>
            <family val="2"/>
          </rPr>
          <t xml:space="preserve">
Provided by Facililties Business Services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dago:</t>
        </r>
        <r>
          <rPr>
            <sz val="9"/>
            <color indexed="81"/>
            <rFont val="Tahoma"/>
            <family val="2"/>
          </rPr>
          <t xml:space="preserve">
TEP Water (subtracted)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dago:</t>
        </r>
        <r>
          <rPr>
            <sz val="9"/>
            <color indexed="81"/>
            <rFont val="Tahoma"/>
            <family val="2"/>
          </rPr>
          <t xml:space="preserve">
UTSA cost for TEP water (subtracted)</t>
        </r>
      </text>
    </comment>
  </commentList>
</comments>
</file>

<file path=xl/sharedStrings.xml><?xml version="1.0" encoding="utf-8"?>
<sst xmlns="http://schemas.openxmlformats.org/spreadsheetml/2006/main" count="95" uniqueCount="74">
  <si>
    <t>Electricity</t>
  </si>
  <si>
    <t>Main Electric</t>
  </si>
  <si>
    <t>DTC</t>
  </si>
  <si>
    <t>Total</t>
  </si>
  <si>
    <t>ITC</t>
  </si>
  <si>
    <t>Natural Gas</t>
  </si>
  <si>
    <t>Cost</t>
  </si>
  <si>
    <t>$/kwh</t>
  </si>
  <si>
    <t>$/Mcf</t>
  </si>
  <si>
    <t>Cons (kwh)</t>
  </si>
  <si>
    <t>Cons (Mcf)</t>
  </si>
  <si>
    <t>TOTAL UTSA</t>
  </si>
  <si>
    <t>Total Electric</t>
  </si>
  <si>
    <t>HP3</t>
  </si>
  <si>
    <t>HP8</t>
  </si>
  <si>
    <t>HP9</t>
  </si>
  <si>
    <t>Total Gas</t>
  </si>
  <si>
    <t>Steam &amp; Hot Water</t>
  </si>
  <si>
    <t>Chilled Water</t>
  </si>
  <si>
    <t>Total Energy Cost</t>
  </si>
  <si>
    <t>Gallons</t>
  </si>
  <si>
    <t>MMBTU</t>
  </si>
  <si>
    <t>Other Energy (TEP Diesel)</t>
  </si>
  <si>
    <t>T-H</t>
  </si>
  <si>
    <t>Square Footage</t>
  </si>
  <si>
    <t>Debt Service</t>
  </si>
  <si>
    <t>Operations</t>
  </si>
  <si>
    <t>Total Other Energy Cost</t>
  </si>
  <si>
    <t>Elec &amp; Gas UI</t>
  </si>
  <si>
    <t>BTU/sqft/ry</t>
  </si>
  <si>
    <t>EUI</t>
  </si>
  <si>
    <t>BTU/sqft/yr</t>
  </si>
  <si>
    <t>ECI</t>
  </si>
  <si>
    <t>$/sqft/yr</t>
  </si>
  <si>
    <t xml:space="preserve">Notes:  </t>
  </si>
  <si>
    <t>HP10</t>
  </si>
  <si>
    <t>Water</t>
  </si>
  <si>
    <t>Main Water</t>
  </si>
  <si>
    <t>Total Water</t>
  </si>
  <si>
    <t>Total UTSA</t>
  </si>
  <si>
    <t>Cons (kgal)</t>
  </si>
  <si>
    <t>Main Meter</t>
  </si>
  <si>
    <t>$/kgal</t>
  </si>
  <si>
    <t>UHNG</t>
  </si>
  <si>
    <t>Park West</t>
  </si>
  <si>
    <t>SAWSTEM</t>
  </si>
  <si>
    <t>SAWFSA</t>
  </si>
  <si>
    <t>SAWDURL</t>
  </si>
  <si>
    <t>CPS6693</t>
  </si>
  <si>
    <t>CPSPARK</t>
  </si>
  <si>
    <t>UTSAWAB</t>
  </si>
  <si>
    <t>CPSPVT</t>
  </si>
  <si>
    <t>CPS700</t>
  </si>
  <si>
    <t>CPSFS#2</t>
  </si>
  <si>
    <t>CPSFS#1</t>
  </si>
  <si>
    <t>CPSGATE</t>
  </si>
  <si>
    <t>CPSBLUE</t>
  </si>
  <si>
    <t>CPSDUG2</t>
  </si>
  <si>
    <t>CPSDURG</t>
  </si>
  <si>
    <t>UH-Suite #101</t>
  </si>
  <si>
    <t>TOTAL ENERGY MMBTU</t>
  </si>
  <si>
    <t>HP4</t>
  </si>
  <si>
    <t>Win-Sam</t>
  </si>
  <si>
    <t>Energy &amp; Water Cost</t>
  </si>
  <si>
    <t>Energy Cost</t>
  </si>
  <si>
    <t>TEP Water</t>
  </si>
  <si>
    <t>East Campus</t>
  </si>
  <si>
    <t>CPS1310</t>
  </si>
  <si>
    <t>SAWS1310</t>
  </si>
  <si>
    <t>2019 EUTF Energy Data Calculator</t>
  </si>
  <si>
    <t>Inlcludes completed construction the Large Scale Structrual Facility and Transportation Building along with additional parking at the East Campus Lots.</t>
  </si>
  <si>
    <t xml:space="preserve">Water costs for the production of thermal energy are incorporated in "Other Energy Costs".   Total water cost and consumption is $2,287,248 and 234,629 kgal. </t>
  </si>
  <si>
    <t>$2,228,827 of thermal energy  plant operation, maintenance, and management costs were added to "Other Energy Costs".</t>
  </si>
  <si>
    <t xml:space="preserve">Thermal energy water cost of $651,622 was deducted from total water costs since it is already included in "Other Energy Cost".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</si>
</sst>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&quot;$&quot;#,##0.00"/>
    <numFmt numFmtId="167" formatCode="_(* #,##0_);_(* \(#,##0\);_(* &quot;-&quot;??_);_(@_)"/>
    <numFmt numFmtId="168" formatCode="_(* #,##0.0000_);_(* \(#,##0.0000\);_(* &quot;-&quot;??_);_(@_)"/>
    <numFmt numFmtId="169" formatCode="_(* #,##0.000000_);_(* \(#,##0.000000\);_(* &quot;-&quot;??_);_(@_)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  <font>
      <sz val="11"/>
      <color rgb="FF002060"/>
      <name val="Calibri"/>
      <family val="2"/>
    </font>
    <font>
      <sz val="10"/>
      <color theme="0"/>
      <name val="Arial"/>
      <family val="2"/>
    </font>
    <font>
      <sz val="11"/>
      <name val="Calibri"/>
      <family val="2"/>
    </font>
    <font>
      <b/>
      <i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5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164" fontId="4" fillId="0" borderId="0" xfId="0" applyNumberFormat="1" applyFont="1" applyFill="1"/>
    <xf numFmtId="0" fontId="4" fillId="0" borderId="1" xfId="0" applyFont="1" applyFill="1" applyBorder="1"/>
    <xf numFmtId="0" fontId="0" fillId="2" borderId="0" xfId="0" applyFill="1"/>
    <xf numFmtId="0" fontId="4" fillId="2" borderId="1" xfId="0" applyFont="1" applyFill="1" applyBorder="1"/>
    <xf numFmtId="0" fontId="8" fillId="2" borderId="0" xfId="0" applyFont="1" applyFill="1"/>
    <xf numFmtId="0" fontId="6" fillId="2" borderId="1" xfId="0" applyFont="1" applyFill="1" applyBorder="1"/>
    <xf numFmtId="165" fontId="2" fillId="2" borderId="1" xfId="0" applyNumberFormat="1" applyFont="1" applyFill="1" applyBorder="1"/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/>
    <xf numFmtId="164" fontId="7" fillId="0" borderId="1" xfId="0" applyNumberFormat="1" applyFont="1" applyFill="1" applyBorder="1"/>
    <xf numFmtId="0" fontId="7" fillId="0" borderId="0" xfId="0" applyFont="1"/>
    <xf numFmtId="165" fontId="10" fillId="2" borderId="1" xfId="0" applyNumberFormat="1" applyFont="1" applyFill="1" applyBorder="1"/>
    <xf numFmtId="0" fontId="2" fillId="3" borderId="0" xfId="0" applyFont="1" applyFill="1"/>
    <xf numFmtId="0" fontId="5" fillId="3" borderId="1" xfId="0" applyFont="1" applyFill="1" applyBorder="1"/>
    <xf numFmtId="3" fontId="9" fillId="3" borderId="1" xfId="0" applyNumberFormat="1" applyFont="1" applyFill="1" applyBorder="1"/>
    <xf numFmtId="164" fontId="9" fillId="3" borderId="1" xfId="0" applyNumberFormat="1" applyFont="1" applyFill="1" applyBorder="1"/>
    <xf numFmtId="165" fontId="9" fillId="3" borderId="1" xfId="0" applyNumberFormat="1" applyFont="1" applyFill="1" applyBorder="1"/>
    <xf numFmtId="3" fontId="2" fillId="3" borderId="1" xfId="0" applyNumberFormat="1" applyFont="1" applyFill="1" applyBorder="1"/>
    <xf numFmtId="0" fontId="0" fillId="4" borderId="0" xfId="0" applyFill="1"/>
    <xf numFmtId="165" fontId="9" fillId="2" borderId="1" xfId="0" applyNumberFormat="1" applyFont="1" applyFill="1" applyBorder="1"/>
    <xf numFmtId="165" fontId="10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/>
    <xf numFmtId="164" fontId="10" fillId="2" borderId="1" xfId="0" applyNumberFormat="1" applyFont="1" applyFill="1" applyBorder="1"/>
    <xf numFmtId="166" fontId="10" fillId="2" borderId="1" xfId="0" applyNumberFormat="1" applyFont="1" applyFill="1" applyBorder="1"/>
    <xf numFmtId="166" fontId="9" fillId="2" borderId="1" xfId="0" applyNumberFormat="1" applyFont="1" applyFill="1" applyBorder="1"/>
    <xf numFmtId="3" fontId="2" fillId="4" borderId="1" xfId="0" applyNumberFormat="1" applyFont="1" applyFill="1" applyBorder="1"/>
    <xf numFmtId="164" fontId="2" fillId="4" borderId="1" xfId="0" applyNumberFormat="1" applyFont="1" applyFill="1" applyBorder="1"/>
    <xf numFmtId="0" fontId="2" fillId="4" borderId="1" xfId="0" applyFont="1" applyFill="1" applyBorder="1"/>
    <xf numFmtId="3" fontId="9" fillId="2" borderId="1" xfId="0" applyNumberFormat="1" applyFont="1" applyFill="1" applyBorder="1"/>
    <xf numFmtId="0" fontId="0" fillId="5" borderId="0" xfId="0" applyFill="1"/>
    <xf numFmtId="0" fontId="4" fillId="5" borderId="1" xfId="0" applyFont="1" applyFill="1" applyBorder="1"/>
    <xf numFmtId="3" fontId="2" fillId="5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/>
    <xf numFmtId="3" fontId="9" fillId="3" borderId="3" xfId="0" applyNumberFormat="1" applyFont="1" applyFill="1" applyBorder="1"/>
    <xf numFmtId="0" fontId="0" fillId="6" borderId="0" xfId="0" applyFill="1"/>
    <xf numFmtId="0" fontId="4" fillId="6" borderId="1" xfId="0" applyFont="1" applyFill="1" applyBorder="1"/>
    <xf numFmtId="0" fontId="9" fillId="6" borderId="1" xfId="0" applyFont="1" applyFill="1" applyBorder="1"/>
    <xf numFmtId="3" fontId="9" fillId="6" borderId="1" xfId="0" applyNumberFormat="1" applyFont="1" applyFill="1" applyBorder="1"/>
    <xf numFmtId="164" fontId="9" fillId="6" borderId="1" xfId="0" applyNumberFormat="1" applyFont="1" applyFill="1" applyBorder="1"/>
    <xf numFmtId="166" fontId="9" fillId="6" borderId="1" xfId="0" applyNumberFormat="1" applyFont="1" applyFill="1" applyBorder="1"/>
    <xf numFmtId="0" fontId="0" fillId="7" borderId="0" xfId="0" applyFill="1"/>
    <xf numFmtId="0" fontId="4" fillId="7" borderId="1" xfId="0" applyFont="1" applyFill="1" applyBorder="1"/>
    <xf numFmtId="0" fontId="4" fillId="7" borderId="2" xfId="0" applyFont="1" applyFill="1" applyBorder="1"/>
    <xf numFmtId="0" fontId="4" fillId="4" borderId="1" xfId="0" applyFont="1" applyFill="1" applyBorder="1"/>
    <xf numFmtId="0" fontId="10" fillId="6" borderId="1" xfId="0" applyFont="1" applyFill="1" applyBorder="1"/>
    <xf numFmtId="0" fontId="10" fillId="6" borderId="1" xfId="0" applyFont="1" applyFill="1" applyBorder="1" applyAlignment="1">
      <alignment horizontal="right"/>
    </xf>
    <xf numFmtId="0" fontId="10" fillId="3" borderId="1" xfId="0" applyFont="1" applyFill="1" applyBorder="1"/>
    <xf numFmtId="164" fontId="2" fillId="5" borderId="1" xfId="0" applyNumberFormat="1" applyFont="1" applyFill="1" applyBorder="1"/>
    <xf numFmtId="3" fontId="2" fillId="7" borderId="1" xfId="0" applyNumberFormat="1" applyFont="1" applyFill="1" applyBorder="1"/>
    <xf numFmtId="164" fontId="2" fillId="7" borderId="2" xfId="0" applyNumberFormat="1" applyFont="1" applyFill="1" applyBorder="1"/>
    <xf numFmtId="164" fontId="9" fillId="3" borderId="1" xfId="2" applyNumberFormat="1" applyFont="1" applyFill="1" applyBorder="1"/>
    <xf numFmtId="166" fontId="4" fillId="0" borderId="0" xfId="0" applyNumberFormat="1" applyFont="1" applyFill="1"/>
    <xf numFmtId="43" fontId="4" fillId="0" borderId="0" xfId="0" applyNumberFormat="1" applyFont="1" applyFill="1"/>
    <xf numFmtId="164" fontId="4" fillId="0" borderId="0" xfId="1" applyNumberFormat="1" applyFont="1" applyFill="1"/>
    <xf numFmtId="43" fontId="4" fillId="0" borderId="0" xfId="0" applyNumberFormat="1" applyFont="1"/>
    <xf numFmtId="44" fontId="0" fillId="0" borderId="0" xfId="0" applyNumberFormat="1"/>
    <xf numFmtId="164" fontId="9" fillId="2" borderId="1" xfId="2" applyNumberFormat="1" applyFont="1" applyFill="1" applyBorder="1"/>
    <xf numFmtId="0" fontId="1" fillId="0" borderId="0" xfId="0" applyFont="1"/>
    <xf numFmtId="3" fontId="4" fillId="0" borderId="0" xfId="0" applyNumberFormat="1" applyFont="1" applyFill="1"/>
    <xf numFmtId="2" fontId="4" fillId="0" borderId="0" xfId="0" applyNumberFormat="1" applyFont="1" applyFill="1"/>
    <xf numFmtId="43" fontId="4" fillId="0" borderId="0" xfId="1" applyFont="1"/>
    <xf numFmtId="0" fontId="1" fillId="6" borderId="1" xfId="0" applyFont="1" applyFill="1" applyBorder="1"/>
    <xf numFmtId="0" fontId="1" fillId="3" borderId="1" xfId="0" applyFont="1" applyFill="1" applyBorder="1"/>
    <xf numFmtId="167" fontId="4" fillId="0" borderId="0" xfId="1" applyNumberFormat="1" applyFont="1" applyFill="1"/>
    <xf numFmtId="166" fontId="9" fillId="0" borderId="0" xfId="0" applyNumberFormat="1" applyFont="1" applyFill="1" applyBorder="1"/>
    <xf numFmtId="0" fontId="7" fillId="0" borderId="0" xfId="0" applyFont="1" applyFill="1" applyBorder="1"/>
    <xf numFmtId="0" fontId="0" fillId="0" borderId="0" xfId="0" applyFill="1" applyBorder="1"/>
    <xf numFmtId="169" fontId="0" fillId="0" borderId="0" xfId="1" applyNumberFormat="1" applyFont="1" applyFill="1" applyBorder="1"/>
    <xf numFmtId="168" fontId="7" fillId="0" borderId="0" xfId="0" applyNumberFormat="1" applyFont="1" applyFill="1" applyBorder="1"/>
    <xf numFmtId="0" fontId="16" fillId="0" borderId="0" xfId="0" applyFont="1" applyFill="1" applyAlignment="1">
      <alignment vertical="center"/>
    </xf>
    <xf numFmtId="3" fontId="17" fillId="0" borderId="0" xfId="0" applyNumberFormat="1" applyFont="1"/>
    <xf numFmtId="0" fontId="17" fillId="0" borderId="0" xfId="0" applyFont="1"/>
    <xf numFmtId="10" fontId="5" fillId="0" borderId="0" xfId="3" applyNumberFormat="1" applyFont="1"/>
    <xf numFmtId="0" fontId="5" fillId="0" borderId="0" xfId="0" applyFont="1"/>
    <xf numFmtId="43" fontId="5" fillId="0" borderId="0" xfId="0" applyNumberFormat="1" applyFont="1"/>
    <xf numFmtId="0" fontId="0" fillId="8" borderId="5" xfId="0" applyFill="1" applyBorder="1"/>
    <xf numFmtId="0" fontId="15" fillId="8" borderId="7" xfId="0" applyFont="1" applyFill="1" applyBorder="1" applyAlignment="1">
      <alignment vertical="center"/>
    </xf>
    <xf numFmtId="0" fontId="0" fillId="8" borderId="0" xfId="0" applyFill="1" applyBorder="1"/>
    <xf numFmtId="0" fontId="15" fillId="8" borderId="9" xfId="0" applyFont="1" applyFill="1" applyBorder="1" applyAlignment="1">
      <alignment vertical="center"/>
    </xf>
    <xf numFmtId="0" fontId="0" fillId="8" borderId="10" xfId="0" applyFill="1" applyBorder="1"/>
    <xf numFmtId="169" fontId="0" fillId="8" borderId="0" xfId="1" applyNumberFormat="1" applyFont="1" applyFill="1" applyBorder="1"/>
    <xf numFmtId="168" fontId="7" fillId="8" borderId="0" xfId="0" applyNumberFormat="1" applyFont="1" applyFill="1" applyBorder="1"/>
    <xf numFmtId="169" fontId="0" fillId="8" borderId="5" xfId="1" applyNumberFormat="1" applyFont="1" applyFill="1" applyBorder="1"/>
    <xf numFmtId="168" fontId="7" fillId="8" borderId="5" xfId="0" applyNumberFormat="1" applyFont="1" applyFill="1" applyBorder="1"/>
    <xf numFmtId="0" fontId="10" fillId="8" borderId="0" xfId="0" applyFont="1" applyFill="1" applyBorder="1"/>
    <xf numFmtId="0" fontId="15" fillId="8" borderId="7" xfId="0" applyFont="1" applyFill="1" applyBorder="1"/>
    <xf numFmtId="0" fontId="13" fillId="8" borderId="0" xfId="0" applyFont="1" applyFill="1" applyBorder="1"/>
    <xf numFmtId="3" fontId="0" fillId="8" borderId="0" xfId="0" applyNumberFormat="1" applyFill="1" applyBorder="1"/>
    <xf numFmtId="169" fontId="0" fillId="8" borderId="10" xfId="1" applyNumberFormat="1" applyFont="1" applyFill="1" applyBorder="1"/>
    <xf numFmtId="168" fontId="7" fillId="8" borderId="10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/>
    <xf numFmtId="3" fontId="1" fillId="0" borderId="0" xfId="0" applyNumberFormat="1" applyFont="1" applyFill="1"/>
    <xf numFmtId="164" fontId="1" fillId="0" borderId="0" xfId="0" applyNumberFormat="1" applyFont="1" applyFill="1"/>
    <xf numFmtId="10" fontId="1" fillId="0" borderId="0" xfId="3" applyNumberFormat="1" applyFont="1" applyFill="1"/>
    <xf numFmtId="43" fontId="1" fillId="0" borderId="0" xfId="1" applyFont="1" applyFill="1"/>
    <xf numFmtId="165" fontId="1" fillId="0" borderId="0" xfId="0" applyNumberFormat="1" applyFont="1" applyFill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/>
    <xf numFmtId="44" fontId="1" fillId="0" borderId="0" xfId="2" applyFont="1" applyFill="1"/>
    <xf numFmtId="3" fontId="10" fillId="6" borderId="1" xfId="0" applyNumberFormat="1" applyFont="1" applyFill="1" applyBorder="1"/>
    <xf numFmtId="2" fontId="1" fillId="0" borderId="0" xfId="0" applyNumberFormat="1" applyFont="1" applyFill="1"/>
    <xf numFmtId="166" fontId="1" fillId="0" borderId="0" xfId="0" applyNumberFormat="1" applyFont="1" applyFill="1"/>
    <xf numFmtId="0" fontId="10" fillId="3" borderId="1" xfId="0" applyFont="1" applyFill="1" applyBorder="1" applyAlignment="1">
      <alignment horizontal="right"/>
    </xf>
    <xf numFmtId="3" fontId="10" fillId="3" borderId="1" xfId="0" applyNumberFormat="1" applyFont="1" applyFill="1" applyBorder="1"/>
    <xf numFmtId="164" fontId="10" fillId="3" borderId="1" xfId="0" applyNumberFormat="1" applyFont="1" applyFill="1" applyBorder="1"/>
    <xf numFmtId="165" fontId="10" fillId="3" borderId="1" xfId="0" applyNumberFormat="1" applyFont="1" applyFill="1" applyBorder="1"/>
    <xf numFmtId="2" fontId="1" fillId="0" borderId="0" xfId="0" applyNumberFormat="1" applyFont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166" fontId="1" fillId="0" borderId="0" xfId="0" applyNumberFormat="1" applyFont="1" applyFill="1" applyBorder="1"/>
    <xf numFmtId="169" fontId="1" fillId="0" borderId="0" xfId="1" applyNumberFormat="1" applyFont="1" applyFill="1" applyBorder="1"/>
    <xf numFmtId="9" fontId="1" fillId="0" borderId="0" xfId="3" applyFont="1" applyFill="1" applyBorder="1"/>
    <xf numFmtId="166" fontId="1" fillId="0" borderId="0" xfId="0" applyNumberFormat="1" applyFont="1"/>
    <xf numFmtId="164" fontId="1" fillId="0" borderId="0" xfId="0" applyNumberFormat="1" applyFont="1"/>
    <xf numFmtId="0" fontId="1" fillId="0" borderId="0" xfId="0" applyFont="1" applyFill="1" applyBorder="1"/>
    <xf numFmtId="0" fontId="0" fillId="0" borderId="12" xfId="0" applyBorder="1"/>
    <xf numFmtId="164" fontId="0" fillId="0" borderId="12" xfId="0" applyNumberFormat="1" applyBorder="1"/>
    <xf numFmtId="0" fontId="0" fillId="0" borderId="13" xfId="0" applyBorder="1"/>
    <xf numFmtId="164" fontId="0" fillId="0" borderId="13" xfId="0" applyNumberFormat="1" applyBorder="1"/>
    <xf numFmtId="0" fontId="13" fillId="0" borderId="0" xfId="0" applyFont="1" applyFill="1" applyBorder="1"/>
    <xf numFmtId="3" fontId="9" fillId="9" borderId="1" xfId="0" applyNumberFormat="1" applyFont="1" applyFill="1" applyBorder="1"/>
    <xf numFmtId="164" fontId="9" fillId="9" borderId="1" xfId="0" applyNumberFormat="1" applyFont="1" applyFill="1" applyBorder="1"/>
    <xf numFmtId="4" fontId="0" fillId="0" borderId="0" xfId="0" applyNumberFormat="1"/>
    <xf numFmtId="10" fontId="4" fillId="0" borderId="0" xfId="1" applyNumberFormat="1" applyFont="1"/>
    <xf numFmtId="43" fontId="0" fillId="8" borderId="0" xfId="1" applyFont="1" applyFill="1" applyBorder="1"/>
    <xf numFmtId="0" fontId="0" fillId="0" borderId="6" xfId="0" applyBorder="1"/>
    <xf numFmtId="0" fontId="0" fillId="0" borderId="8" xfId="0" applyBorder="1"/>
    <xf numFmtId="0" fontId="0" fillId="0" borderId="11" xfId="0" applyBorder="1"/>
    <xf numFmtId="3" fontId="1" fillId="0" borderId="1" xfId="0" applyNumberFormat="1" applyFont="1" applyFill="1" applyBorder="1"/>
    <xf numFmtId="164" fontId="1" fillId="0" borderId="1" xfId="0" applyNumberFormat="1" applyFont="1" applyFill="1" applyBorder="1"/>
    <xf numFmtId="165" fontId="10" fillId="3" borderId="2" xfId="0" applyNumberFormat="1" applyFont="1" applyFill="1" applyBorder="1"/>
    <xf numFmtId="165" fontId="9" fillId="3" borderId="2" xfId="0" applyNumberFormat="1" applyFont="1" applyFill="1" applyBorder="1"/>
    <xf numFmtId="0" fontId="1" fillId="0" borderId="0" xfId="0" applyFont="1" applyBorder="1"/>
    <xf numFmtId="166" fontId="1" fillId="0" borderId="1" xfId="0" applyNumberFormat="1" applyFont="1" applyFill="1" applyBorder="1"/>
    <xf numFmtId="0" fontId="18" fillId="8" borderId="4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3" fontId="19" fillId="3" borderId="1" xfId="0" applyNumberFormat="1" applyFont="1" applyFill="1" applyBorder="1"/>
    <xf numFmtId="167" fontId="19" fillId="6" borderId="1" xfId="1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48"/>
  <sheetViews>
    <sheetView tabSelected="1" zoomScaleNormal="100" workbookViewId="0">
      <selection activeCell="M27" sqref="M27"/>
    </sheetView>
  </sheetViews>
  <sheetFormatPr defaultRowHeight="13.2" x14ac:dyDescent="0.25"/>
  <cols>
    <col min="1" max="1" width="18.33203125" customWidth="1"/>
    <col min="2" max="2" width="14.88671875" bestFit="1" customWidth="1"/>
    <col min="3" max="3" width="14.5546875" bestFit="1" customWidth="1"/>
    <col min="4" max="4" width="8.109375" customWidth="1"/>
    <col min="5" max="5" width="11.109375" bestFit="1" customWidth="1"/>
    <col min="6" max="6" width="11.5546875" bestFit="1" customWidth="1"/>
    <col min="7" max="7" width="12.6640625" bestFit="1" customWidth="1"/>
    <col min="8" max="8" width="12.88671875" bestFit="1" customWidth="1"/>
    <col min="9" max="9" width="12.5546875" customWidth="1"/>
    <col min="10" max="10" width="11.6640625" bestFit="1" customWidth="1"/>
    <col min="11" max="11" width="10.5546875" bestFit="1" customWidth="1"/>
    <col min="12" max="12" width="15" bestFit="1" customWidth="1"/>
    <col min="13" max="13" width="12.88671875" bestFit="1" customWidth="1"/>
    <col min="14" max="14" width="13" bestFit="1" customWidth="1"/>
    <col min="15" max="15" width="13.5546875" bestFit="1" customWidth="1"/>
    <col min="16" max="16" width="16.33203125" bestFit="1" customWidth="1"/>
    <col min="17" max="17" width="14.44140625" bestFit="1" customWidth="1"/>
    <col min="18" max="18" width="15" bestFit="1" customWidth="1"/>
    <col min="19" max="19" width="11.6640625" bestFit="1" customWidth="1"/>
    <col min="20" max="20" width="16" customWidth="1"/>
    <col min="21" max="21" width="14.33203125" bestFit="1" customWidth="1"/>
    <col min="22" max="22" width="17.6640625" bestFit="1" customWidth="1"/>
    <col min="23" max="23" width="10.6640625" bestFit="1" customWidth="1"/>
    <col min="24" max="24" width="8" customWidth="1"/>
    <col min="25" max="25" width="17.5546875" bestFit="1" customWidth="1"/>
  </cols>
  <sheetData>
    <row r="1" spans="1:26" x14ac:dyDescent="0.25">
      <c r="A1" s="6" t="s">
        <v>69</v>
      </c>
    </row>
    <row r="2" spans="1:26" ht="26.4" x14ac:dyDescent="0.25">
      <c r="A2" s="24" t="s">
        <v>0</v>
      </c>
      <c r="B2" s="24"/>
      <c r="C2" s="24"/>
      <c r="D2" s="24"/>
      <c r="E2" s="14" t="s">
        <v>36</v>
      </c>
      <c r="F2" s="12"/>
      <c r="G2" s="12"/>
      <c r="H2" s="12"/>
      <c r="I2" s="47" t="s">
        <v>5</v>
      </c>
      <c r="J2" s="47"/>
      <c r="K2" s="47"/>
      <c r="L2" s="47"/>
      <c r="M2" s="30" t="s">
        <v>22</v>
      </c>
      <c r="N2" s="30"/>
      <c r="O2" s="30"/>
      <c r="P2" s="41" t="s">
        <v>17</v>
      </c>
      <c r="Q2" s="41"/>
      <c r="R2" s="53" t="s">
        <v>18</v>
      </c>
      <c r="S2" s="53"/>
      <c r="T2" s="4" t="s">
        <v>19</v>
      </c>
      <c r="U2" s="4" t="s">
        <v>24</v>
      </c>
      <c r="V2" s="5" t="s">
        <v>28</v>
      </c>
      <c r="W2" s="5" t="s">
        <v>30</v>
      </c>
      <c r="X2" s="5" t="s">
        <v>32</v>
      </c>
      <c r="Y2" s="103" t="s">
        <v>60</v>
      </c>
    </row>
    <row r="3" spans="1:26" x14ac:dyDescent="0.25">
      <c r="A3" s="25">
        <v>1604</v>
      </c>
      <c r="B3" s="25" t="s">
        <v>9</v>
      </c>
      <c r="C3" s="25" t="s">
        <v>6</v>
      </c>
      <c r="D3" s="25" t="s">
        <v>7</v>
      </c>
      <c r="E3" s="13">
        <v>1604</v>
      </c>
      <c r="F3" s="15" t="s">
        <v>40</v>
      </c>
      <c r="G3" s="13" t="s">
        <v>6</v>
      </c>
      <c r="H3" s="13" t="s">
        <v>42</v>
      </c>
      <c r="I3" s="48">
        <v>1604</v>
      </c>
      <c r="J3" s="48" t="s">
        <v>10</v>
      </c>
      <c r="K3" s="48" t="s">
        <v>6</v>
      </c>
      <c r="L3" s="48" t="s">
        <v>8</v>
      </c>
      <c r="M3" s="56" t="s">
        <v>20</v>
      </c>
      <c r="N3" s="56" t="s">
        <v>21</v>
      </c>
      <c r="O3" s="56" t="s">
        <v>6</v>
      </c>
      <c r="P3" s="42" t="s">
        <v>21</v>
      </c>
      <c r="Q3" s="42" t="s">
        <v>6</v>
      </c>
      <c r="R3" s="54" t="s">
        <v>23</v>
      </c>
      <c r="S3" s="55" t="s">
        <v>6</v>
      </c>
      <c r="T3" s="11"/>
      <c r="U3" s="11"/>
      <c r="V3" s="44" t="s">
        <v>29</v>
      </c>
      <c r="W3" s="44" t="s">
        <v>31</v>
      </c>
      <c r="X3" s="44" t="s">
        <v>33</v>
      </c>
      <c r="Y3" s="44"/>
      <c r="Z3" s="8"/>
    </row>
    <row r="4" spans="1:26" x14ac:dyDescent="0.25">
      <c r="A4" s="75" t="s">
        <v>1</v>
      </c>
      <c r="B4" s="26">
        <v>100932277</v>
      </c>
      <c r="C4" s="27">
        <v>7218897.0471800007</v>
      </c>
      <c r="D4" s="28">
        <f>C4/B4</f>
        <v>7.1522185585687334E-2</v>
      </c>
      <c r="E4" s="16" t="s">
        <v>37</v>
      </c>
      <c r="F4" s="17">
        <f>200802760.7/1000</f>
        <v>200802.76069999998</v>
      </c>
      <c r="G4" s="18">
        <v>1925090.3424001802</v>
      </c>
      <c r="H4" s="36">
        <f>G4/F4</f>
        <v>9.5869714922708251</v>
      </c>
      <c r="I4" s="74" t="s">
        <v>13</v>
      </c>
      <c r="J4" s="50">
        <v>29437.1</v>
      </c>
      <c r="K4" s="51">
        <v>107918.09527999998</v>
      </c>
      <c r="L4" s="52">
        <f>K4/J4</f>
        <v>3.666057297763706</v>
      </c>
      <c r="M4" s="37">
        <v>0</v>
      </c>
      <c r="N4" s="37">
        <f>M4*0.13869</f>
        <v>0</v>
      </c>
      <c r="O4" s="38">
        <v>0</v>
      </c>
      <c r="P4" s="43"/>
      <c r="Q4" s="60"/>
      <c r="R4" s="61"/>
      <c r="S4" s="62"/>
      <c r="T4" s="21">
        <f>C24+K20+O10+Q4+S4</f>
        <v>13892471.228743441</v>
      </c>
      <c r="U4" s="20">
        <v>5399424</v>
      </c>
      <c r="V4" s="20">
        <f>((B24/0.000293)+(J20*1030000))/U4</f>
        <v>125120.11990844439</v>
      </c>
      <c r="W4" s="20">
        <f>((B24/0.000293)+(J20*1030000)+(1000000*(N4+P4)+(R4*12000)))/U4</f>
        <v>125120.11990844439</v>
      </c>
      <c r="X4" s="45">
        <f>T4/U4</f>
        <v>2.5729543056339792</v>
      </c>
      <c r="Y4" s="20">
        <f>((B24/0.000293)+(J20*1030000)+(1000000*(N4+P4)+(R4*12000)))/1000000</f>
        <v>675576.57831653242</v>
      </c>
      <c r="Z4" s="8"/>
    </row>
    <row r="5" spans="1:26" x14ac:dyDescent="0.25">
      <c r="A5" s="75" t="s">
        <v>49</v>
      </c>
      <c r="B5" s="26">
        <v>378200</v>
      </c>
      <c r="C5" s="27">
        <v>34631.18088</v>
      </c>
      <c r="D5" s="28">
        <f t="shared" ref="D5:D8" si="0">C5/B5</f>
        <v>9.1568431729243782E-2</v>
      </c>
      <c r="E5" s="16" t="s">
        <v>50</v>
      </c>
      <c r="F5" s="40">
        <v>2100</v>
      </c>
      <c r="G5" s="18">
        <v>25281</v>
      </c>
      <c r="H5" s="36">
        <f t="shared" ref="H5:H7" si="1">G5/F5</f>
        <v>12.038571428571428</v>
      </c>
      <c r="I5" s="74" t="s">
        <v>14</v>
      </c>
      <c r="J5" s="50">
        <v>213.9588</v>
      </c>
      <c r="K5" s="51">
        <v>1191.7801344400002</v>
      </c>
      <c r="L5" s="52">
        <f t="shared" ref="L5:L9" si="2">K5/J5</f>
        <v>5.570138430576355</v>
      </c>
      <c r="M5" s="39"/>
      <c r="N5" s="39" t="s">
        <v>25</v>
      </c>
      <c r="O5" s="38">
        <v>0</v>
      </c>
      <c r="P5" s="104"/>
      <c r="Q5" s="104"/>
      <c r="R5" s="105"/>
      <c r="S5" s="104"/>
      <c r="T5" s="9"/>
      <c r="U5" s="71"/>
      <c r="V5" s="73"/>
      <c r="W5" s="83"/>
      <c r="X5" s="84"/>
      <c r="Y5" s="83"/>
      <c r="Z5" s="8"/>
    </row>
    <row r="6" spans="1:26" x14ac:dyDescent="0.25">
      <c r="A6" s="75" t="s">
        <v>59</v>
      </c>
      <c r="B6" s="26">
        <v>128315</v>
      </c>
      <c r="C6" s="27">
        <v>13227.277330000001</v>
      </c>
      <c r="D6" s="28">
        <f t="shared" si="0"/>
        <v>0.10308441982620895</v>
      </c>
      <c r="E6" s="16" t="s">
        <v>44</v>
      </c>
      <c r="F6" s="40">
        <v>9129.7999999999993</v>
      </c>
      <c r="G6" s="18">
        <v>123609</v>
      </c>
      <c r="H6" s="36">
        <f t="shared" si="1"/>
        <v>13.53906985914259</v>
      </c>
      <c r="I6" s="74" t="s">
        <v>15</v>
      </c>
      <c r="J6" s="50">
        <v>9169.9648000000016</v>
      </c>
      <c r="K6" s="51">
        <v>38187.668082000004</v>
      </c>
      <c r="L6" s="52">
        <f t="shared" si="2"/>
        <v>4.1644290806874196</v>
      </c>
      <c r="M6" s="39"/>
      <c r="N6" s="39" t="s">
        <v>65</v>
      </c>
      <c r="O6" s="38">
        <v>651622</v>
      </c>
      <c r="P6" s="104"/>
      <c r="Q6" s="106"/>
      <c r="R6" s="107"/>
      <c r="S6" s="106"/>
      <c r="T6" s="139"/>
      <c r="U6" s="139"/>
      <c r="V6" s="139"/>
      <c r="W6" s="84"/>
      <c r="X6" s="139"/>
      <c r="Y6" s="139"/>
      <c r="Z6" s="8"/>
    </row>
    <row r="7" spans="1:26" x14ac:dyDescent="0.25">
      <c r="A7" s="75" t="s">
        <v>48</v>
      </c>
      <c r="B7" s="26">
        <v>46996</v>
      </c>
      <c r="C7" s="27">
        <v>4676.9127100000005</v>
      </c>
      <c r="D7" s="28">
        <f t="shared" si="0"/>
        <v>9.951725061707381E-2</v>
      </c>
      <c r="E7" s="16" t="s">
        <v>66</v>
      </c>
      <c r="F7" s="40">
        <v>3375.4259999999999</v>
      </c>
      <c r="G7" s="18">
        <v>22413</v>
      </c>
      <c r="H7" s="36">
        <f t="shared" si="1"/>
        <v>6.6400507669254196</v>
      </c>
      <c r="I7" s="74" t="s">
        <v>44</v>
      </c>
      <c r="J7" s="50">
        <v>105</v>
      </c>
      <c r="K7" s="51">
        <v>613</v>
      </c>
      <c r="L7" s="52">
        <f t="shared" si="2"/>
        <v>5.8380952380952378</v>
      </c>
      <c r="M7" s="39"/>
      <c r="N7" s="39" t="s">
        <v>26</v>
      </c>
      <c r="O7" s="38">
        <f>817517+557753+89552+93905+272810</f>
        <v>1831537</v>
      </c>
      <c r="P7" s="104"/>
      <c r="Q7" s="104"/>
      <c r="R7" s="108"/>
      <c r="S7" s="106"/>
      <c r="T7" s="9"/>
      <c r="U7" s="76"/>
      <c r="V7" s="87"/>
      <c r="W7" s="85"/>
      <c r="X7" s="86"/>
      <c r="Y7" s="85"/>
      <c r="Z7" s="8"/>
    </row>
    <row r="8" spans="1:26" x14ac:dyDescent="0.25">
      <c r="A8" s="75" t="s">
        <v>44</v>
      </c>
      <c r="B8" s="26">
        <v>369200</v>
      </c>
      <c r="C8" s="27">
        <v>45002</v>
      </c>
      <c r="D8" s="28">
        <f t="shared" si="0"/>
        <v>0.12189057421451788</v>
      </c>
      <c r="E8" s="31" t="s">
        <v>3</v>
      </c>
      <c r="F8" s="40">
        <f>SUM(F4:F7)</f>
        <v>215407.98669999998</v>
      </c>
      <c r="G8" s="18">
        <f>SUM(G4:G7)</f>
        <v>2096393.3424001802</v>
      </c>
      <c r="H8" s="36">
        <f>G8/F8</f>
        <v>9.73219876624092</v>
      </c>
      <c r="I8" s="74" t="s">
        <v>35</v>
      </c>
      <c r="J8" s="50">
        <v>51153.500000000007</v>
      </c>
      <c r="K8" s="51">
        <v>177865.90423999997</v>
      </c>
      <c r="L8" s="52">
        <f t="shared" si="2"/>
        <v>3.4771013565054192</v>
      </c>
      <c r="M8" s="39"/>
      <c r="N8" s="39" t="s">
        <v>62</v>
      </c>
      <c r="O8" s="38">
        <v>2228827.0150969997</v>
      </c>
      <c r="P8" s="104"/>
      <c r="Q8" s="104"/>
      <c r="R8" s="108"/>
      <c r="S8" s="106"/>
      <c r="T8" s="10"/>
      <c r="U8" s="71"/>
      <c r="V8" s="8"/>
      <c r="W8" s="8"/>
      <c r="X8" s="8"/>
      <c r="Y8" s="8"/>
      <c r="Z8" s="8"/>
    </row>
    <row r="9" spans="1:26" x14ac:dyDescent="0.25">
      <c r="A9" s="75"/>
      <c r="B9" s="26"/>
      <c r="C9" s="27"/>
      <c r="D9" s="28"/>
      <c r="E9" s="32"/>
      <c r="F9" s="33"/>
      <c r="G9" s="34"/>
      <c r="H9" s="35"/>
      <c r="I9" s="74" t="s">
        <v>61</v>
      </c>
      <c r="J9" s="50">
        <v>156482.45000000001</v>
      </c>
      <c r="K9" s="51">
        <v>310299.93756999995</v>
      </c>
      <c r="L9" s="52">
        <f t="shared" si="2"/>
        <v>1.982969576268776</v>
      </c>
      <c r="M9" s="39"/>
      <c r="N9" s="39"/>
      <c r="O9" s="39"/>
      <c r="P9" s="104"/>
      <c r="Q9" s="104"/>
      <c r="R9" s="104"/>
      <c r="S9" s="109"/>
      <c r="T9" s="9"/>
      <c r="U9" s="9"/>
      <c r="V9" s="8"/>
      <c r="W9" s="8"/>
      <c r="X9" s="8"/>
      <c r="Y9" s="8"/>
      <c r="Z9" s="8"/>
    </row>
    <row r="10" spans="1:26" x14ac:dyDescent="0.25">
      <c r="A10" s="59" t="s">
        <v>3</v>
      </c>
      <c r="B10" s="26">
        <f>SUM(B4:B9)</f>
        <v>101854988</v>
      </c>
      <c r="C10" s="63">
        <f>SUM(C4:C9)</f>
        <v>7316434.4181000004</v>
      </c>
      <c r="D10" s="28">
        <f>C10/B10</f>
        <v>7.1831871582960671E-2</v>
      </c>
      <c r="E10" s="32" t="s">
        <v>2</v>
      </c>
      <c r="F10" s="33"/>
      <c r="G10" s="34"/>
      <c r="H10" s="35"/>
      <c r="I10" s="74" t="s">
        <v>43</v>
      </c>
      <c r="J10" s="50">
        <v>10</v>
      </c>
      <c r="K10" s="51">
        <v>1175</v>
      </c>
      <c r="L10" s="52"/>
      <c r="M10" s="39" t="s">
        <v>27</v>
      </c>
      <c r="N10" s="39"/>
      <c r="O10" s="38">
        <f>SUM(O4:O8)</f>
        <v>4711986.0150969997</v>
      </c>
      <c r="P10" s="104"/>
      <c r="Q10" s="104"/>
      <c r="R10" s="104"/>
      <c r="S10" s="104"/>
      <c r="T10" s="9"/>
      <c r="U10" s="71"/>
      <c r="V10" s="8"/>
      <c r="W10" s="8"/>
      <c r="X10" s="8"/>
      <c r="Y10" s="8"/>
      <c r="Z10" s="8"/>
    </row>
    <row r="11" spans="1:26" x14ac:dyDescent="0.25">
      <c r="A11" s="110" t="s">
        <v>2</v>
      </c>
      <c r="B11" s="111"/>
      <c r="C11" s="112"/>
      <c r="D11" s="113"/>
      <c r="E11" s="19" t="s">
        <v>41</v>
      </c>
      <c r="F11" s="40">
        <v>7799</v>
      </c>
      <c r="G11" s="18">
        <v>74152.582745050007</v>
      </c>
      <c r="H11" s="36">
        <f t="shared" ref="H11:H16" si="3">G11/F11</f>
        <v>9.507960346845751</v>
      </c>
      <c r="I11" s="57" t="s">
        <v>3</v>
      </c>
      <c r="J11" s="50">
        <f>SUM(J4:J10)</f>
        <v>246571.97360000003</v>
      </c>
      <c r="K11" s="51">
        <f>SUM(K4:K10)</f>
        <v>637251.38530643994</v>
      </c>
      <c r="L11" s="52">
        <f>K11/J11</f>
        <v>2.584443706243019</v>
      </c>
      <c r="M11" s="104"/>
      <c r="N11" s="104"/>
      <c r="O11" s="104"/>
      <c r="P11" s="104"/>
      <c r="Q11" s="104"/>
      <c r="R11" s="104"/>
      <c r="S11" s="104"/>
      <c r="T11" s="10"/>
      <c r="U11" s="9"/>
      <c r="V11" s="8"/>
      <c r="W11" s="8"/>
      <c r="X11" s="8"/>
      <c r="Y11" s="8"/>
      <c r="Z11" s="8"/>
    </row>
    <row r="12" spans="1:26" x14ac:dyDescent="0.25">
      <c r="A12" s="75" t="s">
        <v>1</v>
      </c>
      <c r="B12" s="26">
        <v>7948681</v>
      </c>
      <c r="C12" s="27">
        <v>644757.16401999991</v>
      </c>
      <c r="D12" s="28">
        <f t="shared" ref="D12:D19" si="4">C12/B12</f>
        <v>8.1114988011218456E-2</v>
      </c>
      <c r="E12" s="16" t="s">
        <v>47</v>
      </c>
      <c r="F12" s="40">
        <v>551</v>
      </c>
      <c r="G12" s="18">
        <v>4765.2037764899997</v>
      </c>
      <c r="H12" s="36">
        <f t="shared" si="3"/>
        <v>8.6482827159528117</v>
      </c>
      <c r="I12" s="57"/>
      <c r="J12" s="50"/>
      <c r="K12" s="51"/>
      <c r="L12" s="52"/>
      <c r="M12" s="104"/>
      <c r="N12" s="104"/>
      <c r="O12" s="139"/>
      <c r="P12" s="104"/>
      <c r="Q12" s="104"/>
      <c r="R12" s="114"/>
      <c r="S12" s="104"/>
      <c r="T12" s="64"/>
      <c r="U12" s="9"/>
      <c r="V12" s="8"/>
      <c r="W12" s="8"/>
      <c r="X12" s="8"/>
      <c r="Y12" s="8"/>
      <c r="Z12" s="8"/>
    </row>
    <row r="13" spans="1:26" x14ac:dyDescent="0.25">
      <c r="A13" s="75" t="s">
        <v>56</v>
      </c>
      <c r="B13" s="26">
        <v>13810</v>
      </c>
      <c r="C13" s="27">
        <v>1546.73552</v>
      </c>
      <c r="D13" s="28">
        <f t="shared" si="4"/>
        <v>0.11200112382331644</v>
      </c>
      <c r="E13" s="16" t="s">
        <v>45</v>
      </c>
      <c r="F13" s="40">
        <v>2466</v>
      </c>
      <c r="G13" s="18">
        <v>24262.319064460004</v>
      </c>
      <c r="H13" s="36">
        <f t="shared" si="3"/>
        <v>9.8387344138118422</v>
      </c>
      <c r="I13" s="58" t="s">
        <v>2</v>
      </c>
      <c r="J13" s="115"/>
      <c r="K13" s="51"/>
      <c r="L13" s="52"/>
      <c r="M13" s="104"/>
      <c r="N13" s="104"/>
      <c r="O13" s="106"/>
      <c r="P13" s="104"/>
      <c r="Q13" s="104"/>
      <c r="R13" s="104"/>
      <c r="S13" s="104"/>
      <c r="T13" s="9"/>
      <c r="U13" s="9"/>
      <c r="V13" s="8"/>
      <c r="W13" s="8"/>
      <c r="X13" s="8"/>
      <c r="Y13" s="8"/>
      <c r="Z13" s="8"/>
    </row>
    <row r="14" spans="1:26" x14ac:dyDescent="0.25">
      <c r="A14" s="75" t="s">
        <v>55</v>
      </c>
      <c r="B14" s="46">
        <v>0</v>
      </c>
      <c r="C14" s="27">
        <v>144.06</v>
      </c>
      <c r="D14" s="28"/>
      <c r="E14" s="16" t="s">
        <v>68</v>
      </c>
      <c r="F14" s="40">
        <v>0</v>
      </c>
      <c r="G14" s="18">
        <v>250</v>
      </c>
      <c r="H14" s="36"/>
      <c r="I14" s="74" t="s">
        <v>58</v>
      </c>
      <c r="J14" s="50">
        <v>13878.2</v>
      </c>
      <c r="K14" s="51">
        <v>51248.267060000013</v>
      </c>
      <c r="L14" s="52">
        <f>K14/J14</f>
        <v>3.6927171434335873</v>
      </c>
      <c r="M14" s="104"/>
      <c r="N14" s="104"/>
      <c r="O14" s="106"/>
      <c r="P14" s="116"/>
      <c r="Q14" s="116"/>
      <c r="R14" s="116"/>
      <c r="S14" s="104"/>
      <c r="T14" s="10"/>
      <c r="U14" s="9"/>
      <c r="V14" s="8"/>
      <c r="W14" s="8"/>
      <c r="X14" s="8"/>
      <c r="Y14" s="8"/>
      <c r="Z14" s="8"/>
    </row>
    <row r="15" spans="1:26" x14ac:dyDescent="0.25">
      <c r="A15" s="75" t="s">
        <v>54</v>
      </c>
      <c r="B15" s="26">
        <v>351648</v>
      </c>
      <c r="C15" s="27">
        <v>31007.412799999998</v>
      </c>
      <c r="D15" s="28">
        <f t="shared" si="4"/>
        <v>8.8177418327418322E-2</v>
      </c>
      <c r="E15" s="16" t="s">
        <v>46</v>
      </c>
      <c r="F15" s="40">
        <v>734</v>
      </c>
      <c r="G15" s="18">
        <v>7857.8336847429982</v>
      </c>
      <c r="H15" s="36">
        <f t="shared" si="3"/>
        <v>10.705495483301087</v>
      </c>
      <c r="I15" s="74" t="s">
        <v>57</v>
      </c>
      <c r="J15" s="50">
        <v>0</v>
      </c>
      <c r="K15" s="51">
        <v>214</v>
      </c>
      <c r="L15" s="52"/>
      <c r="M15" s="104"/>
      <c r="N15" s="104"/>
      <c r="O15" s="104"/>
      <c r="P15" s="116"/>
      <c r="Q15" s="116"/>
      <c r="R15" s="106"/>
      <c r="S15" s="104"/>
      <c r="T15" s="10"/>
      <c r="U15" s="9"/>
      <c r="V15" s="8"/>
      <c r="W15" s="8"/>
      <c r="X15" s="8"/>
      <c r="Y15" s="8"/>
      <c r="Z15" s="8"/>
    </row>
    <row r="16" spans="1:26" x14ac:dyDescent="0.25">
      <c r="A16" s="75" t="s">
        <v>53</v>
      </c>
      <c r="B16" s="26">
        <v>1298592</v>
      </c>
      <c r="C16" s="27">
        <v>109941.48815999999</v>
      </c>
      <c r="D16" s="28">
        <f t="shared" si="4"/>
        <v>8.4662071043098988E-2</v>
      </c>
      <c r="E16" s="31" t="s">
        <v>3</v>
      </c>
      <c r="F16" s="40">
        <f>SUM(F11:F15)</f>
        <v>11550</v>
      </c>
      <c r="G16" s="69">
        <f>SUM(G11:G15)</f>
        <v>111287.93927074302</v>
      </c>
      <c r="H16" s="36">
        <f t="shared" si="3"/>
        <v>9.635319417380348</v>
      </c>
      <c r="I16" s="57" t="s">
        <v>3</v>
      </c>
      <c r="J16" s="50">
        <f>SUM(J14:J15)</f>
        <v>13878.2</v>
      </c>
      <c r="K16" s="51">
        <f>SUM(K14:K15)</f>
        <v>51462.267060000013</v>
      </c>
      <c r="L16" s="52">
        <f>K16/J16</f>
        <v>3.7081370105633304</v>
      </c>
      <c r="M16" s="104"/>
      <c r="N16" s="104"/>
      <c r="O16" s="104"/>
      <c r="P16" s="116"/>
      <c r="Q16" s="116"/>
      <c r="R16" s="106"/>
      <c r="S16" s="104"/>
      <c r="T16" s="66"/>
      <c r="U16" s="9"/>
      <c r="V16" s="8"/>
      <c r="W16" s="8"/>
      <c r="X16" s="8"/>
      <c r="Y16" s="8"/>
      <c r="Z16" s="8"/>
    </row>
    <row r="17" spans="1:26" x14ac:dyDescent="0.25">
      <c r="A17" s="75" t="s">
        <v>52</v>
      </c>
      <c r="B17" s="26">
        <v>14945</v>
      </c>
      <c r="C17" s="27">
        <v>1665.4081800000004</v>
      </c>
      <c r="D17" s="28">
        <f t="shared" si="4"/>
        <v>0.11143580996988962</v>
      </c>
      <c r="E17" s="23"/>
      <c r="F17" s="33"/>
      <c r="G17" s="34"/>
      <c r="H17" s="35"/>
      <c r="I17" s="58" t="s">
        <v>4</v>
      </c>
      <c r="J17" s="115"/>
      <c r="K17" s="51"/>
      <c r="L17" s="52"/>
      <c r="M17" s="104"/>
      <c r="N17" s="104"/>
      <c r="O17" s="104"/>
      <c r="P17" s="116"/>
      <c r="Q17" s="116"/>
      <c r="R17" s="116"/>
      <c r="S17" s="70"/>
      <c r="U17" s="9"/>
      <c r="V17" s="8"/>
      <c r="W17" s="8"/>
      <c r="X17" s="8"/>
      <c r="Y17" s="8"/>
      <c r="Z17" s="8"/>
    </row>
    <row r="18" spans="1:26" x14ac:dyDescent="0.25">
      <c r="A18" s="75" t="s">
        <v>67</v>
      </c>
      <c r="B18" s="26">
        <v>120</v>
      </c>
      <c r="C18" s="27">
        <v>17</v>
      </c>
      <c r="D18" s="28">
        <f t="shared" si="4"/>
        <v>0.14166666666666666</v>
      </c>
      <c r="E18" s="32" t="s">
        <v>4</v>
      </c>
      <c r="F18" s="33"/>
      <c r="G18" s="34"/>
      <c r="H18" s="35"/>
      <c r="I18" s="74" t="s">
        <v>16</v>
      </c>
      <c r="J18" s="50">
        <v>12796.399999999998</v>
      </c>
      <c r="K18" s="51">
        <v>46118.042870000005</v>
      </c>
      <c r="L18" s="52">
        <f>K18/J18</f>
        <v>3.6039857202025578</v>
      </c>
      <c r="M18" s="104"/>
      <c r="N18" s="117"/>
      <c r="O18" s="104"/>
      <c r="P18" s="116"/>
      <c r="Q18" s="116"/>
      <c r="R18" s="116"/>
      <c r="S18" s="104"/>
      <c r="T18" s="65"/>
      <c r="U18" s="9"/>
      <c r="V18" s="67">
        <f>T18-U18</f>
        <v>0</v>
      </c>
      <c r="W18" s="8"/>
      <c r="X18" s="8"/>
      <c r="Y18" s="8"/>
      <c r="Z18" s="8"/>
    </row>
    <row r="19" spans="1:26" x14ac:dyDescent="0.25">
      <c r="A19" s="75" t="s">
        <v>51</v>
      </c>
      <c r="B19" s="26">
        <v>192857</v>
      </c>
      <c r="C19" s="27">
        <v>32915.831629999993</v>
      </c>
      <c r="D19" s="28">
        <f t="shared" si="4"/>
        <v>0.17067480895171031</v>
      </c>
      <c r="E19" s="16" t="s">
        <v>38</v>
      </c>
      <c r="F19" s="40">
        <v>7671</v>
      </c>
      <c r="G19" s="18">
        <v>79566.670981834832</v>
      </c>
      <c r="H19" s="36">
        <f>G19/F19</f>
        <v>10.372398772237627</v>
      </c>
      <c r="I19" s="57"/>
      <c r="J19" s="50"/>
      <c r="K19" s="51"/>
      <c r="L19" s="52"/>
      <c r="M19" s="104"/>
      <c r="N19" s="104"/>
      <c r="O19" s="104"/>
      <c r="P19" s="116"/>
      <c r="Q19" s="116"/>
      <c r="R19" s="116"/>
      <c r="S19" s="104"/>
      <c r="T19" s="65"/>
      <c r="U19" s="9"/>
      <c r="V19" s="8"/>
      <c r="W19" s="8"/>
      <c r="X19" s="8"/>
      <c r="Y19" s="8"/>
      <c r="Z19" s="8"/>
    </row>
    <row r="20" spans="1:26" x14ac:dyDescent="0.25">
      <c r="A20" s="59" t="s">
        <v>3</v>
      </c>
      <c r="B20" s="26">
        <f>SUM(B12:B19)</f>
        <v>9820653</v>
      </c>
      <c r="C20" s="27">
        <f>SUM(C12:C19)</f>
        <v>821995.10031000001</v>
      </c>
      <c r="D20" s="28">
        <f>C20/B20</f>
        <v>8.3700656189562961E-2</v>
      </c>
      <c r="E20" s="31" t="s">
        <v>65</v>
      </c>
      <c r="F20" s="136">
        <v>-67434</v>
      </c>
      <c r="G20" s="137">
        <f>O6*-1</f>
        <v>-651622</v>
      </c>
      <c r="H20" s="31"/>
      <c r="I20" s="49" t="s">
        <v>39</v>
      </c>
      <c r="J20" s="153">
        <f>+J11+J16+J18</f>
        <v>273246.57360000006</v>
      </c>
      <c r="K20" s="51">
        <f>K11+K16+K18</f>
        <v>734831.69523643993</v>
      </c>
      <c r="L20" s="52">
        <f>K20/J20</f>
        <v>2.6892622496783609</v>
      </c>
      <c r="M20" s="70"/>
      <c r="N20" s="70"/>
      <c r="O20" s="70"/>
      <c r="P20" s="122"/>
      <c r="Q20" s="116"/>
      <c r="R20" s="116"/>
      <c r="S20" s="104"/>
      <c r="T20" s="9"/>
      <c r="U20" s="8"/>
      <c r="V20" s="8"/>
      <c r="W20" s="8"/>
      <c r="X20" s="8"/>
      <c r="Y20" s="8"/>
      <c r="Z20" s="8"/>
    </row>
    <row r="21" spans="1:26" x14ac:dyDescent="0.25">
      <c r="A21" s="118" t="s">
        <v>4</v>
      </c>
      <c r="B21" s="119"/>
      <c r="C21" s="120"/>
      <c r="D21" s="121"/>
      <c r="E21" s="31" t="s">
        <v>39</v>
      </c>
      <c r="F21" s="136">
        <f>F8+F16+F19+F20</f>
        <v>167194.98669999998</v>
      </c>
      <c r="G21" s="137">
        <f>+G8+G19+G16+G20</f>
        <v>1635625.952652758</v>
      </c>
      <c r="H21" s="36">
        <f>G21/F21</f>
        <v>9.782745194313641</v>
      </c>
      <c r="I21" s="104"/>
      <c r="J21" s="104"/>
      <c r="K21" s="106"/>
      <c r="L21" s="104"/>
      <c r="M21" s="70"/>
      <c r="N21" s="70"/>
      <c r="O21" s="70"/>
      <c r="P21" s="122"/>
      <c r="Q21" s="116"/>
      <c r="R21" s="116"/>
      <c r="S21" s="104"/>
      <c r="T21" s="9"/>
      <c r="U21" s="8"/>
      <c r="V21" s="8"/>
      <c r="W21" s="8"/>
      <c r="X21" s="8"/>
      <c r="Y21" s="8"/>
      <c r="Z21" s="8"/>
    </row>
    <row r="22" spans="1:26" x14ac:dyDescent="0.25">
      <c r="A22" s="75" t="s">
        <v>12</v>
      </c>
      <c r="B22" s="29">
        <v>3805213</v>
      </c>
      <c r="C22" s="27">
        <v>307224</v>
      </c>
      <c r="D22" s="28">
        <f t="shared" ref="D22" si="5">C22/B22</f>
        <v>8.0737661728791529E-2</v>
      </c>
      <c r="E22" s="70"/>
      <c r="F22" s="70"/>
      <c r="G22" s="70"/>
      <c r="H22" s="70"/>
      <c r="I22" s="104"/>
      <c r="J22" s="139"/>
      <c r="K22" s="139"/>
      <c r="L22" s="139"/>
      <c r="M22" s="122"/>
      <c r="N22" s="116"/>
      <c r="O22" s="116"/>
      <c r="P22" s="104"/>
      <c r="Q22" s="104"/>
      <c r="R22" s="70"/>
      <c r="S22" s="70"/>
    </row>
    <row r="23" spans="1:26" x14ac:dyDescent="0.25">
      <c r="A23" s="59"/>
      <c r="B23" s="119"/>
      <c r="C23" s="120"/>
      <c r="D23" s="146"/>
      <c r="E23" s="148"/>
      <c r="F23" s="123">
        <f>F20*-1</f>
        <v>67434</v>
      </c>
      <c r="G23" s="124">
        <f>G20*-1</f>
        <v>651622</v>
      </c>
      <c r="H23" s="77"/>
      <c r="I23" s="127"/>
      <c r="J23" s="125"/>
      <c r="K23" s="128"/>
      <c r="L23" s="70"/>
      <c r="M23" s="122"/>
      <c r="N23" s="116"/>
      <c r="O23" s="116"/>
      <c r="P23" s="104"/>
      <c r="Q23" s="104"/>
      <c r="R23" s="70"/>
      <c r="S23" s="70"/>
    </row>
    <row r="24" spans="1:26" x14ac:dyDescent="0.25">
      <c r="A24" s="59" t="s">
        <v>11</v>
      </c>
      <c r="B24" s="152">
        <f>B10+B20+B22</f>
        <v>115480854</v>
      </c>
      <c r="C24" s="27">
        <f>C10+C20+C22</f>
        <v>8445653.518410001</v>
      </c>
      <c r="D24" s="147">
        <f t="shared" ref="D24" si="6">C24/B24</f>
        <v>7.3134664542834099E-2</v>
      </c>
      <c r="E24" s="130"/>
      <c r="F24" s="144">
        <f>F21+F23</f>
        <v>234628.98669999998</v>
      </c>
      <c r="G24" s="145">
        <f>G21+G23</f>
        <v>2287247.952652758</v>
      </c>
      <c r="H24" s="149" t="s">
        <v>38</v>
      </c>
      <c r="I24" s="130"/>
      <c r="J24" s="135"/>
      <c r="K24" s="129"/>
      <c r="L24" s="70"/>
      <c r="M24" s="122"/>
      <c r="N24" s="116"/>
      <c r="O24" s="116"/>
      <c r="P24" s="104"/>
      <c r="Q24" s="104"/>
      <c r="R24" s="70"/>
      <c r="S24" s="70"/>
    </row>
    <row r="25" spans="1:26" x14ac:dyDescent="0.25">
      <c r="A25" s="70"/>
      <c r="B25" s="139"/>
      <c r="C25" s="139"/>
      <c r="D25" s="139"/>
      <c r="E25" s="130"/>
      <c r="F25" s="123"/>
      <c r="G25" s="125"/>
      <c r="H25" s="126"/>
      <c r="I25" s="81"/>
      <c r="J25" s="78"/>
      <c r="K25" s="22"/>
      <c r="L25" s="70"/>
      <c r="M25" s="122"/>
      <c r="N25" s="72"/>
      <c r="O25" s="72"/>
      <c r="P25" s="9"/>
      <c r="Q25" s="9"/>
    </row>
    <row r="26" spans="1:26" ht="13.8" thickBot="1" x14ac:dyDescent="0.3">
      <c r="A26" s="133" t="s">
        <v>63</v>
      </c>
      <c r="B26" s="134">
        <f>C24+G21+K20+O8</f>
        <v>13044938.181396199</v>
      </c>
      <c r="C26" s="1"/>
      <c r="D26" s="2"/>
      <c r="E26" s="104"/>
      <c r="F26" s="139"/>
      <c r="G26" s="139"/>
      <c r="H26" s="139"/>
      <c r="I26" s="81"/>
      <c r="M26" s="138"/>
      <c r="N26" s="72"/>
      <c r="O26" s="72"/>
      <c r="P26" s="9"/>
      <c r="Q26" s="9"/>
    </row>
    <row r="27" spans="1:26" x14ac:dyDescent="0.25">
      <c r="A27" s="131" t="s">
        <v>64</v>
      </c>
      <c r="B27" s="132">
        <f>C24+K20+O8</f>
        <v>11409312.228743441</v>
      </c>
      <c r="E27" s="3"/>
      <c r="F27" s="79"/>
      <c r="G27" s="79"/>
      <c r="H27" s="80"/>
      <c r="I27" s="81"/>
      <c r="M27" s="138"/>
      <c r="N27" s="72"/>
      <c r="O27" s="72"/>
      <c r="P27" s="9"/>
      <c r="Q27" s="9"/>
    </row>
    <row r="28" spans="1:26" ht="13.8" thickBot="1" x14ac:dyDescent="0.3">
      <c r="A28" s="7"/>
      <c r="H28" s="80"/>
      <c r="I28" s="81"/>
      <c r="M28" s="138"/>
      <c r="N28" s="72"/>
      <c r="O28" s="72"/>
      <c r="P28" s="9"/>
      <c r="Q28" s="9"/>
    </row>
    <row r="29" spans="1:26" ht="14.4" x14ac:dyDescent="0.25">
      <c r="A29" s="150" t="s">
        <v>34</v>
      </c>
      <c r="B29" s="88"/>
      <c r="C29" s="88"/>
      <c r="D29" s="88"/>
      <c r="E29" s="88"/>
      <c r="F29" s="88"/>
      <c r="G29" s="88"/>
      <c r="H29" s="95"/>
      <c r="I29" s="96"/>
      <c r="J29" s="88"/>
      <c r="K29" s="141"/>
      <c r="L29" s="68"/>
      <c r="M29" s="138"/>
      <c r="N29" s="72"/>
      <c r="O29" s="72"/>
      <c r="P29" s="9"/>
      <c r="Q29" s="9"/>
    </row>
    <row r="30" spans="1:26" ht="14.4" x14ac:dyDescent="0.25">
      <c r="A30" s="151" t="s">
        <v>70</v>
      </c>
      <c r="B30" s="90"/>
      <c r="C30" s="90"/>
      <c r="D30" s="90"/>
      <c r="E30" s="90"/>
      <c r="F30" s="90"/>
      <c r="G30" s="90"/>
      <c r="H30" s="93"/>
      <c r="I30" s="94"/>
      <c r="J30" s="90"/>
      <c r="K30" s="142"/>
      <c r="M30" s="138"/>
    </row>
    <row r="31" spans="1:26" ht="14.4" x14ac:dyDescent="0.25">
      <c r="A31" s="151" t="s">
        <v>71</v>
      </c>
      <c r="B31" s="90"/>
      <c r="C31" s="90"/>
      <c r="D31" s="90"/>
      <c r="E31" s="90"/>
      <c r="F31" s="90"/>
      <c r="G31" s="90"/>
      <c r="H31" s="93"/>
      <c r="I31" s="94"/>
      <c r="J31" s="90"/>
      <c r="K31" s="142"/>
      <c r="M31" s="138"/>
      <c r="N31" s="72"/>
      <c r="O31" s="72"/>
      <c r="P31" s="9"/>
      <c r="Q31" s="9"/>
    </row>
    <row r="32" spans="1:26" ht="14.4" x14ac:dyDescent="0.25">
      <c r="A32" s="151" t="s">
        <v>73</v>
      </c>
      <c r="B32" s="90"/>
      <c r="C32" s="90"/>
      <c r="D32" s="90"/>
      <c r="E32" s="90"/>
      <c r="F32" s="97"/>
      <c r="G32" s="90"/>
      <c r="H32" s="93"/>
      <c r="I32" s="94"/>
      <c r="J32" s="140"/>
      <c r="K32" s="142"/>
      <c r="M32" s="138"/>
      <c r="N32" s="72"/>
      <c r="O32" s="72"/>
      <c r="P32" s="9"/>
      <c r="Q32" s="9"/>
    </row>
    <row r="33" spans="1:17" ht="14.4" x14ac:dyDescent="0.25">
      <c r="A33" s="151" t="s">
        <v>72</v>
      </c>
      <c r="B33" s="90"/>
      <c r="C33" s="90"/>
      <c r="D33" s="90"/>
      <c r="E33" s="90"/>
      <c r="F33" s="97"/>
      <c r="G33" s="90"/>
      <c r="H33" s="93"/>
      <c r="I33" s="94"/>
      <c r="J33" s="140"/>
      <c r="K33" s="142"/>
      <c r="M33" s="138"/>
      <c r="N33" s="3"/>
      <c r="O33" s="3"/>
      <c r="P33" s="3"/>
    </row>
    <row r="34" spans="1:17" ht="14.4" x14ac:dyDescent="0.25">
      <c r="A34" s="89"/>
      <c r="B34" s="90"/>
      <c r="C34" s="90"/>
      <c r="D34" s="90"/>
      <c r="E34" s="90"/>
      <c r="F34" s="90"/>
      <c r="G34" s="90"/>
      <c r="H34" s="93"/>
      <c r="I34" s="94"/>
      <c r="J34" s="90"/>
      <c r="K34" s="142"/>
      <c r="M34" s="138"/>
    </row>
    <row r="35" spans="1:17" ht="14.4" x14ac:dyDescent="0.25">
      <c r="A35" s="89"/>
      <c r="B35" s="90"/>
      <c r="C35" s="90"/>
      <c r="D35" s="90"/>
      <c r="E35" s="90"/>
      <c r="F35" s="90"/>
      <c r="G35" s="90"/>
      <c r="H35" s="93"/>
      <c r="I35" s="94"/>
      <c r="J35" s="90"/>
      <c r="K35" s="142"/>
      <c r="M35" s="138"/>
    </row>
    <row r="36" spans="1:17" ht="14.4" x14ac:dyDescent="0.25">
      <c r="A36" s="89"/>
      <c r="B36" s="90"/>
      <c r="C36" s="90"/>
      <c r="D36" s="90"/>
      <c r="E36" s="90"/>
      <c r="F36" s="90"/>
      <c r="G36" s="90"/>
      <c r="H36" s="93"/>
      <c r="I36" s="94"/>
      <c r="J36" s="90"/>
      <c r="K36" s="142"/>
      <c r="M36" s="138"/>
    </row>
    <row r="37" spans="1:17" ht="14.4" x14ac:dyDescent="0.3">
      <c r="A37" s="98"/>
      <c r="B37" s="90"/>
      <c r="C37" s="90"/>
      <c r="D37" s="90"/>
      <c r="E37" s="99"/>
      <c r="F37" s="90"/>
      <c r="G37" s="90"/>
      <c r="H37" s="93"/>
      <c r="I37" s="94"/>
      <c r="J37" s="90"/>
      <c r="K37" s="142"/>
    </row>
    <row r="38" spans="1:17" ht="14.4" x14ac:dyDescent="0.25">
      <c r="A38" s="89"/>
      <c r="B38" s="90"/>
      <c r="C38" s="90"/>
      <c r="D38" s="90"/>
      <c r="E38" s="100"/>
      <c r="F38" s="90"/>
      <c r="G38" s="90"/>
      <c r="H38" s="93"/>
      <c r="I38" s="94"/>
      <c r="J38" s="90"/>
      <c r="K38" s="142"/>
    </row>
    <row r="39" spans="1:17" ht="14.4" x14ac:dyDescent="0.25">
      <c r="A39" s="89"/>
      <c r="B39" s="90"/>
      <c r="C39" s="90"/>
      <c r="D39" s="90"/>
      <c r="E39" s="90"/>
      <c r="F39" s="90"/>
      <c r="G39" s="90"/>
      <c r="H39" s="93"/>
      <c r="I39" s="94"/>
      <c r="J39" s="90"/>
      <c r="K39" s="142"/>
    </row>
    <row r="40" spans="1:17" s="22" customFormat="1" ht="15" thickBot="1" x14ac:dyDescent="0.3">
      <c r="A40" s="91"/>
      <c r="B40" s="92"/>
      <c r="C40" s="92"/>
      <c r="D40" s="92"/>
      <c r="E40" s="92"/>
      <c r="F40" s="92"/>
      <c r="G40" s="92"/>
      <c r="H40" s="101"/>
      <c r="I40" s="102"/>
      <c r="J40" s="92"/>
      <c r="K40" s="143"/>
      <c r="L40"/>
    </row>
    <row r="41" spans="1:17" x14ac:dyDescent="0.25">
      <c r="A41" s="22"/>
      <c r="B41" s="22"/>
      <c r="C41" s="22"/>
      <c r="D41" s="22"/>
      <c r="E41" s="3"/>
      <c r="H41" s="80"/>
      <c r="I41" s="81"/>
      <c r="J41" s="22"/>
    </row>
    <row r="42" spans="1:17" ht="14.4" x14ac:dyDescent="0.25">
      <c r="A42" s="82"/>
      <c r="H42" s="80"/>
      <c r="I42" s="81"/>
      <c r="K42" s="22"/>
      <c r="L42" s="22"/>
      <c r="N42" s="3"/>
      <c r="O42" s="9"/>
      <c r="P42" s="9"/>
      <c r="Q42" s="9"/>
    </row>
    <row r="43" spans="1:17" x14ac:dyDescent="0.25">
      <c r="A43" s="70"/>
      <c r="H43" s="80"/>
      <c r="I43" s="81"/>
    </row>
    <row r="44" spans="1:17" x14ac:dyDescent="0.25">
      <c r="A44" s="104"/>
      <c r="H44" s="80"/>
      <c r="I44" s="81"/>
      <c r="N44" s="9"/>
      <c r="O44" s="9"/>
      <c r="P44" s="9"/>
      <c r="Q44" s="9"/>
    </row>
    <row r="45" spans="1:17" x14ac:dyDescent="0.25">
      <c r="A45" s="70"/>
      <c r="H45" s="80"/>
      <c r="I45" s="81"/>
    </row>
    <row r="46" spans="1:17" x14ac:dyDescent="0.25">
      <c r="A46" s="104"/>
      <c r="H46" s="80"/>
    </row>
    <row r="47" spans="1:17" x14ac:dyDescent="0.25">
      <c r="A47" s="104"/>
    </row>
    <row r="48" spans="1:17" x14ac:dyDescent="0.25">
      <c r="A48" s="104"/>
    </row>
  </sheetData>
  <pageMargins left="0.75" right="0.75" top="1" bottom="1" header="0.5" footer="0.5"/>
  <pageSetup paperSize="3" scale="60" orientation="landscape" r:id="rId1"/>
  <headerFooter alignWithMargins="0"/>
  <colBreaks count="1" manualBreakCount="1">
    <brk id="2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The University of Texas at San Antonio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dagoberto.rodriguez</dc:creator>
  <cp:lastModifiedBy>dago</cp:lastModifiedBy>
  <cp:lastPrinted>2019-09-20T18:58:34Z</cp:lastPrinted>
  <dcterms:created xsi:type="dcterms:W3CDTF">2005-09-08T21:40:10Z</dcterms:created>
  <dcterms:modified xsi:type="dcterms:W3CDTF">2019-11-27T14:28:41Z</dcterms:modified>
</cp:coreProperties>
</file>