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gerfielda\Box Sync\2-Output\Reports\Compliance Reporting\AASHE - STARS\2016-2017_AASHE STARS_2.1\Operations\"/>
    </mc:Choice>
  </mc:AlternateContent>
  <bookViews>
    <workbookView xWindow="0" yWindow="0" windowWidth="20490" windowHeight="9195"/>
  </bookViews>
  <sheets>
    <sheet name="2016-2017 DH" sheetId="2" r:id="rId1"/>
    <sheet name="2016-17CAFE" sheetId="1" r:id="rId2"/>
    <sheet name="STATISTICS" sheetId="3" r:id="rId3"/>
    <sheet name="YR OVER YR COMPARISON" sheetId="4" r:id="rId4"/>
    <sheet name="Sheet1" sheetId="6" r:id="rId5"/>
  </sheets>
  <externalReferences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U29" i="4" l="1"/>
  <c r="H50" i="1" l="1"/>
  <c r="S27" i="4"/>
  <c r="S25" i="4"/>
  <c r="S23" i="4"/>
  <c r="S21" i="4"/>
  <c r="S19" i="4"/>
  <c r="S17" i="4"/>
  <c r="S15" i="4"/>
  <c r="S13" i="4"/>
  <c r="S11" i="4"/>
  <c r="S9" i="4"/>
  <c r="S7" i="4"/>
  <c r="S5" i="4"/>
  <c r="E29" i="4" l="1"/>
  <c r="O10" i="2" l="1"/>
  <c r="O26" i="2" l="1"/>
  <c r="O29" i="4" l="1"/>
  <c r="Q7" i="4"/>
  <c r="O18" i="2"/>
  <c r="L35" i="2" l="1"/>
  <c r="G50" i="1"/>
  <c r="K46" i="2"/>
  <c r="I46" i="2"/>
  <c r="H46" i="2" l="1"/>
  <c r="G46" i="2" l="1"/>
  <c r="O12" i="2"/>
  <c r="O13" i="2"/>
  <c r="K35" i="2" l="1"/>
  <c r="J35" i="2"/>
  <c r="I35" i="2"/>
  <c r="H35" i="2"/>
  <c r="G35" i="2"/>
  <c r="F46" i="2"/>
  <c r="E46" i="2"/>
  <c r="D46" i="2"/>
  <c r="C35" i="2"/>
  <c r="E35" i="2"/>
  <c r="F35" i="2"/>
  <c r="D50" i="1" l="1"/>
  <c r="D35" i="2"/>
  <c r="C46" i="2" l="1"/>
  <c r="C50" i="1"/>
  <c r="B50" i="1" l="1"/>
  <c r="B46" i="2"/>
  <c r="Q27" i="4"/>
  <c r="Q25" i="4"/>
  <c r="Q23" i="4"/>
  <c r="Q21" i="4"/>
  <c r="Q19" i="4"/>
  <c r="Q17" i="4"/>
  <c r="Q15" i="4"/>
  <c r="Q13" i="4"/>
  <c r="Q11" i="4"/>
  <c r="Q9" i="4"/>
  <c r="O9" i="2"/>
  <c r="O34" i="2"/>
  <c r="O33" i="2"/>
  <c r="Q29" i="4" l="1"/>
  <c r="B35" i="2"/>
  <c r="O48" i="1" l="1"/>
  <c r="G40" i="1" l="1"/>
  <c r="O17" i="1"/>
  <c r="O14" i="1"/>
  <c r="O44" i="2"/>
  <c r="O9" i="1"/>
  <c r="O7" i="1"/>
  <c r="J40" i="1"/>
  <c r="M40" i="1"/>
  <c r="L40" i="1"/>
  <c r="K40" i="1"/>
  <c r="I40" i="1"/>
  <c r="H40" i="1"/>
  <c r="F40" i="1"/>
  <c r="E40" i="1"/>
  <c r="D40" i="1"/>
  <c r="C40" i="1"/>
  <c r="B40" i="1"/>
  <c r="O38" i="1"/>
  <c r="O37" i="1"/>
  <c r="R5" i="3" l="1"/>
  <c r="R4" i="3"/>
  <c r="P7" i="3"/>
  <c r="O7" i="3"/>
  <c r="N7" i="3"/>
  <c r="M7" i="3"/>
  <c r="L7" i="3"/>
  <c r="K7" i="3"/>
  <c r="J7" i="3"/>
  <c r="I7" i="3"/>
  <c r="R7" i="3" l="1"/>
  <c r="O36" i="1" l="1"/>
  <c r="O35" i="1"/>
  <c r="O16" i="1" l="1"/>
  <c r="O46" i="2" l="1"/>
  <c r="M27" i="4"/>
  <c r="M25" i="4"/>
  <c r="M23" i="4"/>
  <c r="M21" i="4"/>
  <c r="M19" i="4"/>
  <c r="M17" i="4"/>
  <c r="M15" i="4"/>
  <c r="M13" i="4"/>
  <c r="M11" i="4"/>
  <c r="M9" i="4"/>
  <c r="M7" i="4"/>
  <c r="M5" i="4"/>
  <c r="M29" i="4" l="1"/>
  <c r="O43" i="2" l="1"/>
  <c r="O42" i="2"/>
  <c r="O41" i="2"/>
  <c r="M35" i="2"/>
  <c r="O32" i="2"/>
  <c r="O31" i="2"/>
  <c r="O30" i="2"/>
  <c r="O29" i="2"/>
  <c r="O27" i="2"/>
  <c r="O25" i="2"/>
  <c r="O24" i="2"/>
  <c r="O23" i="2"/>
  <c r="O22" i="2"/>
  <c r="O21" i="2"/>
  <c r="O20" i="2"/>
  <c r="O17" i="2"/>
  <c r="O15" i="2"/>
  <c r="O14" i="2"/>
  <c r="O8" i="2"/>
  <c r="O6" i="2"/>
  <c r="O15" i="1"/>
  <c r="O19" i="1"/>
  <c r="O32" i="1"/>
  <c r="O33" i="1"/>
  <c r="O31" i="1"/>
  <c r="O30" i="1"/>
  <c r="O23" i="1"/>
  <c r="O22" i="1"/>
  <c r="O21" i="1"/>
  <c r="O13" i="1"/>
  <c r="O12" i="1"/>
  <c r="S29" i="4" l="1"/>
  <c r="B52" i="2"/>
  <c r="E7" i="3"/>
  <c r="P17" i="3" l="1"/>
  <c r="O17" i="3"/>
  <c r="N17" i="3"/>
  <c r="M17" i="3"/>
  <c r="L17" i="3"/>
  <c r="K17" i="3"/>
  <c r="J17" i="3"/>
  <c r="I17" i="3"/>
  <c r="H17" i="3"/>
  <c r="G17" i="3"/>
  <c r="F17" i="3"/>
  <c r="E17" i="3"/>
  <c r="R15" i="3"/>
  <c r="R14" i="3"/>
  <c r="H7" i="3"/>
  <c r="G7" i="3"/>
  <c r="F7" i="3"/>
  <c r="D60" i="3"/>
  <c r="O47" i="1"/>
  <c r="O46" i="1"/>
  <c r="O27" i="1"/>
  <c r="O26" i="1"/>
  <c r="O25" i="1"/>
  <c r="O24" i="1"/>
  <c r="O10" i="1"/>
  <c r="O8" i="1"/>
  <c r="O6" i="1"/>
  <c r="R17" i="3" l="1"/>
  <c r="O40" i="1"/>
  <c r="O50" i="1"/>
  <c r="B56" i="1" s="1"/>
  <c r="B18" i="3" s="1"/>
  <c r="B8" i="3" l="1"/>
  <c r="B52" i="1"/>
  <c r="B14" i="3" s="1"/>
  <c r="B54" i="1" l="1"/>
  <c r="B57" i="1"/>
  <c r="O35" i="2" l="1"/>
  <c r="B48" i="2" s="1"/>
  <c r="B50" i="2" s="1"/>
  <c r="B4" i="3" l="1"/>
  <c r="B23" i="3"/>
  <c r="B53" i="2"/>
  <c r="B6" i="3" l="1"/>
  <c r="B9" i="3"/>
  <c r="B28" i="3"/>
  <c r="B25" i="3"/>
  <c r="B19" i="3"/>
  <c r="B16" i="3"/>
</calcChain>
</file>

<file path=xl/sharedStrings.xml><?xml version="1.0" encoding="utf-8"?>
<sst xmlns="http://schemas.openxmlformats.org/spreadsheetml/2006/main" count="260" uniqueCount="141">
  <si>
    <t>Local Foods Tracking</t>
  </si>
  <si>
    <t>YTD TOTAL</t>
  </si>
  <si>
    <t>Vendors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</si>
  <si>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</si>
  <si>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</si>
  <si>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</si>
  <si>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</si>
  <si>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</si>
  <si>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</si>
  <si>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</si>
  <si>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</si>
  <si>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</si>
  <si>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</si>
  <si>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</si>
  <si>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</si>
  <si>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Southern Belle Dairy</t>
  </si>
  <si>
    <t>(fluid milk only)</t>
  </si>
  <si>
    <t>Papania's Produce(KYProud)</t>
  </si>
  <si>
    <t xml:space="preserve">King Bottling/ Climax </t>
  </si>
  <si>
    <t>BC Livestock Farm</t>
  </si>
  <si>
    <t>BC Gardens</t>
  </si>
  <si>
    <t>Marksbury Farm Market</t>
  </si>
  <si>
    <t>Weisenberger Mill/Sysco</t>
  </si>
  <si>
    <t>Pike Valley Farm</t>
  </si>
  <si>
    <t>Totals</t>
  </si>
  <si>
    <t>UNFI- Fair trade</t>
  </si>
  <si>
    <t>organic (UNFI)</t>
  </si>
  <si>
    <t>locally -roasted coffee</t>
  </si>
  <si>
    <t>Totals:</t>
  </si>
  <si>
    <t>YTD LOCAL TOTALS</t>
  </si>
  <si>
    <t>Total food cost YTD</t>
  </si>
  <si>
    <t>% of Total Food</t>
  </si>
  <si>
    <t>YTD SUSTAINABLE FOODS</t>
  </si>
  <si>
    <t>% of Local and Sustainable</t>
  </si>
  <si>
    <t>*Papania's began indicating KY Grown produce on invoices in June 2007.</t>
  </si>
  <si>
    <t>Sept.</t>
  </si>
  <si>
    <t>Oct.</t>
  </si>
  <si>
    <t>Nov.</t>
  </si>
  <si>
    <t>Dec.</t>
  </si>
  <si>
    <t>Jan.</t>
  </si>
  <si>
    <t>Feb.</t>
  </si>
  <si>
    <t>Mar.</t>
  </si>
  <si>
    <t>Jun</t>
  </si>
  <si>
    <t>Aug.</t>
  </si>
  <si>
    <t xml:space="preserve">**  Papania's Purchases from:  </t>
  </si>
  <si>
    <t>Caseland Farm, Cynthiana</t>
  </si>
  <si>
    <t>Triple Ridge Farm, Williamstown</t>
  </si>
  <si>
    <t>Cedar Point Farm, Pulaski Co</t>
  </si>
  <si>
    <t>Lincoln Co Produce Auction (Certified Ky Proud)</t>
  </si>
  <si>
    <t>Gallrein Farm, Shelbyville</t>
  </si>
  <si>
    <t>Dovelanding Farm, Woodford Co</t>
  </si>
  <si>
    <t>Ivan Ebey, Crab Orchard</t>
  </si>
  <si>
    <t>Ricky Bernard, Russsell Springs</t>
  </si>
  <si>
    <t>Joe Wilson, Nancy Ky</t>
  </si>
  <si>
    <t>Jerome Lang, Casey Co</t>
  </si>
  <si>
    <t>Elmwood Stock Farm, Georgetown</t>
  </si>
  <si>
    <t>Triple J Farm, Clark Co</t>
  </si>
  <si>
    <t>Evans Orchard, Georgetown</t>
  </si>
  <si>
    <t>Combined</t>
  </si>
  <si>
    <t>Mountaineer Dining</t>
  </si>
  <si>
    <t>CrossRoads Café</t>
  </si>
  <si>
    <t>Monthly Comparison, Local Foods (grown, raised, or processed within 150 miles of campus)</t>
  </si>
  <si>
    <t>2011-12</t>
  </si>
  <si>
    <t>Total:</t>
  </si>
  <si>
    <t>PLATE COST</t>
  </si>
  <si>
    <t>JAN</t>
  </si>
  <si>
    <t>FEB</t>
  </si>
  <si>
    <t>MAR</t>
  </si>
  <si>
    <t>APR</t>
  </si>
  <si>
    <t>MAY</t>
  </si>
  <si>
    <t>JUN</t>
  </si>
  <si>
    <t>JLY</t>
  </si>
  <si>
    <t>SEPT</t>
  </si>
  <si>
    <t>OCT</t>
  </si>
  <si>
    <t>NOV</t>
  </si>
  <si>
    <t>DEC</t>
  </si>
  <si>
    <t>AUG</t>
  </si>
  <si>
    <t>TRANS/MTH</t>
  </si>
  <si>
    <t>FC/MTH</t>
  </si>
  <si>
    <t>PC/MTH</t>
  </si>
  <si>
    <t>TOTAL</t>
  </si>
  <si>
    <t>FC PERCENTAGE</t>
  </si>
  <si>
    <t>FC %</t>
  </si>
  <si>
    <t>TTL SALES/MTH</t>
  </si>
  <si>
    <t>2012-13</t>
  </si>
  <si>
    <t>**Beef</t>
  </si>
  <si>
    <t>**Pork</t>
  </si>
  <si>
    <t>**Chicken</t>
  </si>
  <si>
    <t>**Produce</t>
  </si>
  <si>
    <t>**Eggs</t>
  </si>
  <si>
    <t>Lazy 8 Stock Farm (Baumann)</t>
  </si>
  <si>
    <t>**Poultry</t>
  </si>
  <si>
    <t>Eggs</t>
  </si>
  <si>
    <t>SYSCO:Weisenberger Mill/Hosey Honey</t>
  </si>
  <si>
    <t xml:space="preserve"> </t>
  </si>
  <si>
    <t>**Chicken/turkey</t>
  </si>
  <si>
    <t>Ap.</t>
  </si>
  <si>
    <t xml:space="preserve">  </t>
  </si>
  <si>
    <t>2013-14</t>
  </si>
  <si>
    <t>Kenny's Cheese/Sysco</t>
  </si>
  <si>
    <t>Produce</t>
  </si>
  <si>
    <t>Lazy 8 Stock Farm Produce</t>
  </si>
  <si>
    <t>**Crops (beans, oats, wheat)</t>
  </si>
  <si>
    <t>delivery fees</t>
  </si>
  <si>
    <t>Pork</t>
  </si>
  <si>
    <t>locally -roasted FT coffee</t>
  </si>
  <si>
    <r>
      <t>**Chicken/</t>
    </r>
    <r>
      <rPr>
        <sz val="11"/>
        <color rgb="FFFF0000"/>
        <rFont val="Calibri"/>
        <family val="2"/>
        <scheme val="minor"/>
      </rPr>
      <t>Goat</t>
    </r>
  </si>
  <si>
    <t>Sustainable Harvest Farm, London</t>
  </si>
  <si>
    <t>Cage-free, non local eggs</t>
  </si>
  <si>
    <t>Critchfield Meats/The Chop Shop KY</t>
  </si>
  <si>
    <t>Papania's Produce(KYProduce)</t>
  </si>
  <si>
    <t>Sustainable Harvest Farm Produce</t>
  </si>
  <si>
    <t>Local Farms and Producers:</t>
  </si>
  <si>
    <t>2014-15</t>
  </si>
  <si>
    <t>Sustainable Food Purchases, 2014-15</t>
  </si>
  <si>
    <t xml:space="preserve">   Eggs/Crops</t>
  </si>
  <si>
    <t>PROCESS AND DELIVER</t>
  </si>
  <si>
    <t>Chicken</t>
  </si>
  <si>
    <t xml:space="preserve">    </t>
  </si>
  <si>
    <t xml:space="preserve">   </t>
  </si>
  <si>
    <t>no longer purchase bottled water</t>
  </si>
  <si>
    <t>closed</t>
  </si>
  <si>
    <t>Creation Gardens/KY Produce</t>
  </si>
  <si>
    <t xml:space="preserve"> KY's Own Frozen/Sysco</t>
  </si>
  <si>
    <t>Sustainable Food Purchases, 2015-2016</t>
  </si>
  <si>
    <t>2015-16</t>
  </si>
  <si>
    <t>2010-11</t>
  </si>
  <si>
    <t>2009-10</t>
  </si>
  <si>
    <t>2008-09</t>
  </si>
  <si>
    <t>2007-08</t>
  </si>
  <si>
    <t>Creation Gardens KY Produce/Jam</t>
  </si>
  <si>
    <t>2016-2017</t>
  </si>
  <si>
    <t>TOTAL LOCAL PURCHASES 2016-2017</t>
  </si>
  <si>
    <t>no longer sell</t>
  </si>
  <si>
    <t xml:space="preserve"> Donut Days Bakery</t>
  </si>
  <si>
    <t xml:space="preserve">Goat       </t>
  </si>
  <si>
    <t>Beef</t>
  </si>
  <si>
    <t>Chicken/Turkey</t>
  </si>
  <si>
    <t xml:space="preserve">      </t>
  </si>
  <si>
    <t>Cage-free shell eggs (not local)</t>
  </si>
  <si>
    <t>TOTAL LOCAL PURCHASES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</si>
</sst>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0" fontId="0" fillId="0" borderId="0" xfId="0" applyNumberFormat="1"/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10" fontId="0" fillId="0" borderId="0" xfId="0" applyNumberFormat="1" applyProtection="1"/>
    <xf numFmtId="0" fontId="0" fillId="0" borderId="0" xfId="0" applyNumberFormat="1" applyProtection="1">
      <protection locked="0"/>
    </xf>
    <xf numFmtId="0" fontId="0" fillId="0" borderId="0" xfId="0" quotePrefix="1"/>
    <xf numFmtId="0" fontId="0" fillId="2" borderId="0" xfId="0" applyFill="1" applyProtection="1">
      <protection locked="0"/>
    </xf>
    <xf numFmtId="164" fontId="0" fillId="2" borderId="0" xfId="0" applyNumberFormat="1" applyFill="1" applyProtection="1"/>
    <xf numFmtId="0" fontId="0" fillId="0" borderId="0" xfId="0" applyProtection="1"/>
    <xf numFmtId="0" fontId="0" fillId="2" borderId="0" xfId="0" applyFill="1"/>
    <xf numFmtId="164" fontId="0" fillId="2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3" borderId="0" xfId="0" applyNumberFormat="1" applyFill="1" applyProtection="1"/>
    <xf numFmtId="0" fontId="0" fillId="3" borderId="0" xfId="0" applyFill="1"/>
    <xf numFmtId="8" fontId="1" fillId="0" borderId="0" xfId="0" applyNumberFormat="1" applyFont="1"/>
    <xf numFmtId="4" fontId="1" fillId="0" borderId="0" xfId="0" applyNumberFormat="1" applyFont="1"/>
    <xf numFmtId="6" fontId="0" fillId="0" borderId="0" xfId="0" applyNumberFormat="1" applyProtection="1"/>
    <xf numFmtId="6" fontId="0" fillId="0" borderId="0" xfId="0" applyNumberFormat="1"/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/>
    <xf numFmtId="0" fontId="0" fillId="0" borderId="0" xfId="0" applyFill="1"/>
    <xf numFmtId="8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ing%20Services/Dining%20reports/Food,%20Recycling,%20Organic%20Waste/Local%20Foods/LOCAL%20FOODS%20201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clanahanc/AppData/Local/Microsoft/Windows/Temporary%20Internet%20Files/Content.Outlook/3ZD9Z1AB/LOCAL_FOODS_2015-2016AUGU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clanahanc/AppData/Local/Microsoft/Windows/Temporary%20Internet%20Files/Content.Outlook/60077RTV/Copy%20of%20LOCAL_FOODS_2013-14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_2012 DH"/>
      <sheetName val="2011_2012 CC"/>
      <sheetName val="STATISTICS"/>
      <sheetName val="YR OVER YR COMPARISON"/>
    </sheetNames>
    <sheetDataSet>
      <sheetData sheetId="0">
        <row r="23">
          <cell r="B23">
            <v>22606</v>
          </cell>
          <cell r="C23">
            <v>17471</v>
          </cell>
          <cell r="D23">
            <v>17130</v>
          </cell>
          <cell r="E23">
            <v>5959</v>
          </cell>
          <cell r="F23">
            <v>15879</v>
          </cell>
          <cell r="G23">
            <v>14633</v>
          </cell>
          <cell r="H23">
            <v>11727</v>
          </cell>
          <cell r="I23">
            <v>26745</v>
          </cell>
          <cell r="J23">
            <v>8276</v>
          </cell>
          <cell r="K23">
            <v>3887</v>
          </cell>
          <cell r="L23">
            <v>2727</v>
          </cell>
          <cell r="M23">
            <v>15231</v>
          </cell>
        </row>
      </sheetData>
      <sheetData sheetId="1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90</v>
          </cell>
          <cell r="I21">
            <v>467</v>
          </cell>
          <cell r="J21">
            <v>63</v>
          </cell>
          <cell r="K21">
            <v>0</v>
          </cell>
          <cell r="L21">
            <v>0</v>
          </cell>
          <cell r="M21">
            <v>159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DH"/>
      <sheetName val="2015-16 CAFE"/>
      <sheetName val="STATISTICS"/>
      <sheetName val="YR OVER YR COMPARISON"/>
      <sheetName val="Sheet1"/>
    </sheetNames>
    <sheetDataSet>
      <sheetData sheetId="0">
        <row r="35">
          <cell r="B35">
            <v>21050</v>
          </cell>
          <cell r="C35">
            <v>45426</v>
          </cell>
          <cell r="D35">
            <v>26983</v>
          </cell>
          <cell r="E35">
            <v>5835</v>
          </cell>
          <cell r="F35">
            <v>14519</v>
          </cell>
          <cell r="G35">
            <v>20870</v>
          </cell>
          <cell r="H35">
            <v>24459</v>
          </cell>
          <cell r="I35">
            <v>24146</v>
          </cell>
          <cell r="J35">
            <v>18432</v>
          </cell>
          <cell r="K35">
            <v>2775</v>
          </cell>
          <cell r="L35">
            <v>4295</v>
          </cell>
          <cell r="M35">
            <v>15388</v>
          </cell>
        </row>
      </sheetData>
      <sheetData sheetId="1">
        <row r="40">
          <cell r="B40">
            <v>1469</v>
          </cell>
          <cell r="C40">
            <v>2783</v>
          </cell>
          <cell r="D40">
            <v>1871</v>
          </cell>
          <cell r="E40">
            <v>257</v>
          </cell>
          <cell r="F40">
            <v>602</v>
          </cell>
          <cell r="G40">
            <v>84</v>
          </cell>
          <cell r="H40">
            <v>94</v>
          </cell>
          <cell r="I40">
            <v>186</v>
          </cell>
          <cell r="J40">
            <v>0</v>
          </cell>
          <cell r="K40">
            <v>0</v>
          </cell>
          <cell r="L40">
            <v>0</v>
          </cell>
          <cell r="M40">
            <v>185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_2014 DH"/>
      <sheetName val="2013_2014 CC"/>
      <sheetName val="STATISTICS"/>
      <sheetName val="YR OVER YR COMPARISON"/>
      <sheetName val="Sheet1"/>
    </sheetNames>
    <sheetDataSet>
      <sheetData sheetId="0">
        <row r="40">
          <cell r="C40">
            <v>29833</v>
          </cell>
          <cell r="D40">
            <v>26174</v>
          </cell>
          <cell r="E40">
            <v>9318</v>
          </cell>
          <cell r="F40">
            <v>26446</v>
          </cell>
          <cell r="G40">
            <v>19912</v>
          </cell>
          <cell r="H40">
            <v>34474</v>
          </cell>
          <cell r="I40">
            <v>11927</v>
          </cell>
          <cell r="J40">
            <v>503</v>
          </cell>
          <cell r="K40">
            <v>1875</v>
          </cell>
          <cell r="L40">
            <v>923</v>
          </cell>
          <cell r="M40">
            <v>25354</v>
          </cell>
        </row>
      </sheetData>
      <sheetData sheetId="1">
        <row r="34">
          <cell r="C34">
            <v>268</v>
          </cell>
          <cell r="D34">
            <v>287</v>
          </cell>
          <cell r="E34">
            <v>53</v>
          </cell>
          <cell r="F34">
            <v>98</v>
          </cell>
          <cell r="G34">
            <v>54</v>
          </cell>
          <cell r="H34">
            <v>231</v>
          </cell>
          <cell r="I34">
            <v>54</v>
          </cell>
          <cell r="J34">
            <v>0</v>
          </cell>
          <cell r="K34">
            <v>0</v>
          </cell>
          <cell r="L34">
            <v>0</v>
          </cell>
          <cell r="M34">
            <v>255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A45" sqref="A45"/>
    </sheetView>
  </sheetViews>
  <sheetFormatPr defaultRowHeight="15" x14ac:dyDescent="0.25"/>
  <cols>
    <col min="1" max="1" width="30.42578125" customWidth="1"/>
    <col min="2" max="2" width="13.42578125" customWidth="1"/>
    <col min="3" max="3" width="10.140625" bestFit="1" customWidth="1"/>
    <col min="4" max="4" width="10.42578125" customWidth="1"/>
    <col min="5" max="5" width="11.140625" customWidth="1"/>
    <col min="6" max="6" width="12.5703125" customWidth="1"/>
    <col min="7" max="7" width="10.7109375" customWidth="1"/>
    <col min="8" max="8" width="10.140625" bestFit="1" customWidth="1"/>
    <col min="9" max="9" width="11.5703125" customWidth="1"/>
    <col min="10" max="10" width="11.28515625" customWidth="1"/>
    <col min="13" max="13" width="10.140625" customWidth="1"/>
    <col min="15" max="15" width="11.28515625" customWidth="1"/>
  </cols>
  <sheetData>
    <row r="1" spans="1:15" x14ac:dyDescent="0.25">
      <c r="E1" t="s">
        <v>0</v>
      </c>
    </row>
    <row r="2" spans="1:15" x14ac:dyDescent="0.25">
      <c r="E2" t="s">
        <v>132</v>
      </c>
      <c r="O2" t="s">
        <v>1</v>
      </c>
    </row>
    <row r="4" spans="1:15" x14ac:dyDescent="0.25">
      <c r="A4" t="s">
        <v>2</v>
      </c>
      <c r="B4" t="s">
        <v>35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10</v>
      </c>
      <c r="J4" t="s">
        <v>11</v>
      </c>
      <c r="K4" t="s">
        <v>42</v>
      </c>
      <c r="L4" t="s">
        <v>13</v>
      </c>
      <c r="M4" t="s">
        <v>43</v>
      </c>
    </row>
    <row r="6" spans="1:15" x14ac:dyDescent="0.25">
      <c r="A6" s="5" t="s">
        <v>15</v>
      </c>
      <c r="B6" s="3">
        <v>5974</v>
      </c>
      <c r="C6" s="3">
        <v>5615</v>
      </c>
      <c r="D6" s="3">
        <v>4068</v>
      </c>
      <c r="E6" s="3">
        <v>2381</v>
      </c>
      <c r="F6" s="3">
        <v>3674</v>
      </c>
      <c r="G6" s="3">
        <v>3971</v>
      </c>
      <c r="H6" s="3">
        <v>4268</v>
      </c>
      <c r="I6" s="3">
        <v>4080</v>
      </c>
      <c r="J6" s="3">
        <v>32</v>
      </c>
      <c r="K6" s="3">
        <v>40</v>
      </c>
      <c r="L6" s="3">
        <v>64</v>
      </c>
      <c r="M6" s="3">
        <v>2494</v>
      </c>
      <c r="N6" s="3"/>
      <c r="O6" s="4">
        <f>SUM(B6:N6)</f>
        <v>36661</v>
      </c>
    </row>
    <row r="7" spans="1:15" x14ac:dyDescent="0.25">
      <c r="A7" s="5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 x14ac:dyDescent="0.25">
      <c r="A8" s="5" t="s">
        <v>110</v>
      </c>
      <c r="B8" s="3">
        <v>2486</v>
      </c>
      <c r="C8" s="3">
        <v>1645</v>
      </c>
      <c r="D8" s="3">
        <v>1724</v>
      </c>
      <c r="E8" s="3">
        <v>342</v>
      </c>
      <c r="F8" s="3"/>
      <c r="G8" s="3"/>
      <c r="H8" s="3"/>
      <c r="I8" s="3"/>
      <c r="J8" s="3">
        <v>147</v>
      </c>
      <c r="K8" s="3">
        <v>109</v>
      </c>
      <c r="L8" s="3">
        <v>119</v>
      </c>
      <c r="M8" s="3">
        <v>497</v>
      </c>
      <c r="N8" s="3"/>
      <c r="O8" s="4">
        <f>SUM(B8:N8)</f>
        <v>7069</v>
      </c>
    </row>
    <row r="9" spans="1:15" x14ac:dyDescent="0.25">
      <c r="A9" s="5" t="s">
        <v>130</v>
      </c>
      <c r="B9" s="3">
        <v>879</v>
      </c>
      <c r="C9" s="3">
        <v>594</v>
      </c>
      <c r="D9" s="3">
        <v>233</v>
      </c>
      <c r="E9" s="3">
        <v>110</v>
      </c>
      <c r="F9" s="3">
        <v>466</v>
      </c>
      <c r="G9" s="3">
        <v>195</v>
      </c>
      <c r="H9" s="3">
        <v>607</v>
      </c>
      <c r="I9" s="3">
        <v>575</v>
      </c>
      <c r="J9" s="3">
        <v>38</v>
      </c>
      <c r="K9" s="3">
        <v>67</v>
      </c>
      <c r="L9" s="3">
        <v>128</v>
      </c>
      <c r="M9" s="3">
        <v>391</v>
      </c>
      <c r="N9" s="3"/>
      <c r="O9" s="4">
        <f>SUM(B9:N9)</f>
        <v>4283</v>
      </c>
    </row>
    <row r="10" spans="1:15" x14ac:dyDescent="0.25">
      <c r="A10" s="5" t="s">
        <v>18</v>
      </c>
      <c r="B10" s="3">
        <v>260</v>
      </c>
      <c r="C10" s="3">
        <v>285</v>
      </c>
      <c r="D10" s="3">
        <v>162</v>
      </c>
      <c r="E10" s="3">
        <v>98</v>
      </c>
      <c r="F10" s="3">
        <v>325</v>
      </c>
      <c r="G10" s="3" t="s">
        <v>97</v>
      </c>
      <c r="H10" s="3">
        <v>786</v>
      </c>
      <c r="I10" s="3">
        <v>1470</v>
      </c>
      <c r="J10" s="3"/>
      <c r="K10" s="3"/>
      <c r="L10" s="3"/>
      <c r="M10" s="3">
        <v>411</v>
      </c>
      <c r="N10" s="3"/>
      <c r="O10" s="4">
        <f>SUM(B10:N10)</f>
        <v>3797</v>
      </c>
    </row>
    <row r="11" spans="1:15" x14ac:dyDescent="0.25">
      <c r="A11" s="10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27" customFormat="1" x14ac:dyDescent="0.25">
      <c r="A12" s="25" t="s">
        <v>135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SUM(B12:N12)</f>
        <v>0</v>
      </c>
    </row>
    <row r="13" spans="1:15" x14ac:dyDescent="0.25">
      <c r="A13" s="5" t="s">
        <v>85</v>
      </c>
      <c r="B13" s="3">
        <v>3527</v>
      </c>
      <c r="C13" s="3">
        <v>3172</v>
      </c>
      <c r="D13" s="3">
        <v>1221</v>
      </c>
      <c r="E13" s="3"/>
      <c r="F13" s="3"/>
      <c r="G13" s="3">
        <v>4380</v>
      </c>
      <c r="H13" s="3"/>
      <c r="I13" s="3">
        <v>5908</v>
      </c>
      <c r="J13" s="3"/>
      <c r="K13" s="3"/>
      <c r="L13" s="3"/>
      <c r="M13" s="3">
        <v>11728</v>
      </c>
      <c r="N13" s="3"/>
      <c r="O13" s="4">
        <f>SUM(B13:N13)</f>
        <v>29936</v>
      </c>
    </row>
    <row r="14" spans="1:15" x14ac:dyDescent="0.25">
      <c r="A14" s="5" t="s">
        <v>117</v>
      </c>
      <c r="B14" s="3">
        <v>3951</v>
      </c>
      <c r="C14" s="3"/>
      <c r="D14" s="3">
        <v>224</v>
      </c>
      <c r="E14" s="3"/>
      <c r="F14" s="3"/>
      <c r="G14" s="3"/>
      <c r="H14" s="3"/>
      <c r="I14" s="3"/>
      <c r="J14" s="3"/>
      <c r="K14" s="3"/>
      <c r="L14" s="3"/>
      <c r="M14" s="3">
        <v>20067</v>
      </c>
      <c r="N14" s="3"/>
      <c r="O14" s="4">
        <f>SUM(B14:N14)</f>
        <v>24242</v>
      </c>
    </row>
    <row r="15" spans="1:15" x14ac:dyDescent="0.25">
      <c r="A15" s="5" t="s">
        <v>104</v>
      </c>
      <c r="B15" s="3">
        <v>9929</v>
      </c>
      <c r="C15" s="22">
        <v>2335</v>
      </c>
      <c r="D15" s="22">
        <v>3250</v>
      </c>
      <c r="E15" s="22">
        <v>4045</v>
      </c>
      <c r="F15" s="28">
        <v>2049</v>
      </c>
      <c r="G15" s="22">
        <v>2600</v>
      </c>
      <c r="H15" s="3"/>
      <c r="I15" s="3">
        <v>2441</v>
      </c>
      <c r="J15" s="3"/>
      <c r="K15" s="3"/>
      <c r="L15" s="3"/>
      <c r="M15" s="3">
        <v>1115</v>
      </c>
      <c r="N15" s="3"/>
      <c r="O15" s="4">
        <f>SUM(B15:N15)</f>
        <v>27764</v>
      </c>
    </row>
    <row r="16" spans="1:15" x14ac:dyDescent="0.25">
      <c r="A16" s="10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5" t="s">
        <v>100</v>
      </c>
      <c r="B17" s="3">
        <v>2073</v>
      </c>
      <c r="C17" s="3">
        <v>976</v>
      </c>
      <c r="D17" s="3">
        <v>2011</v>
      </c>
      <c r="E17" s="3">
        <v>2366</v>
      </c>
      <c r="F17" s="3">
        <v>2145</v>
      </c>
      <c r="G17" s="3">
        <v>1740</v>
      </c>
      <c r="H17" s="3">
        <v>1941</v>
      </c>
      <c r="I17" s="3">
        <v>1702</v>
      </c>
      <c r="J17" s="3">
        <v>283</v>
      </c>
      <c r="K17" s="23">
        <v>12</v>
      </c>
      <c r="L17" s="3">
        <v>229</v>
      </c>
      <c r="M17" s="3">
        <v>882.64</v>
      </c>
      <c r="N17" s="3"/>
      <c r="O17" s="4">
        <f>SUM(B17:N17)</f>
        <v>16360.64</v>
      </c>
    </row>
    <row r="18" spans="1:15" x14ac:dyDescent="0.25">
      <c r="A18" s="5" t="s">
        <v>115</v>
      </c>
      <c r="B18" s="3"/>
      <c r="C18" s="3" t="s">
        <v>138</v>
      </c>
      <c r="D18" s="3">
        <v>150</v>
      </c>
      <c r="E18" s="3">
        <v>337</v>
      </c>
      <c r="F18" s="3">
        <v>765</v>
      </c>
      <c r="G18" s="3">
        <v>600</v>
      </c>
      <c r="H18" s="3">
        <v>547</v>
      </c>
      <c r="I18" s="3">
        <v>532</v>
      </c>
      <c r="J18" s="3"/>
      <c r="K18" s="3"/>
      <c r="L18" s="3"/>
      <c r="M18" s="3"/>
      <c r="N18" s="3"/>
      <c r="O18" s="4">
        <f>SUM(B18:N18)</f>
        <v>2931</v>
      </c>
    </row>
    <row r="19" spans="1:15" x14ac:dyDescent="0.25">
      <c r="A19" s="10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5" t="s">
        <v>85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ref="O20:O27" si="0">SUM(B20:N20)</f>
        <v>0</v>
      </c>
    </row>
    <row r="21" spans="1:15" x14ac:dyDescent="0.25">
      <c r="A21" s="5" t="s">
        <v>116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0</v>
      </c>
    </row>
    <row r="22" spans="1:15" x14ac:dyDescent="0.25">
      <c r="A22" s="5" t="s">
        <v>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0"/>
        <v>0</v>
      </c>
    </row>
    <row r="23" spans="1:15" x14ac:dyDescent="0.25">
      <c r="A23" s="24" t="s">
        <v>112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0</v>
      </c>
    </row>
    <row r="24" spans="1:15" x14ac:dyDescent="0.25">
      <c r="A24" s="5" t="s">
        <v>111</v>
      </c>
      <c r="B24" s="3">
        <v>160</v>
      </c>
      <c r="C24" s="3">
        <v>463</v>
      </c>
      <c r="D24" s="3">
        <v>460</v>
      </c>
      <c r="E24" s="3">
        <v>118</v>
      </c>
      <c r="F24" s="3"/>
      <c r="G24" s="3"/>
      <c r="H24" s="3"/>
      <c r="I24" s="3"/>
      <c r="J24" s="3"/>
      <c r="K24" s="3" t="s">
        <v>118</v>
      </c>
      <c r="L24" s="3">
        <v>265</v>
      </c>
      <c r="M24" s="3">
        <v>44</v>
      </c>
      <c r="N24" s="3"/>
      <c r="O24" s="4">
        <f t="shared" si="0"/>
        <v>1510</v>
      </c>
    </row>
    <row r="25" spans="1:15" x14ac:dyDescent="0.25">
      <c r="A25" s="5" t="s">
        <v>22</v>
      </c>
      <c r="B25" s="3">
        <v>67</v>
      </c>
      <c r="C25" s="3">
        <v>105</v>
      </c>
      <c r="D25" s="3">
        <v>105</v>
      </c>
      <c r="E25" s="3">
        <v>34</v>
      </c>
      <c r="F25" s="3">
        <v>67</v>
      </c>
      <c r="G25" s="3">
        <v>34</v>
      </c>
      <c r="H25" s="3">
        <v>105</v>
      </c>
      <c r="I25" s="3">
        <v>54</v>
      </c>
      <c r="J25" s="3"/>
      <c r="K25" s="3"/>
      <c r="L25" s="3">
        <v>45</v>
      </c>
      <c r="M25" s="3"/>
      <c r="N25" s="3"/>
      <c r="O25" s="4">
        <f t="shared" si="0"/>
        <v>616</v>
      </c>
    </row>
    <row r="26" spans="1:15" x14ac:dyDescent="0.25">
      <c r="A26" s="5" t="s">
        <v>99</v>
      </c>
      <c r="B26" s="3">
        <v>5405</v>
      </c>
      <c r="C26" s="3">
        <v>6419</v>
      </c>
      <c r="D26" s="22">
        <v>6576</v>
      </c>
      <c r="E26" s="3">
        <v>3758</v>
      </c>
      <c r="F26" s="3">
        <v>6106</v>
      </c>
      <c r="G26" s="3">
        <v>5947</v>
      </c>
      <c r="H26" s="3">
        <v>4487</v>
      </c>
      <c r="I26" s="3">
        <v>4589</v>
      </c>
      <c r="J26" s="3"/>
      <c r="K26" s="3"/>
      <c r="L26" s="3"/>
      <c r="M26" s="22">
        <v>1232</v>
      </c>
      <c r="N26" s="3"/>
      <c r="O26" s="4">
        <f>SUM(B26:N26)</f>
        <v>44519</v>
      </c>
    </row>
    <row r="27" spans="1:15" x14ac:dyDescent="0.25">
      <c r="A27" s="5" t="s">
        <v>123</v>
      </c>
      <c r="B27" s="3">
        <v>267</v>
      </c>
      <c r="C27" s="3">
        <v>380</v>
      </c>
      <c r="D27" s="3">
        <v>116</v>
      </c>
      <c r="E27" s="3">
        <v>212</v>
      </c>
      <c r="F27" s="3"/>
      <c r="G27" s="3"/>
      <c r="H27" s="3"/>
      <c r="I27" s="3"/>
      <c r="J27" s="3"/>
      <c r="K27" s="3"/>
      <c r="L27" s="3"/>
      <c r="M27" s="3"/>
      <c r="N27" s="3"/>
      <c r="O27" s="4">
        <f t="shared" si="0"/>
        <v>975</v>
      </c>
    </row>
    <row r="28" spans="1:15" x14ac:dyDescent="0.25">
      <c r="A28" s="10" t="s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5" t="s">
        <v>136</v>
      </c>
      <c r="B29" s="3">
        <v>1649</v>
      </c>
      <c r="C29" s="3"/>
      <c r="D29" s="3">
        <v>3177</v>
      </c>
      <c r="E29" s="3"/>
      <c r="F29" s="3">
        <v>13439</v>
      </c>
      <c r="G29" s="3">
        <v>7321</v>
      </c>
      <c r="H29" s="3">
        <v>7434</v>
      </c>
      <c r="I29" s="3">
        <v>2955</v>
      </c>
      <c r="J29" s="3"/>
      <c r="K29" s="3"/>
      <c r="L29" s="3"/>
      <c r="M29" s="3"/>
      <c r="N29" s="3"/>
      <c r="O29" s="4">
        <f t="shared" ref="O29:O34" si="1">SUM(B29:N29)</f>
        <v>35975</v>
      </c>
    </row>
    <row r="30" spans="1:15" x14ac:dyDescent="0.25">
      <c r="A30" s="5" t="s">
        <v>137</v>
      </c>
      <c r="B30" s="3"/>
      <c r="C30" s="3"/>
      <c r="D30" s="3"/>
      <c r="E30" s="3"/>
      <c r="F30" s="3"/>
      <c r="H30" s="3">
        <v>720</v>
      </c>
      <c r="I30" s="3"/>
      <c r="J30" s="3"/>
      <c r="K30" s="3"/>
      <c r="L30" s="3"/>
      <c r="M30" s="3"/>
      <c r="N30" s="3"/>
      <c r="O30" s="4">
        <f t="shared" si="1"/>
        <v>720</v>
      </c>
    </row>
    <row r="31" spans="1:15" x14ac:dyDescent="0.25">
      <c r="A31" s="5" t="s">
        <v>104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1"/>
        <v>0</v>
      </c>
    </row>
    <row r="32" spans="1:15" x14ac:dyDescent="0.25">
      <c r="A32" s="5" t="s">
        <v>92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1"/>
        <v>0</v>
      </c>
    </row>
    <row r="33" spans="1:15" x14ac:dyDescent="0.25">
      <c r="A33" s="5" t="s">
        <v>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1"/>
        <v>0</v>
      </c>
    </row>
    <row r="34" spans="1:15" x14ac:dyDescent="0.25">
      <c r="A34" s="5" t="s">
        <v>109</v>
      </c>
      <c r="B34" s="3"/>
      <c r="C34" s="22">
        <v>3565</v>
      </c>
      <c r="D34" s="3">
        <v>9285</v>
      </c>
      <c r="E34" s="22"/>
      <c r="F34" s="22"/>
      <c r="G34" s="22"/>
      <c r="H34" s="22">
        <v>1217</v>
      </c>
      <c r="I34" s="22">
        <v>1183</v>
      </c>
      <c r="J34" s="22"/>
      <c r="O34" s="1">
        <f t="shared" si="1"/>
        <v>15250</v>
      </c>
    </row>
    <row r="35" spans="1:15" x14ac:dyDescent="0.25">
      <c r="A35" s="5" t="s">
        <v>24</v>
      </c>
      <c r="B35" s="4">
        <f t="shared" ref="B35:K35" si="2">SUM(B6:B34)</f>
        <v>36627</v>
      </c>
      <c r="C35" s="4">
        <f t="shared" si="2"/>
        <v>25554</v>
      </c>
      <c r="D35" s="4">
        <f t="shared" si="2"/>
        <v>32762</v>
      </c>
      <c r="E35" s="4">
        <f t="shared" si="2"/>
        <v>13801</v>
      </c>
      <c r="F35" s="4">
        <f t="shared" si="2"/>
        <v>29036</v>
      </c>
      <c r="G35" s="4">
        <f t="shared" si="2"/>
        <v>26788</v>
      </c>
      <c r="H35" s="4">
        <f t="shared" si="2"/>
        <v>22112</v>
      </c>
      <c r="I35" s="4">
        <f t="shared" si="2"/>
        <v>25489</v>
      </c>
      <c r="J35" s="4">
        <f t="shared" si="2"/>
        <v>500</v>
      </c>
      <c r="K35" s="4">
        <f t="shared" si="2"/>
        <v>228</v>
      </c>
      <c r="L35" s="4">
        <f>SUM(L6:L34)</f>
        <v>850</v>
      </c>
      <c r="M35" s="4">
        <f t="shared" ref="M35" si="3">SUM(M6:M33)</f>
        <v>38861.64</v>
      </c>
      <c r="O35" s="4">
        <f>SUM(O6:O34)</f>
        <v>252608.64000000001</v>
      </c>
    </row>
    <row r="36" spans="1:15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1:15" x14ac:dyDescent="0.25">
      <c r="A37" s="5"/>
      <c r="B37" s="5"/>
      <c r="C37" s="5"/>
      <c r="D37" s="5" t="s">
        <v>124</v>
      </c>
      <c r="E37" s="5"/>
      <c r="F37" s="5"/>
      <c r="G37" s="5"/>
      <c r="H37" s="5"/>
      <c r="I37" s="5"/>
      <c r="J37" s="5"/>
      <c r="K37" s="5"/>
      <c r="L37" s="5"/>
      <c r="M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O38" s="5"/>
    </row>
    <row r="39" spans="1:15" x14ac:dyDescent="0.25">
      <c r="A39" s="5"/>
      <c r="B39" s="6" t="s">
        <v>35</v>
      </c>
      <c r="C39" s="5" t="s">
        <v>36</v>
      </c>
      <c r="D39" s="5" t="s">
        <v>37</v>
      </c>
      <c r="E39" s="5" t="s">
        <v>38</v>
      </c>
      <c r="F39" s="5" t="s">
        <v>39</v>
      </c>
      <c r="G39" s="5" t="s">
        <v>40</v>
      </c>
      <c r="H39" s="5" t="s">
        <v>41</v>
      </c>
      <c r="I39" s="5" t="s">
        <v>10</v>
      </c>
      <c r="J39" s="5" t="s">
        <v>11</v>
      </c>
      <c r="K39" s="5" t="s">
        <v>42</v>
      </c>
      <c r="L39" s="5" t="s">
        <v>13</v>
      </c>
      <c r="M39" s="5" t="s">
        <v>43</v>
      </c>
      <c r="O39" s="5"/>
    </row>
    <row r="41" spans="1:15" x14ac:dyDescent="0.25">
      <c r="A41" s="5" t="s">
        <v>25</v>
      </c>
      <c r="B41" s="3">
        <v>212</v>
      </c>
      <c r="C41" s="22">
        <v>117</v>
      </c>
      <c r="D41" s="3">
        <v>165</v>
      </c>
      <c r="E41" s="3"/>
      <c r="F41" s="3"/>
      <c r="G41" s="3">
        <v>365</v>
      </c>
      <c r="H41" s="3"/>
      <c r="I41" s="3">
        <v>117</v>
      </c>
      <c r="J41" s="3"/>
      <c r="K41" s="3"/>
      <c r="L41" s="3"/>
      <c r="M41" s="3"/>
      <c r="O41" s="4">
        <f>SUM(B41:N41)</f>
        <v>976</v>
      </c>
    </row>
    <row r="42" spans="1:15" x14ac:dyDescent="0.25">
      <c r="A42" s="5" t="s">
        <v>26</v>
      </c>
      <c r="B42" s="3">
        <v>569</v>
      </c>
      <c r="C42" s="3">
        <v>327</v>
      </c>
      <c r="D42" s="3">
        <v>445</v>
      </c>
      <c r="E42" s="3"/>
      <c r="F42" s="3">
        <v>427</v>
      </c>
      <c r="G42" s="3">
        <v>475</v>
      </c>
      <c r="H42" s="3">
        <v>522</v>
      </c>
      <c r="I42" s="3">
        <v>378</v>
      </c>
      <c r="J42" s="3"/>
      <c r="K42" s="3"/>
      <c r="L42" s="3">
        <v>615</v>
      </c>
      <c r="M42" s="3">
        <v>513</v>
      </c>
      <c r="O42" s="4">
        <f>SUM(B42:N42)</f>
        <v>4271</v>
      </c>
    </row>
    <row r="43" spans="1:15" x14ac:dyDescent="0.25">
      <c r="A43" s="5" t="s">
        <v>27</v>
      </c>
      <c r="B43" s="3">
        <v>1780</v>
      </c>
      <c r="C43" s="3">
        <v>1455</v>
      </c>
      <c r="D43" s="3">
        <v>1164</v>
      </c>
      <c r="E43" s="3">
        <v>873</v>
      </c>
      <c r="F43" s="3">
        <v>1261</v>
      </c>
      <c r="G43" s="3">
        <v>1232</v>
      </c>
      <c r="H43" s="3">
        <v>1352</v>
      </c>
      <c r="I43" s="3">
        <v>723</v>
      </c>
      <c r="J43" s="3"/>
      <c r="K43" s="3"/>
      <c r="L43" s="3"/>
      <c r="M43" s="3"/>
      <c r="O43" s="4">
        <f>SUM(B43:N43)</f>
        <v>9840</v>
      </c>
    </row>
    <row r="44" spans="1:15" x14ac:dyDescent="0.25">
      <c r="A44" s="5" t="s">
        <v>139</v>
      </c>
      <c r="B44" s="3">
        <v>242</v>
      </c>
      <c r="C44" s="3">
        <v>338</v>
      </c>
      <c r="D44" s="3">
        <v>212</v>
      </c>
      <c r="E44" s="3"/>
      <c r="F44" s="3"/>
      <c r="G44" s="3"/>
      <c r="H44" s="3"/>
      <c r="I44" s="3"/>
      <c r="J44" s="3"/>
      <c r="K44" s="3"/>
      <c r="L44" s="3"/>
      <c r="M44" s="3"/>
      <c r="O44" s="4">
        <f>SUM(B44:N44)</f>
        <v>792</v>
      </c>
    </row>
    <row r="45" spans="1:15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4"/>
    </row>
    <row r="46" spans="1:15" x14ac:dyDescent="0.25">
      <c r="A46" s="5" t="s">
        <v>28</v>
      </c>
      <c r="B46" s="4">
        <f t="shared" ref="B46:G46" si="4">SUM(B41:B44)</f>
        <v>2803</v>
      </c>
      <c r="C46" s="4">
        <f t="shared" si="4"/>
        <v>2237</v>
      </c>
      <c r="D46" s="4">
        <f t="shared" si="4"/>
        <v>1986</v>
      </c>
      <c r="E46" s="4">
        <f t="shared" si="4"/>
        <v>873</v>
      </c>
      <c r="F46" s="4">
        <f t="shared" si="4"/>
        <v>1688</v>
      </c>
      <c r="G46" s="4">
        <f t="shared" si="4"/>
        <v>2072</v>
      </c>
      <c r="H46" s="4">
        <f>SUM(H43:H44)</f>
        <v>1352</v>
      </c>
      <c r="I46" s="4">
        <f>SUM(I43:I44)</f>
        <v>723</v>
      </c>
      <c r="J46" s="4"/>
      <c r="K46" s="4">
        <f>SUM(K43:K44)</f>
        <v>0</v>
      </c>
      <c r="L46" s="4"/>
      <c r="M46" s="4"/>
      <c r="O46" s="4">
        <f>SUM(B46:N46)</f>
        <v>13734</v>
      </c>
    </row>
    <row r="47" spans="1:15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5" x14ac:dyDescent="0.25">
      <c r="A48" s="5" t="s">
        <v>29</v>
      </c>
      <c r="B48" s="4">
        <f>+O35</f>
        <v>252608.64000000001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5" t="s">
        <v>30</v>
      </c>
      <c r="B49" s="2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5" t="s">
        <v>31</v>
      </c>
      <c r="B50" s="7" t="e">
        <f>+B48/'2016-2017 DH'!E49B48</f>
        <v>#NAME?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 t="s">
        <v>32</v>
      </c>
      <c r="B52" s="4">
        <f>+O46</f>
        <v>13734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 t="s">
        <v>33</v>
      </c>
      <c r="B53" s="7" t="e">
        <f>+(B48+B52)/B49</f>
        <v>#DIV/0!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t="s">
        <v>34</v>
      </c>
    </row>
    <row r="56" spans="1:13" x14ac:dyDescent="0.25">
      <c r="A56" t="s">
        <v>44</v>
      </c>
    </row>
    <row r="57" spans="1:13" x14ac:dyDescent="0.25">
      <c r="A57" t="s">
        <v>49</v>
      </c>
    </row>
    <row r="58" spans="1:13" x14ac:dyDescent="0.25">
      <c r="A58" t="s">
        <v>45</v>
      </c>
    </row>
    <row r="59" spans="1:13" x14ac:dyDescent="0.25">
      <c r="A59" t="s">
        <v>46</v>
      </c>
    </row>
    <row r="60" spans="1:13" x14ac:dyDescent="0.25">
      <c r="A60" t="s">
        <v>47</v>
      </c>
    </row>
    <row r="61" spans="1:13" x14ac:dyDescent="0.25">
      <c r="A61" t="s">
        <v>48</v>
      </c>
    </row>
    <row r="62" spans="1:13" x14ac:dyDescent="0.25">
      <c r="A62" t="s">
        <v>55</v>
      </c>
    </row>
    <row r="63" spans="1:13" x14ac:dyDescent="0.25">
      <c r="A63" t="s">
        <v>50</v>
      </c>
    </row>
    <row r="64" spans="1:13" x14ac:dyDescent="0.25">
      <c r="A64" t="s">
        <v>51</v>
      </c>
    </row>
    <row r="65" spans="1:1" x14ac:dyDescent="0.25">
      <c r="A65" t="s">
        <v>52</v>
      </c>
    </row>
    <row r="66" spans="1:1" x14ac:dyDescent="0.25">
      <c r="A66" t="s">
        <v>53</v>
      </c>
    </row>
    <row r="67" spans="1:1" x14ac:dyDescent="0.25">
      <c r="A67" t="s">
        <v>54</v>
      </c>
    </row>
    <row r="68" spans="1:1" x14ac:dyDescent="0.25">
      <c r="A68" t="s">
        <v>57</v>
      </c>
    </row>
    <row r="69" spans="1:1" x14ac:dyDescent="0.25">
      <c r="A69" t="s">
        <v>56</v>
      </c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41" workbookViewId="0">
      <selection activeCell="A45" sqref="A45:XFD45"/>
    </sheetView>
  </sheetViews>
  <sheetFormatPr defaultRowHeight="15" x14ac:dyDescent="0.25"/>
  <cols>
    <col min="1" max="1" width="26.5703125" customWidth="1"/>
    <col min="2" max="2" width="13.85546875" customWidth="1"/>
    <col min="3" max="13" width="10.7109375" customWidth="1"/>
    <col min="14" max="14" width="9.28515625" customWidth="1"/>
    <col min="15" max="15" width="13.85546875" customWidth="1"/>
  </cols>
  <sheetData>
    <row r="1" spans="1:15" x14ac:dyDescent="0.25">
      <c r="A1" s="5"/>
      <c r="B1" s="5"/>
      <c r="C1" s="5"/>
      <c r="D1" s="5"/>
      <c r="E1" s="5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5"/>
      <c r="E2" s="5" t="s">
        <v>140</v>
      </c>
      <c r="F2" s="5"/>
      <c r="G2" s="5"/>
      <c r="H2" s="5"/>
      <c r="I2" s="5"/>
      <c r="J2" s="5"/>
      <c r="K2" s="5"/>
      <c r="L2" s="5"/>
      <c r="M2" s="5"/>
      <c r="N2" s="5"/>
      <c r="O2" s="5" t="s">
        <v>1</v>
      </c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2</v>
      </c>
      <c r="B4" s="6" t="s">
        <v>35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5" t="s">
        <v>10</v>
      </c>
      <c r="J4" s="5" t="s">
        <v>11</v>
      </c>
      <c r="K4" s="5" t="s">
        <v>42</v>
      </c>
      <c r="L4" s="5" t="s">
        <v>13</v>
      </c>
      <c r="M4" s="5" t="s">
        <v>43</v>
      </c>
      <c r="N4" s="5"/>
      <c r="O4" s="5"/>
    </row>
    <row r="5" spans="1:15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15</v>
      </c>
      <c r="B6" s="3" t="s">
        <v>133</v>
      </c>
      <c r="C6" s="3"/>
      <c r="D6" s="3"/>
      <c r="E6" s="3"/>
      <c r="F6" s="3">
        <v>110</v>
      </c>
      <c r="G6" s="3">
        <v>160</v>
      </c>
      <c r="H6" s="3">
        <v>185</v>
      </c>
      <c r="I6" s="3"/>
      <c r="J6" s="3"/>
      <c r="K6" s="3"/>
      <c r="L6" s="3"/>
      <c r="M6" s="3"/>
      <c r="N6" s="3"/>
      <c r="O6" s="4">
        <f t="shared" ref="O6:O33" si="0">SUM(B6:N6)</f>
        <v>455</v>
      </c>
    </row>
    <row r="7" spans="1:15" x14ac:dyDescent="0.25">
      <c r="A7" s="5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0</v>
      </c>
    </row>
    <row r="8" spans="1:15" x14ac:dyDescent="0.25">
      <c r="A8" s="5" t="s">
        <v>17</v>
      </c>
      <c r="B8" s="3">
        <v>27</v>
      </c>
      <c r="C8" s="3">
        <v>18</v>
      </c>
      <c r="D8" s="3">
        <v>87</v>
      </c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132</v>
      </c>
    </row>
    <row r="9" spans="1:15" x14ac:dyDescent="0.25">
      <c r="A9" s="5" t="s">
        <v>134</v>
      </c>
      <c r="B9" s="3">
        <v>740</v>
      </c>
      <c r="C9" s="3">
        <v>592</v>
      </c>
      <c r="D9" s="3">
        <v>444</v>
      </c>
      <c r="E9" s="3">
        <v>296</v>
      </c>
      <c r="F9" s="3">
        <v>592</v>
      </c>
      <c r="G9" s="3">
        <v>390</v>
      </c>
      <c r="H9" s="3">
        <v>270</v>
      </c>
      <c r="I9" s="3"/>
      <c r="J9" s="3"/>
      <c r="K9" s="3"/>
      <c r="L9" s="3"/>
      <c r="M9" s="3"/>
      <c r="N9" s="3"/>
      <c r="O9" s="4">
        <f t="shared" si="0"/>
        <v>3324</v>
      </c>
    </row>
    <row r="10" spans="1:15" x14ac:dyDescent="0.25">
      <c r="A10" s="5" t="s">
        <v>18</v>
      </c>
      <c r="B10" s="3" t="s">
        <v>120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x14ac:dyDescent="0.25">
      <c r="A11" s="10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5" t="s">
        <v>85</v>
      </c>
      <c r="B12" s="3">
        <v>262</v>
      </c>
      <c r="C12" s="3">
        <v>262</v>
      </c>
      <c r="D12" s="3">
        <v>210</v>
      </c>
      <c r="E12" s="3">
        <v>157</v>
      </c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891</v>
      </c>
    </row>
    <row r="13" spans="1:15" x14ac:dyDescent="0.25">
      <c r="A13" s="5" t="s">
        <v>106</v>
      </c>
      <c r="B13" s="3"/>
      <c r="C13" s="3"/>
      <c r="D13" s="3"/>
      <c r="E13" s="3"/>
      <c r="F13" s="3"/>
      <c r="G13" s="3"/>
      <c r="H13" s="23"/>
      <c r="I13" s="3"/>
      <c r="J13" s="3"/>
      <c r="K13" s="3"/>
      <c r="L13" s="3"/>
      <c r="M13" s="3"/>
      <c r="N13" s="3"/>
      <c r="O13" s="4">
        <f t="shared" si="0"/>
        <v>0</v>
      </c>
    </row>
    <row r="14" spans="1:15" x14ac:dyDescent="0.25">
      <c r="A14" s="5" t="s">
        <v>86</v>
      </c>
      <c r="B14" s="3">
        <v>430</v>
      </c>
      <c r="C14" s="3">
        <v>320</v>
      </c>
      <c r="D14" s="3">
        <v>212</v>
      </c>
      <c r="E14" s="3">
        <v>115</v>
      </c>
      <c r="F14" s="3"/>
      <c r="G14" s="3"/>
      <c r="H14" s="3"/>
      <c r="I14" s="3"/>
      <c r="J14" s="3"/>
      <c r="K14" s="3"/>
      <c r="L14" s="3"/>
      <c r="M14" s="3"/>
      <c r="N14" s="3"/>
      <c r="O14" s="4">
        <f t="shared" si="0"/>
        <v>1077</v>
      </c>
    </row>
    <row r="15" spans="1:15" x14ac:dyDescent="0.25">
      <c r="A15" s="5" t="s">
        <v>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>SUM(B15:N15)</f>
        <v>0</v>
      </c>
    </row>
    <row r="16" spans="1:15" x14ac:dyDescent="0.25">
      <c r="A16" s="5" t="s">
        <v>102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0"/>
        <v>0</v>
      </c>
    </row>
    <row r="17" spans="1:15" x14ac:dyDescent="0.25">
      <c r="A17" s="5" t="s">
        <v>103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>SUM(B17:N17)</f>
        <v>0</v>
      </c>
    </row>
    <row r="18" spans="1:15" x14ac:dyDescent="0.25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5" t="s">
        <v>88</v>
      </c>
      <c r="B19" s="3">
        <v>48</v>
      </c>
      <c r="C19" s="3">
        <v>58</v>
      </c>
      <c r="D19" s="3">
        <v>32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0"/>
        <v>138</v>
      </c>
    </row>
    <row r="20" spans="1:15" x14ac:dyDescent="0.25">
      <c r="A20" s="10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5" t="s">
        <v>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0</v>
      </c>
    </row>
    <row r="22" spans="1:15" x14ac:dyDescent="0.25">
      <c r="A22" s="5" t="s">
        <v>87</v>
      </c>
      <c r="B22" s="3"/>
      <c r="C22" s="3"/>
      <c r="D22" s="3"/>
      <c r="E22" s="3"/>
      <c r="F22" s="3"/>
      <c r="G22" s="3"/>
      <c r="I22" s="3"/>
      <c r="J22" s="3"/>
      <c r="K22" s="3"/>
      <c r="L22" s="3"/>
      <c r="M22" s="3"/>
      <c r="N22" s="3"/>
      <c r="O22" s="4">
        <f t="shared" si="0"/>
        <v>0</v>
      </c>
    </row>
    <row r="23" spans="1:15" x14ac:dyDescent="0.25">
      <c r="A23" s="5" t="s">
        <v>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0</v>
      </c>
    </row>
    <row r="24" spans="1:15" x14ac:dyDescent="0.25">
      <c r="A24" s="5" t="s">
        <v>103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0"/>
        <v>0</v>
      </c>
    </row>
    <row r="25" spans="1:15" x14ac:dyDescent="0.25">
      <c r="A25" s="5" t="s">
        <v>122</v>
      </c>
      <c r="B25" s="3">
        <v>102</v>
      </c>
      <c r="C25" s="3">
        <v>98</v>
      </c>
      <c r="D25" s="3">
        <v>32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0"/>
        <v>232</v>
      </c>
    </row>
    <row r="26" spans="1:15" s="18" customFormat="1" x14ac:dyDescent="0.25">
      <c r="A26" s="15" t="s">
        <v>93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0"/>
        <v>0</v>
      </c>
    </row>
    <row r="27" spans="1:15" x14ac:dyDescent="0.25">
      <c r="A27" s="5" t="s">
        <v>107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0"/>
        <v>0</v>
      </c>
    </row>
    <row r="28" spans="1:15" x14ac:dyDescent="0.25">
      <c r="A28" s="5" t="s">
        <v>94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x14ac:dyDescent="0.25">
      <c r="A29" s="10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5" t="s">
        <v>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0"/>
        <v>0</v>
      </c>
    </row>
    <row r="31" spans="1:15" x14ac:dyDescent="0.25">
      <c r="A31" s="5" t="s">
        <v>95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0"/>
        <v>0</v>
      </c>
    </row>
    <row r="32" spans="1:15" x14ac:dyDescent="0.25">
      <c r="A32" s="5" t="s">
        <v>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0"/>
        <v>0</v>
      </c>
    </row>
    <row r="33" spans="1:15" x14ac:dyDescent="0.25">
      <c r="A33" s="5" t="s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0"/>
        <v>0</v>
      </c>
    </row>
    <row r="34" spans="1:15" s="13" customFormat="1" x14ac:dyDescent="0.25">
      <c r="A34" s="10" t="s">
        <v>90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1"/>
    </row>
    <row r="35" spans="1:15" x14ac:dyDescent="0.25">
      <c r="A35" s="5" t="s">
        <v>88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>SUM(B35:N35)</f>
        <v>0</v>
      </c>
    </row>
    <row r="36" spans="1:15" x14ac:dyDescent="0.25">
      <c r="A36" s="5" t="s">
        <v>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>SUM(B36:N36)</f>
        <v>0</v>
      </c>
    </row>
    <row r="37" spans="1:15" x14ac:dyDescent="0.25">
      <c r="A37" s="5" t="s">
        <v>91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>SUM(B37:N37)</f>
        <v>0</v>
      </c>
    </row>
    <row r="38" spans="1:15" s="13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>SUM(B38:N38)</f>
        <v>0</v>
      </c>
    </row>
    <row r="39" spans="1:15" s="13" customFormat="1" x14ac:dyDescent="0.2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5" t="s">
        <v>24</v>
      </c>
      <c r="B40" s="4">
        <f t="shared" ref="B40:M40" si="1">SUM(B6:B38)</f>
        <v>1609</v>
      </c>
      <c r="C40" s="4">
        <f t="shared" si="1"/>
        <v>1348</v>
      </c>
      <c r="D40" s="4">
        <f t="shared" si="1"/>
        <v>1017</v>
      </c>
      <c r="E40" s="4">
        <f t="shared" si="1"/>
        <v>568</v>
      </c>
      <c r="F40" s="4">
        <f t="shared" si="1"/>
        <v>702</v>
      </c>
      <c r="G40" s="4">
        <f t="shared" si="1"/>
        <v>550</v>
      </c>
      <c r="H40" s="4">
        <f t="shared" si="1"/>
        <v>455</v>
      </c>
      <c r="I40" s="4">
        <f t="shared" si="1"/>
        <v>0</v>
      </c>
      <c r="J40" s="4">
        <f t="shared" si="1"/>
        <v>0</v>
      </c>
      <c r="K40" s="4">
        <f t="shared" si="1"/>
        <v>0</v>
      </c>
      <c r="L40" s="4">
        <f>SUM(L6:L38)</f>
        <v>0</v>
      </c>
      <c r="M40" s="4">
        <f t="shared" si="1"/>
        <v>0</v>
      </c>
      <c r="N40" s="4"/>
      <c r="O40" s="4">
        <f>SUM(O6:O39)</f>
        <v>6249</v>
      </c>
    </row>
    <row r="41" spans="1:15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5"/>
      <c r="B42" s="5"/>
      <c r="C42" s="5"/>
      <c r="D42" s="5" t="s">
        <v>114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97</v>
      </c>
    </row>
    <row r="44" spans="1:15" x14ac:dyDescent="0.25">
      <c r="A44" s="5"/>
      <c r="B44" s="6" t="s">
        <v>35</v>
      </c>
      <c r="C44" s="5" t="s">
        <v>36</v>
      </c>
      <c r="D44" s="5" t="s">
        <v>37</v>
      </c>
      <c r="E44" s="5" t="s">
        <v>38</v>
      </c>
      <c r="F44" s="5" t="s">
        <v>39</v>
      </c>
      <c r="G44" s="5" t="s">
        <v>40</v>
      </c>
      <c r="H44" s="5" t="s">
        <v>41</v>
      </c>
      <c r="I44" s="5" t="s">
        <v>96</v>
      </c>
      <c r="J44" s="5" t="s">
        <v>11</v>
      </c>
      <c r="K44" s="5" t="s">
        <v>42</v>
      </c>
      <c r="L44" s="5" t="s">
        <v>13</v>
      </c>
      <c r="M44" s="5" t="s">
        <v>43</v>
      </c>
      <c r="N44" s="5"/>
      <c r="O44" s="5"/>
    </row>
    <row r="45" spans="1:15" x14ac:dyDescent="0.25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 t="s">
        <v>25</v>
      </c>
      <c r="B46" s="3"/>
      <c r="C46" s="3">
        <v>117</v>
      </c>
      <c r="D46" s="3"/>
      <c r="E46" s="3"/>
      <c r="F46" s="3">
        <v>117</v>
      </c>
      <c r="G46" s="3">
        <v>224</v>
      </c>
      <c r="H46" s="3">
        <v>112</v>
      </c>
      <c r="I46" s="3"/>
      <c r="J46" s="3"/>
      <c r="K46" s="3"/>
      <c r="L46" s="3"/>
      <c r="M46" s="3"/>
      <c r="N46" s="3"/>
      <c r="O46" s="4">
        <f>SUM(B46:N46)</f>
        <v>570</v>
      </c>
    </row>
    <row r="47" spans="1:15" x14ac:dyDescent="0.25">
      <c r="A47" s="5" t="s">
        <v>26</v>
      </c>
      <c r="B47" s="3"/>
      <c r="C47" s="3"/>
      <c r="D47" s="3"/>
      <c r="E47" s="3"/>
      <c r="F47" s="3"/>
      <c r="G47" s="3"/>
      <c r="H47" s="3"/>
      <c r="I47" s="3"/>
      <c r="J47" s="3" t="s">
        <v>121</v>
      </c>
      <c r="K47" s="3" t="s">
        <v>121</v>
      </c>
      <c r="L47" s="3" t="s">
        <v>121</v>
      </c>
      <c r="M47" s="3"/>
      <c r="N47" s="3"/>
      <c r="O47" s="4">
        <f>SUM(B47:N47)</f>
        <v>0</v>
      </c>
    </row>
    <row r="48" spans="1:15" x14ac:dyDescent="0.25">
      <c r="A48" s="5" t="s">
        <v>105</v>
      </c>
      <c r="B48" s="3">
        <v>194</v>
      </c>
      <c r="C48" s="3">
        <v>194</v>
      </c>
      <c r="D48" s="3">
        <v>194</v>
      </c>
      <c r="E48" s="3">
        <v>97</v>
      </c>
      <c r="F48" s="3">
        <v>291</v>
      </c>
      <c r="G48" s="3">
        <v>194</v>
      </c>
      <c r="H48" s="3">
        <v>174</v>
      </c>
      <c r="I48" s="3"/>
      <c r="J48" s="3" t="s">
        <v>119</v>
      </c>
      <c r="K48" s="3"/>
      <c r="L48" s="3"/>
      <c r="M48" s="3"/>
      <c r="N48" s="3"/>
      <c r="O48" s="4">
        <f>SUM(B48:N48)</f>
        <v>1338</v>
      </c>
    </row>
    <row r="49" spans="1:15" x14ac:dyDescent="0.25">
      <c r="A49" s="5" t="s">
        <v>108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5" t="s">
        <v>28</v>
      </c>
      <c r="B50" s="4">
        <f>SUM(B46:B49)</f>
        <v>194</v>
      </c>
      <c r="C50" s="4">
        <f>SUM(C46:C49)</f>
        <v>311</v>
      </c>
      <c r="D50" s="4">
        <f>SUM(D46:D49)</f>
        <v>194</v>
      </c>
      <c r="E50" s="4">
        <v>97</v>
      </c>
      <c r="F50" s="4">
        <v>172</v>
      </c>
      <c r="G50" s="4">
        <f>SUM(G46:G49)</f>
        <v>418</v>
      </c>
      <c r="H50" s="4">
        <f>SUM(H46:H49)</f>
        <v>286</v>
      </c>
      <c r="I50" s="4"/>
      <c r="J50" s="4"/>
      <c r="K50" s="4"/>
      <c r="L50" s="4"/>
      <c r="M50" s="4"/>
      <c r="N50" s="4"/>
      <c r="O50" s="4">
        <f>SUM(B50:N50)</f>
        <v>1672</v>
      </c>
    </row>
    <row r="51" spans="1:15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5" t="s">
        <v>29</v>
      </c>
      <c r="B52" s="4">
        <f>+O40</f>
        <v>6249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5" t="s">
        <v>30</v>
      </c>
      <c r="B53" s="19">
        <v>183148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5" t="s">
        <v>31</v>
      </c>
      <c r="B54" s="7">
        <f>+B52/B53</f>
        <v>3.411994670976478E-2</v>
      </c>
      <c r="C54" s="5" t="s">
        <v>94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5"/>
      <c r="B55" s="5"/>
      <c r="C55" s="5" t="s">
        <v>97</v>
      </c>
      <c r="D55" s="5" t="s">
        <v>94</v>
      </c>
      <c r="E55" s="5" t="s">
        <v>94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5" t="s">
        <v>32</v>
      </c>
      <c r="B56" s="4">
        <f>+O50</f>
        <v>1672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5" t="s">
        <v>33</v>
      </c>
      <c r="B57" s="7">
        <f>+(B52+B56)/B53</f>
        <v>4.3249175530172317E-2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t="s">
        <v>34</v>
      </c>
    </row>
    <row r="60" spans="1:15" x14ac:dyDescent="0.25">
      <c r="A60" t="s">
        <v>44</v>
      </c>
    </row>
    <row r="61" spans="1:15" x14ac:dyDescent="0.25">
      <c r="A61" t="s">
        <v>49</v>
      </c>
    </row>
    <row r="62" spans="1:15" x14ac:dyDescent="0.25">
      <c r="A62" t="s">
        <v>45</v>
      </c>
    </row>
    <row r="63" spans="1:15" x14ac:dyDescent="0.25">
      <c r="A63" t="s">
        <v>46</v>
      </c>
    </row>
    <row r="64" spans="1:15" x14ac:dyDescent="0.25">
      <c r="A64" t="s">
        <v>47</v>
      </c>
    </row>
    <row r="65" spans="1:1" x14ac:dyDescent="0.25">
      <c r="A65" t="s">
        <v>48</v>
      </c>
    </row>
    <row r="66" spans="1:1" x14ac:dyDescent="0.25">
      <c r="A66" t="s">
        <v>55</v>
      </c>
    </row>
    <row r="67" spans="1:1" x14ac:dyDescent="0.25">
      <c r="A67" t="s">
        <v>50</v>
      </c>
    </row>
    <row r="68" spans="1:1" x14ac:dyDescent="0.25">
      <c r="A68" t="s">
        <v>51</v>
      </c>
    </row>
    <row r="69" spans="1:1" x14ac:dyDescent="0.25">
      <c r="A69" t="s">
        <v>52</v>
      </c>
    </row>
    <row r="70" spans="1:1" x14ac:dyDescent="0.25">
      <c r="A70" t="s">
        <v>54</v>
      </c>
    </row>
    <row r="71" spans="1:1" x14ac:dyDescent="0.25">
      <c r="A71" t="s">
        <v>57</v>
      </c>
    </row>
    <row r="72" spans="1:1" x14ac:dyDescent="0.25">
      <c r="A72" t="s">
        <v>56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B27" sqref="B27"/>
    </sheetView>
  </sheetViews>
  <sheetFormatPr defaultRowHeight="15" x14ac:dyDescent="0.25"/>
  <cols>
    <col min="1" max="1" width="26.28515625" customWidth="1"/>
    <col min="2" max="2" width="12.7109375" bestFit="1" customWidth="1"/>
    <col min="3" max="3" width="11.140625" customWidth="1"/>
    <col min="4" max="4" width="14.7109375" customWidth="1"/>
    <col min="5" max="6" width="11.140625" bestFit="1" customWidth="1"/>
    <col min="7" max="7" width="12.7109375" bestFit="1" customWidth="1"/>
    <col min="8" max="8" width="10.140625" bestFit="1" customWidth="1"/>
    <col min="9" max="12" width="11.140625" bestFit="1" customWidth="1"/>
    <col min="13" max="13" width="10.140625" bestFit="1" customWidth="1"/>
    <col min="14" max="14" width="12.28515625" customWidth="1"/>
    <col min="15" max="15" width="11" customWidth="1"/>
    <col min="18" max="18" width="11.140625" bestFit="1" customWidth="1"/>
  </cols>
  <sheetData>
    <row r="1" spans="1:18" x14ac:dyDescent="0.25">
      <c r="H1" t="s">
        <v>64</v>
      </c>
    </row>
    <row r="2" spans="1:18" x14ac:dyDescent="0.25">
      <c r="A2" t="s">
        <v>59</v>
      </c>
      <c r="E2" t="s">
        <v>72</v>
      </c>
      <c r="F2" t="s">
        <v>73</v>
      </c>
      <c r="G2" t="s">
        <v>74</v>
      </c>
      <c r="H2" t="s">
        <v>75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76</v>
      </c>
      <c r="R2" t="s">
        <v>80</v>
      </c>
    </row>
    <row r="4" spans="1:18" x14ac:dyDescent="0.25">
      <c r="A4" t="s">
        <v>29</v>
      </c>
      <c r="B4" s="1">
        <f>SUM('2016-2017 DH'!B48)</f>
        <v>252608.64000000001</v>
      </c>
      <c r="C4" s="1"/>
      <c r="D4" t="s">
        <v>78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1">
        <f>SUM(E4:P4)</f>
        <v>0</v>
      </c>
    </row>
    <row r="5" spans="1:18" x14ac:dyDescent="0.25">
      <c r="A5" t="s">
        <v>30</v>
      </c>
      <c r="B5" s="1"/>
      <c r="C5" s="1"/>
      <c r="D5" t="s">
        <v>77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>
        <f>SUM(E5:P5)</f>
        <v>0</v>
      </c>
    </row>
    <row r="6" spans="1:18" x14ac:dyDescent="0.25">
      <c r="A6" t="s">
        <v>31</v>
      </c>
      <c r="B6" s="2" t="e">
        <f>+B4/B5</f>
        <v>#DIV/0!</v>
      </c>
      <c r="C6" s="2"/>
    </row>
    <row r="7" spans="1:18" x14ac:dyDescent="0.25">
      <c r="D7" t="s">
        <v>79</v>
      </c>
      <c r="E7" s="1" t="e">
        <f>+E4/E5</f>
        <v>#DIV/0!</v>
      </c>
      <c r="F7" s="1" t="e">
        <f t="shared" ref="F7:R7" si="0">+F4/F5</f>
        <v>#DIV/0!</v>
      </c>
      <c r="G7" s="1" t="e">
        <f t="shared" si="0"/>
        <v>#DIV/0!</v>
      </c>
      <c r="H7" s="1" t="e">
        <f t="shared" si="0"/>
        <v>#DIV/0!</v>
      </c>
      <c r="I7" s="1" t="e">
        <f t="shared" si="0"/>
        <v>#DIV/0!</v>
      </c>
      <c r="J7" s="1" t="e">
        <f t="shared" si="0"/>
        <v>#DIV/0!</v>
      </c>
      <c r="K7" s="1" t="e">
        <f t="shared" si="0"/>
        <v>#DIV/0!</v>
      </c>
      <c r="L7" s="1" t="e">
        <f t="shared" si="0"/>
        <v>#DIV/0!</v>
      </c>
      <c r="M7" s="1" t="e">
        <f t="shared" si="0"/>
        <v>#DIV/0!</v>
      </c>
      <c r="N7" s="1" t="e">
        <f t="shared" si="0"/>
        <v>#DIV/0!</v>
      </c>
      <c r="O7" s="1" t="e">
        <f t="shared" si="0"/>
        <v>#DIV/0!</v>
      </c>
      <c r="P7" s="1" t="e">
        <f t="shared" si="0"/>
        <v>#DIV/0!</v>
      </c>
      <c r="R7" s="1" t="e">
        <f t="shared" si="0"/>
        <v>#DIV/0!</v>
      </c>
    </row>
    <row r="8" spans="1:18" x14ac:dyDescent="0.25">
      <c r="A8" t="s">
        <v>32</v>
      </c>
      <c r="B8" s="1">
        <f>SUM('2016-17CAFE'!B56)</f>
        <v>1672</v>
      </c>
      <c r="C8" s="1"/>
    </row>
    <row r="9" spans="1:18" x14ac:dyDescent="0.25">
      <c r="A9" t="s">
        <v>33</v>
      </c>
      <c r="B9" s="2" t="e">
        <f>(+B8+B4)/B5</f>
        <v>#DIV/0!</v>
      </c>
      <c r="C9" s="2"/>
    </row>
    <row r="10" spans="1:18" x14ac:dyDescent="0.25">
      <c r="B10" s="2"/>
      <c r="C10" s="2"/>
    </row>
    <row r="11" spans="1:18" x14ac:dyDescent="0.25">
      <c r="H11" t="s">
        <v>81</v>
      </c>
    </row>
    <row r="12" spans="1:18" x14ac:dyDescent="0.25">
      <c r="A12" t="s">
        <v>60</v>
      </c>
      <c r="E12" t="s">
        <v>72</v>
      </c>
      <c r="F12" t="s">
        <v>73</v>
      </c>
      <c r="G12" t="s">
        <v>74</v>
      </c>
      <c r="H12" t="s">
        <v>75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76</v>
      </c>
      <c r="R12" t="s">
        <v>80</v>
      </c>
    </row>
    <row r="14" spans="1:18" x14ac:dyDescent="0.25">
      <c r="A14" t="s">
        <v>29</v>
      </c>
      <c r="B14" s="1">
        <f>SUM('2016-17CAFE'!B52)</f>
        <v>6249</v>
      </c>
      <c r="C14" s="1"/>
      <c r="D14" t="s">
        <v>78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R14">
        <f>SUM(E14:P14)</f>
        <v>0</v>
      </c>
    </row>
    <row r="15" spans="1:18" x14ac:dyDescent="0.25">
      <c r="A15" t="s">
        <v>30</v>
      </c>
      <c r="B15" s="1"/>
      <c r="C15" s="1"/>
      <c r="D15" t="s">
        <v>83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R15">
        <f>SUM(E15:P15)</f>
        <v>0</v>
      </c>
    </row>
    <row r="16" spans="1:18" x14ac:dyDescent="0.25">
      <c r="A16" t="s">
        <v>31</v>
      </c>
      <c r="B16" s="2" t="e">
        <f>+B14/B15</f>
        <v>#DIV/0!</v>
      </c>
      <c r="C16" s="2"/>
    </row>
    <row r="17" spans="1:18" x14ac:dyDescent="0.25">
      <c r="D17" t="s">
        <v>82</v>
      </c>
      <c r="E17" s="2" t="e">
        <f>+E14/E15</f>
        <v>#DIV/0!</v>
      </c>
      <c r="F17" s="2" t="e">
        <f t="shared" ref="F17:R17" si="1">+F14/F15</f>
        <v>#DIV/0!</v>
      </c>
      <c r="G17" s="2" t="e">
        <f t="shared" si="1"/>
        <v>#DIV/0!</v>
      </c>
      <c r="H17" s="2" t="e">
        <f t="shared" si="1"/>
        <v>#DIV/0!</v>
      </c>
      <c r="I17" s="2" t="e">
        <f t="shared" si="1"/>
        <v>#DIV/0!</v>
      </c>
      <c r="J17" s="2" t="e">
        <f t="shared" si="1"/>
        <v>#DIV/0!</v>
      </c>
      <c r="K17" s="2" t="e">
        <f t="shared" si="1"/>
        <v>#DIV/0!</v>
      </c>
      <c r="L17" s="2" t="e">
        <f t="shared" si="1"/>
        <v>#DIV/0!</v>
      </c>
      <c r="M17" s="2" t="e">
        <f t="shared" si="1"/>
        <v>#DIV/0!</v>
      </c>
      <c r="N17" s="2" t="e">
        <f t="shared" si="1"/>
        <v>#DIV/0!</v>
      </c>
      <c r="O17" s="2" t="e">
        <f t="shared" si="1"/>
        <v>#DIV/0!</v>
      </c>
      <c r="P17" s="2" t="e">
        <f t="shared" si="1"/>
        <v>#DIV/0!</v>
      </c>
      <c r="R17" s="2" t="e">
        <f t="shared" si="1"/>
        <v>#DIV/0!</v>
      </c>
    </row>
    <row r="18" spans="1:18" x14ac:dyDescent="0.25">
      <c r="A18" t="s">
        <v>32</v>
      </c>
      <c r="B18" s="1">
        <f>SUM('2016-17CAFE'!B56)</f>
        <v>1672</v>
      </c>
      <c r="C18" s="1"/>
    </row>
    <row r="19" spans="1:18" x14ac:dyDescent="0.25">
      <c r="A19" t="s">
        <v>33</v>
      </c>
      <c r="B19" s="2" t="e">
        <f>(+B18+B14)/B15</f>
        <v>#DIV/0!</v>
      </c>
      <c r="C19" s="2"/>
    </row>
    <row r="21" spans="1:18" x14ac:dyDescent="0.25">
      <c r="A21" t="s">
        <v>58</v>
      </c>
    </row>
    <row r="23" spans="1:18" x14ac:dyDescent="0.25">
      <c r="A23" t="s">
        <v>29</v>
      </c>
      <c r="B23" s="1">
        <f>SUM('2016-17CAFE'!B52+'2016-2017 DH'!B48)</f>
        <v>258857.64</v>
      </c>
      <c r="C23" s="1"/>
    </row>
    <row r="24" spans="1:18" x14ac:dyDescent="0.25">
      <c r="A24" t="s">
        <v>30</v>
      </c>
      <c r="B24" s="1"/>
      <c r="C24" s="1"/>
    </row>
    <row r="25" spans="1:18" x14ac:dyDescent="0.25">
      <c r="A25" t="s">
        <v>31</v>
      </c>
      <c r="B25" s="2" t="e">
        <f>+B23/B24</f>
        <v>#DIV/0!</v>
      </c>
      <c r="C25" s="2"/>
    </row>
    <row r="27" spans="1:18" x14ac:dyDescent="0.25">
      <c r="A27" t="s">
        <v>32</v>
      </c>
      <c r="B27" s="1"/>
      <c r="C27" s="1"/>
    </row>
    <row r="28" spans="1:18" x14ac:dyDescent="0.25">
      <c r="A28" t="s">
        <v>33</v>
      </c>
      <c r="B28" s="2" t="e">
        <f>(+B27+B23)/B24</f>
        <v>#DIV/0!</v>
      </c>
      <c r="C28" s="2"/>
    </row>
    <row r="60" spans="4:4" x14ac:dyDescent="0.25">
      <c r="D60">
        <f>SUM('2016-17CAFE'!C88+'2016-2017 DH'!C73)</f>
        <v>0</v>
      </c>
    </row>
  </sheetData>
  <sheetProtection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5" workbookViewId="0">
      <selection activeCell="U31" sqref="U31"/>
    </sheetView>
  </sheetViews>
  <sheetFormatPr defaultRowHeight="15" x14ac:dyDescent="0.25"/>
  <cols>
    <col min="17" max="17" width="10.5703125" customWidth="1"/>
    <col min="19" max="19" width="12.140625" customWidth="1"/>
  </cols>
  <sheetData>
    <row r="1" spans="1:21" x14ac:dyDescent="0.25">
      <c r="A1" t="s">
        <v>61</v>
      </c>
    </row>
    <row r="3" spans="1:21" x14ac:dyDescent="0.25">
      <c r="O3" s="9"/>
      <c r="R3" s="9"/>
      <c r="U3" s="9"/>
    </row>
    <row r="4" spans="1:21" x14ac:dyDescent="0.25">
      <c r="C4" t="s">
        <v>129</v>
      </c>
      <c r="E4" t="s">
        <v>128</v>
      </c>
      <c r="G4" t="s">
        <v>127</v>
      </c>
      <c r="I4" t="s">
        <v>126</v>
      </c>
      <c r="K4" t="s">
        <v>62</v>
      </c>
      <c r="M4" t="s">
        <v>84</v>
      </c>
      <c r="O4" t="s">
        <v>98</v>
      </c>
      <c r="Q4" t="s">
        <v>113</v>
      </c>
      <c r="S4" t="s">
        <v>125</v>
      </c>
      <c r="U4" t="s">
        <v>131</v>
      </c>
    </row>
    <row r="5" spans="1:21" x14ac:dyDescent="0.25">
      <c r="A5" t="s">
        <v>3</v>
      </c>
      <c r="C5" s="12">
        <v>2894.94</v>
      </c>
      <c r="E5">
        <v>7453</v>
      </c>
      <c r="G5">
        <v>7153.03</v>
      </c>
      <c r="I5">
        <v>11514</v>
      </c>
      <c r="K5">
        <v>8847</v>
      </c>
      <c r="M5">
        <f>SUM('[1]2011_2012 DH'!B23+'[1]2011_2012 CC'!B21)</f>
        <v>22606</v>
      </c>
      <c r="O5" s="12">
        <v>26190</v>
      </c>
      <c r="Q5" s="21">
        <v>31343</v>
      </c>
      <c r="S5" s="4">
        <f>SUM('[2]2015-16 CAFE'!B40+'[2]2015-16 DH'!B35)</f>
        <v>22519</v>
      </c>
      <c r="U5" s="29">
        <v>38236</v>
      </c>
    </row>
    <row r="6" spans="1:21" x14ac:dyDescent="0.25">
      <c r="C6" s="12"/>
      <c r="O6" s="12"/>
    </row>
    <row r="7" spans="1:21" x14ac:dyDescent="0.25">
      <c r="A7" t="s">
        <v>4</v>
      </c>
      <c r="C7" s="12">
        <v>3352.5</v>
      </c>
      <c r="E7">
        <v>6062</v>
      </c>
      <c r="G7">
        <v>11039.6</v>
      </c>
      <c r="I7">
        <v>8539</v>
      </c>
      <c r="K7">
        <v>16168</v>
      </c>
      <c r="M7">
        <f>SUM('[1]2011_2012 DH'!C23+'[1]2011_2012 CC'!C21)</f>
        <v>17471</v>
      </c>
      <c r="O7" s="12">
        <v>29065</v>
      </c>
      <c r="Q7" s="12">
        <f>SUM('[3]2013_2014 DH'!C40+'[3]2013_2014 CC'!C34)</f>
        <v>30101</v>
      </c>
      <c r="S7" s="4">
        <f>SUM('[2]2015-16 CAFE'!C40+'[2]2015-16 DH'!C35)</f>
        <v>48209</v>
      </c>
      <c r="U7" s="29">
        <v>26902</v>
      </c>
    </row>
    <row r="8" spans="1:21" x14ac:dyDescent="0.25">
      <c r="C8" s="12"/>
      <c r="O8" s="12"/>
    </row>
    <row r="9" spans="1:21" x14ac:dyDescent="0.25">
      <c r="A9" t="s">
        <v>5</v>
      </c>
      <c r="C9" s="12">
        <v>3102.0299999999997</v>
      </c>
      <c r="E9">
        <v>4064</v>
      </c>
      <c r="G9">
        <v>4737.55</v>
      </c>
      <c r="I9">
        <v>9926</v>
      </c>
      <c r="K9">
        <v>7649</v>
      </c>
      <c r="M9">
        <f>SUM('[1]2011_2012 DH'!D23+'[1]2011_2012 CC'!D21)</f>
        <v>17130</v>
      </c>
      <c r="O9" s="12">
        <v>21438</v>
      </c>
      <c r="Q9" s="12">
        <f>SUM('[3]2013_2014 DH'!D40+'[3]2013_2014 CC'!D34)</f>
        <v>26461</v>
      </c>
      <c r="S9" s="4">
        <f>SUM('[2]2015-16 CAFE'!D40+'[2]2015-16 DH'!D35)</f>
        <v>28854</v>
      </c>
      <c r="U9" s="29">
        <v>33779</v>
      </c>
    </row>
    <row r="10" spans="1:21" x14ac:dyDescent="0.25">
      <c r="C10" s="12"/>
      <c r="O10" s="12"/>
    </row>
    <row r="11" spans="1:21" x14ac:dyDescent="0.25">
      <c r="A11" t="s">
        <v>6</v>
      </c>
      <c r="C11" s="12">
        <v>821</v>
      </c>
      <c r="E11">
        <v>2045</v>
      </c>
      <c r="G11">
        <v>1549.5</v>
      </c>
      <c r="I11">
        <v>2125</v>
      </c>
      <c r="K11">
        <v>6712</v>
      </c>
      <c r="M11">
        <f>SUM('[1]2011_2012 DH'!E23+'[1]2011_2012 CC'!E21)</f>
        <v>5959</v>
      </c>
      <c r="O11" s="12">
        <v>7851</v>
      </c>
      <c r="Q11" s="12">
        <f>SUM('[3]2013_2014 DH'!E40+'[3]2013_2014 CC'!E34)</f>
        <v>9371</v>
      </c>
      <c r="S11" s="4">
        <f>SUM('[2]2015-16 CAFE'!E40+'[2]2015-16 DH'!E35)</f>
        <v>6092</v>
      </c>
      <c r="U11" s="29">
        <v>14369</v>
      </c>
    </row>
    <row r="12" spans="1:21" x14ac:dyDescent="0.25">
      <c r="C12" s="12"/>
      <c r="O12" s="12"/>
    </row>
    <row r="13" spans="1:21" x14ac:dyDescent="0.25">
      <c r="A13" t="s">
        <v>7</v>
      </c>
      <c r="C13" s="12">
        <v>3037.27</v>
      </c>
      <c r="E13">
        <v>5276</v>
      </c>
      <c r="G13">
        <v>4233.99</v>
      </c>
      <c r="I13">
        <v>3868</v>
      </c>
      <c r="K13">
        <v>10239</v>
      </c>
      <c r="M13">
        <f>SUM('[1]2011_2012 DH'!F23+'[1]2011_2012 CC'!F21)</f>
        <v>15879</v>
      </c>
      <c r="O13" s="12">
        <v>20910</v>
      </c>
      <c r="Q13" s="12">
        <f>SUM('[3]2013_2014 DH'!F40+'[3]2013_2014 CC'!F34)</f>
        <v>26544</v>
      </c>
      <c r="S13" s="4">
        <f>SUM('[2]2015-16 CAFE'!F40+'[2]2015-16 DH'!F35)</f>
        <v>15121</v>
      </c>
      <c r="U13" s="29">
        <v>29738</v>
      </c>
    </row>
    <row r="14" spans="1:21" x14ac:dyDescent="0.25">
      <c r="C14" s="12"/>
      <c r="O14" s="12"/>
    </row>
    <row r="15" spans="1:21" x14ac:dyDescent="0.25">
      <c r="A15" t="s">
        <v>8</v>
      </c>
      <c r="C15" s="12">
        <v>1620.59</v>
      </c>
      <c r="E15">
        <v>5192</v>
      </c>
      <c r="G15">
        <v>3333</v>
      </c>
      <c r="I15">
        <v>7553</v>
      </c>
      <c r="K15">
        <v>14301</v>
      </c>
      <c r="M15">
        <f>SUM('[1]2011_2012 DH'!G23+'[1]2011_2012 CC'!G21)</f>
        <v>14633</v>
      </c>
      <c r="O15" s="12">
        <v>14409</v>
      </c>
      <c r="Q15" s="12">
        <f>SUM('[3]2013_2014 DH'!G40+'[3]2013_2014 CC'!G34)</f>
        <v>19966</v>
      </c>
      <c r="S15" s="4">
        <f>SUM('[2]2015-16 CAFE'!G40+'[2]2015-16 DH'!G35)</f>
        <v>20954</v>
      </c>
      <c r="U15" s="29">
        <v>27304</v>
      </c>
    </row>
    <row r="16" spans="1:21" x14ac:dyDescent="0.25">
      <c r="C16" s="12"/>
      <c r="O16" s="12"/>
    </row>
    <row r="17" spans="1:21" x14ac:dyDescent="0.25">
      <c r="A17" t="s">
        <v>9</v>
      </c>
      <c r="C17" s="12">
        <v>5037.47</v>
      </c>
      <c r="E17">
        <v>4269</v>
      </c>
      <c r="G17">
        <v>4748</v>
      </c>
      <c r="I17">
        <v>8044</v>
      </c>
      <c r="K17">
        <v>20881</v>
      </c>
      <c r="M17">
        <f>SUM('[1]2011_2012 DH'!H23+'[1]2011_2012 CC'!H21)</f>
        <v>11817</v>
      </c>
      <c r="O17" s="12">
        <v>19310</v>
      </c>
      <c r="Q17" s="12">
        <f>SUM('[3]2013_2014 DH'!H40+'[3]2013_2014 CC'!H34)</f>
        <v>34705</v>
      </c>
      <c r="S17" s="4">
        <f>SUM('[2]2015-16 CAFE'!H40+'[2]2015-16 DH'!H35)</f>
        <v>24553</v>
      </c>
      <c r="U17" s="29">
        <v>22462</v>
      </c>
    </row>
    <row r="18" spans="1:21" x14ac:dyDescent="0.25">
      <c r="C18" s="12"/>
      <c r="O18" s="12"/>
    </row>
    <row r="19" spans="1:21" x14ac:dyDescent="0.25">
      <c r="A19" t="s">
        <v>10</v>
      </c>
      <c r="C19" s="12">
        <v>3321.63</v>
      </c>
      <c r="E19">
        <v>5373</v>
      </c>
      <c r="G19">
        <v>7300</v>
      </c>
      <c r="I19">
        <v>6488</v>
      </c>
      <c r="K19">
        <v>12646</v>
      </c>
      <c r="M19">
        <f>SUM('[1]2011_2012 DH'!I23+'[1]2011_2012 CC'!I21)</f>
        <v>27212</v>
      </c>
      <c r="O19" s="12">
        <v>19215</v>
      </c>
      <c r="Q19" s="12">
        <f>SUM('[3]2013_2014 DH'!I40+'[3]2013_2014 CC'!I34)</f>
        <v>11981</v>
      </c>
      <c r="S19" s="4">
        <f>SUM('[2]2015-16 CAFE'!I40+'[2]2015-16 DH'!I35)</f>
        <v>24332</v>
      </c>
      <c r="U19" s="29">
        <v>25489</v>
      </c>
    </row>
    <row r="20" spans="1:21" x14ac:dyDescent="0.25">
      <c r="C20" s="12"/>
      <c r="O20" s="12"/>
    </row>
    <row r="21" spans="1:21" x14ac:dyDescent="0.25">
      <c r="A21" t="s">
        <v>11</v>
      </c>
      <c r="C21" s="12">
        <v>2120.31</v>
      </c>
      <c r="E21">
        <v>4830</v>
      </c>
      <c r="G21">
        <v>2498</v>
      </c>
      <c r="I21">
        <v>3305</v>
      </c>
      <c r="K21">
        <v>2058</v>
      </c>
      <c r="M21">
        <f>SUM('[1]2011_2012 DH'!J23+'[1]2011_2012 CC'!J21)</f>
        <v>8339</v>
      </c>
      <c r="O21" s="12">
        <v>2524</v>
      </c>
      <c r="Q21" s="12">
        <f>SUM('[3]2013_2014 DH'!J40+'[3]2013_2014 CC'!J34)</f>
        <v>503</v>
      </c>
      <c r="S21" s="4">
        <f>SUM('[2]2015-16 CAFE'!J40+'[2]2015-16 DH'!J35)</f>
        <v>18432</v>
      </c>
    </row>
    <row r="22" spans="1:21" x14ac:dyDescent="0.25">
      <c r="C22" s="12"/>
      <c r="O22" s="12"/>
    </row>
    <row r="23" spans="1:21" x14ac:dyDescent="0.25">
      <c r="A23" t="s">
        <v>12</v>
      </c>
      <c r="C23" s="12">
        <v>1313.27</v>
      </c>
      <c r="E23">
        <v>1939</v>
      </c>
      <c r="G23">
        <v>3270.59</v>
      </c>
      <c r="I23">
        <v>8060</v>
      </c>
      <c r="K23">
        <v>6093</v>
      </c>
      <c r="M23">
        <f>SUM('[1]2011_2012 DH'!K23+'[1]2011_2012 CC'!K21)</f>
        <v>3887</v>
      </c>
      <c r="O23" s="12">
        <v>2967</v>
      </c>
      <c r="Q23" s="12">
        <f>SUM('[3]2013_2014 DH'!K40+'[3]2013_2014 CC'!K34)</f>
        <v>1875</v>
      </c>
      <c r="S23" s="4">
        <f>SUM('[2]2015-16 CAFE'!K40+'[2]2015-16 DH'!K35)</f>
        <v>2775</v>
      </c>
    </row>
    <row r="24" spans="1:21" x14ac:dyDescent="0.25">
      <c r="C24" s="12"/>
      <c r="O24" s="12"/>
    </row>
    <row r="25" spans="1:21" x14ac:dyDescent="0.25">
      <c r="A25" t="s">
        <v>13</v>
      </c>
      <c r="C25" s="12">
        <v>1445.22</v>
      </c>
      <c r="E25">
        <v>955</v>
      </c>
      <c r="G25">
        <v>1163.71</v>
      </c>
      <c r="I25">
        <v>5412</v>
      </c>
      <c r="K25">
        <v>1378</v>
      </c>
      <c r="M25">
        <f>SUM('[1]2011_2012 DH'!L23+'[1]2011_2012 CC'!L21)</f>
        <v>2727</v>
      </c>
      <c r="O25" s="12">
        <v>1425</v>
      </c>
      <c r="Q25" s="12">
        <f>SUM('[3]2013_2014 DH'!L40+'[3]2013_2014 CC'!L34)</f>
        <v>923</v>
      </c>
      <c r="S25" s="4">
        <f>SUM('[2]2015-16 CAFE'!L40+'[2]2015-16 DH'!L35)</f>
        <v>4295</v>
      </c>
    </row>
    <row r="26" spans="1:21" x14ac:dyDescent="0.25">
      <c r="C26" s="12"/>
      <c r="O26" s="12"/>
    </row>
    <row r="27" spans="1:21" x14ac:dyDescent="0.25">
      <c r="A27" t="s">
        <v>14</v>
      </c>
      <c r="C27" s="12">
        <v>1746.47</v>
      </c>
      <c r="E27">
        <v>2138</v>
      </c>
      <c r="G27">
        <v>1032</v>
      </c>
      <c r="I27">
        <v>2199</v>
      </c>
      <c r="K27">
        <v>9472</v>
      </c>
      <c r="M27">
        <f>SUM('[1]2011_2012 DH'!M23+'[1]2011_2012 CC'!M21)</f>
        <v>15390</v>
      </c>
      <c r="O27" s="12">
        <v>21555</v>
      </c>
      <c r="Q27" s="12">
        <f>SUM('[3]2013_2014 DH'!M40+'[3]2013_2014 CC'!M34)</f>
        <v>25609</v>
      </c>
      <c r="S27" s="4">
        <f>SUM('[2]2015-16 CAFE'!M40+'[2]2015-16 DH'!M35)</f>
        <v>15573</v>
      </c>
    </row>
    <row r="28" spans="1:21" x14ac:dyDescent="0.25">
      <c r="C28" s="12"/>
      <c r="O28" s="12"/>
    </row>
    <row r="29" spans="1:21" x14ac:dyDescent="0.25">
      <c r="A29" t="s">
        <v>63</v>
      </c>
      <c r="C29" s="12">
        <v>29812.700000000008</v>
      </c>
      <c r="E29">
        <f>SUM(E5:E28)</f>
        <v>49596</v>
      </c>
      <c r="G29">
        <v>52058.97</v>
      </c>
      <c r="I29">
        <v>77033</v>
      </c>
      <c r="K29">
        <v>116444</v>
      </c>
      <c r="M29">
        <f>SUM(M5:M27)</f>
        <v>163050</v>
      </c>
      <c r="O29" s="12">
        <f>SUM(O5:O28)</f>
        <v>186859</v>
      </c>
      <c r="Q29" s="21">
        <f>SUM(Q5:Q27)</f>
        <v>219382</v>
      </c>
      <c r="S29" s="4">
        <f>SUM(S5:S27)</f>
        <v>231709</v>
      </c>
      <c r="U29" s="29">
        <f>SUM(U5:U28)</f>
        <v>218279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O29"/>
  <sheetViews>
    <sheetView topLeftCell="A19" workbookViewId="0">
      <selection activeCell="O23" sqref="O23"/>
    </sheetView>
  </sheetViews>
  <sheetFormatPr defaultRowHeight="15" x14ac:dyDescent="0.25"/>
  <cols>
    <col min="13" max="13" width="10.42578125" customWidth="1"/>
    <col min="14" max="14" width="10.28515625" customWidth="1"/>
  </cols>
  <sheetData>
    <row r="5" spans="15:15" x14ac:dyDescent="0.25">
      <c r="O5" s="12"/>
    </row>
    <row r="6" spans="15:15" x14ac:dyDescent="0.25">
      <c r="O6" s="12"/>
    </row>
    <row r="8" spans="15:15" x14ac:dyDescent="0.25">
      <c r="O8" s="12"/>
    </row>
    <row r="10" spans="15:15" x14ac:dyDescent="0.25">
      <c r="O10" s="12"/>
    </row>
    <row r="12" spans="15:15" x14ac:dyDescent="0.25">
      <c r="O12" s="12"/>
    </row>
    <row r="14" spans="15:15" x14ac:dyDescent="0.25">
      <c r="O14" s="12"/>
    </row>
    <row r="25" spans="3:15" x14ac:dyDescent="0.25">
      <c r="C25" s="21"/>
      <c r="E25" s="21"/>
      <c r="G25" s="21"/>
      <c r="I25" s="21"/>
      <c r="K25" s="22"/>
      <c r="M25" s="21"/>
      <c r="O25" s="21"/>
    </row>
    <row r="29" spans="3:15" x14ac:dyDescent="0.25">
      <c r="O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2016-2017 DH</vt:lpstr>
      <vt:lpstr>2016-17CAFE</vt:lpstr>
      <vt:lpstr>STATISTICS</vt:lpstr>
      <vt:lpstr>YR OVER YR COMPARISON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Sodexo</dc:creator>
  <cp:lastModifiedBy>Berea College</cp:lastModifiedBy>
  <cp:lastPrinted>2012-09-13T14:41:58Z</cp:lastPrinted>
  <dcterms:created xsi:type="dcterms:W3CDTF">2012-01-03T15:21:06Z</dcterms:created>
  <dcterms:modified xsi:type="dcterms:W3CDTF">2017-09-11T14:23:33Z</dcterms:modified>
</cp:coreProperties>
</file>