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30" windowWidth="19035" windowHeight="12015"/>
  </bookViews>
  <sheets>
    <sheet name="Sustainable Course Directory" sheetId="1" r:id="rId1"/>
  </sheets>
  <definedNames>
    <definedName name="_xlnm._FilterDatabase" localSheetId="0" hidden="1">'Sustainable Course Directory'!$B$2:$F$4</definedName>
  </definedNames>
  <calcPr calcId="145621"/>
</workbook>
</file>

<file path=xl/calcChain.xml><?xml version="1.0" encoding="utf-8"?>
<calcChain xmlns="http://schemas.openxmlformats.org/spreadsheetml/2006/main">
  <c r="B412" i="1" l="1"/>
  <c r="B411" i="1"/>
  <c r="B410" i="1"/>
  <c r="B409" i="1"/>
  <c r="B408" i="1"/>
  <c r="B407" i="1"/>
  <c r="B406" i="1"/>
  <c r="B405" i="1"/>
  <c r="B404" i="1"/>
  <c r="B403" i="1"/>
  <c r="B402" i="1"/>
  <c r="B401" i="1"/>
  <c r="B400" i="1"/>
  <c r="B399" i="1"/>
  <c r="B398" i="1"/>
  <c r="B397" i="1"/>
  <c r="B396" i="1"/>
  <c r="B395" i="1"/>
  <c r="B394" i="1"/>
  <c r="B393" i="1"/>
  <c r="B392" i="1"/>
  <c r="B391" i="1"/>
  <c r="B390" i="1"/>
  <c r="B389" i="1"/>
  <c r="B388" i="1"/>
  <c r="B387" i="1"/>
  <c r="B386" i="1"/>
  <c r="B385" i="1"/>
  <c r="B384" i="1"/>
  <c r="B383" i="1"/>
  <c r="B382" i="1"/>
  <c r="B381" i="1"/>
  <c r="B380" i="1"/>
  <c r="B379" i="1"/>
  <c r="B378" i="1"/>
  <c r="B377" i="1"/>
  <c r="B376" i="1"/>
  <c r="B375" i="1"/>
  <c r="B374" i="1"/>
  <c r="B373" i="1"/>
  <c r="B372" i="1"/>
  <c r="B371" i="1"/>
  <c r="B370" i="1"/>
  <c r="B369" i="1"/>
  <c r="B368" i="1"/>
  <c r="B367" i="1"/>
  <c r="B366" i="1"/>
  <c r="B365" i="1"/>
  <c r="B364" i="1"/>
  <c r="B363" i="1"/>
  <c r="B362" i="1"/>
  <c r="B361" i="1"/>
  <c r="B360" i="1"/>
  <c r="B359" i="1"/>
  <c r="B358" i="1"/>
  <c r="B357" i="1"/>
  <c r="B356" i="1"/>
  <c r="B355" i="1"/>
  <c r="B354" i="1"/>
  <c r="B353" i="1"/>
  <c r="B352" i="1"/>
  <c r="B351" i="1"/>
  <c r="B350" i="1"/>
  <c r="B349" i="1"/>
  <c r="B348" i="1"/>
  <c r="B347" i="1"/>
  <c r="B346" i="1"/>
  <c r="B345" i="1"/>
  <c r="B344" i="1"/>
  <c r="B343" i="1"/>
  <c r="B342" i="1"/>
  <c r="B341" i="1"/>
  <c r="B340" i="1"/>
  <c r="B339" i="1"/>
  <c r="B338" i="1"/>
  <c r="B337" i="1"/>
  <c r="B336" i="1"/>
  <c r="B335" i="1"/>
  <c r="B334" i="1"/>
  <c r="B333" i="1"/>
  <c r="B332" i="1"/>
  <c r="B331" i="1"/>
  <c r="B330" i="1"/>
  <c r="B329" i="1"/>
  <c r="B328" i="1"/>
  <c r="B327" i="1"/>
  <c r="B326" i="1"/>
  <c r="B325" i="1"/>
  <c r="B324" i="1"/>
  <c r="B323" i="1"/>
  <c r="B322" i="1"/>
  <c r="B321" i="1"/>
  <c r="B320" i="1"/>
  <c r="B319" i="1"/>
  <c r="B318" i="1"/>
  <c r="B317" i="1"/>
  <c r="B316" i="1"/>
  <c r="B315" i="1"/>
  <c r="B314" i="1"/>
  <c r="B313" i="1"/>
  <c r="B312" i="1"/>
  <c r="B311" i="1"/>
  <c r="B310" i="1"/>
  <c r="B309" i="1"/>
  <c r="B308" i="1"/>
  <c r="B307" i="1"/>
  <c r="B306" i="1"/>
  <c r="B305" i="1"/>
  <c r="B304" i="1"/>
  <c r="B302" i="1"/>
  <c r="B301" i="1"/>
  <c r="B300" i="1"/>
  <c r="B299" i="1"/>
  <c r="B298" i="1"/>
  <c r="B297" i="1"/>
  <c r="B296" i="1"/>
  <c r="B295" i="1"/>
  <c r="B294" i="1"/>
  <c r="B293" i="1"/>
  <c r="B292" i="1"/>
  <c r="B291" i="1"/>
  <c r="B290" i="1"/>
  <c r="B289" i="1"/>
  <c r="B288" i="1"/>
  <c r="B287" i="1"/>
  <c r="B286" i="1"/>
  <c r="B285" i="1"/>
  <c r="B284" i="1"/>
  <c r="B283" i="1"/>
  <c r="B282" i="1"/>
  <c r="B281" i="1"/>
  <c r="B280" i="1"/>
  <c r="B279" i="1"/>
  <c r="B278" i="1"/>
  <c r="B277" i="1"/>
  <c r="B276" i="1"/>
  <c r="B275" i="1"/>
  <c r="B274" i="1"/>
  <c r="B273" i="1"/>
  <c r="B272" i="1"/>
  <c r="B271" i="1"/>
  <c r="B270" i="1"/>
  <c r="B269" i="1"/>
  <c r="B268" i="1"/>
  <c r="B267" i="1"/>
  <c r="B266" i="1"/>
  <c r="B265" i="1"/>
  <c r="B264" i="1"/>
  <c r="B263" i="1"/>
  <c r="B262" i="1"/>
  <c r="B261" i="1"/>
  <c r="B260" i="1"/>
  <c r="B259" i="1"/>
  <c r="B258" i="1"/>
  <c r="B257" i="1"/>
  <c r="B256" i="1"/>
  <c r="B255" i="1"/>
  <c r="B254" i="1"/>
  <c r="B253" i="1"/>
  <c r="B252" i="1"/>
  <c r="B251" i="1"/>
  <c r="B250" i="1"/>
  <c r="B249" i="1"/>
  <c r="B248" i="1"/>
  <c r="B247" i="1"/>
  <c r="B246" i="1"/>
  <c r="B245" i="1"/>
  <c r="B244" i="1"/>
  <c r="B243" i="1"/>
  <c r="B242" i="1"/>
  <c r="B241" i="1"/>
  <c r="B240" i="1"/>
  <c r="B239" i="1"/>
  <c r="B238" i="1"/>
  <c r="B237" i="1"/>
  <c r="B236" i="1"/>
  <c r="B235" i="1"/>
  <c r="B234" i="1"/>
  <c r="B233" i="1"/>
  <c r="B232" i="1"/>
  <c r="B231" i="1"/>
  <c r="B230" i="1"/>
  <c r="B229" i="1"/>
  <c r="B228" i="1"/>
  <c r="B227" i="1"/>
  <c r="B226" i="1"/>
  <c r="B225" i="1"/>
  <c r="B224" i="1"/>
  <c r="B223" i="1"/>
  <c r="B222" i="1"/>
  <c r="B221" i="1"/>
  <c r="B220" i="1"/>
  <c r="B219" i="1"/>
  <c r="B218" i="1"/>
  <c r="B217" i="1"/>
  <c r="B216" i="1"/>
  <c r="B215" i="1"/>
  <c r="B214" i="1"/>
  <c r="B213" i="1"/>
  <c r="B212" i="1"/>
  <c r="B211" i="1"/>
  <c r="B210" i="1"/>
  <c r="B209" i="1"/>
  <c r="B208" i="1"/>
  <c r="B207" i="1"/>
  <c r="B206" i="1"/>
  <c r="B205" i="1"/>
  <c r="B204" i="1"/>
  <c r="B203" i="1"/>
  <c r="B202" i="1"/>
  <c r="B201" i="1"/>
  <c r="B200" i="1"/>
  <c r="B199" i="1"/>
  <c r="B198" i="1"/>
  <c r="B197" i="1"/>
  <c r="B196" i="1"/>
  <c r="B195" i="1"/>
  <c r="B194" i="1"/>
  <c r="B193" i="1"/>
  <c r="B192" i="1"/>
  <c r="B191" i="1"/>
  <c r="B190" i="1"/>
  <c r="B189" i="1"/>
  <c r="B188" i="1"/>
  <c r="B187" i="1"/>
  <c r="B186" i="1"/>
  <c r="B185" i="1"/>
  <c r="B184" i="1"/>
  <c r="B183" i="1"/>
  <c r="B182" i="1"/>
  <c r="B181" i="1"/>
  <c r="B180" i="1"/>
  <c r="B179" i="1"/>
  <c r="B178" i="1"/>
  <c r="B177" i="1"/>
  <c r="B176" i="1"/>
  <c r="B175" i="1"/>
  <c r="B174" i="1"/>
  <c r="B173" i="1"/>
  <c r="B172" i="1"/>
  <c r="B171" i="1"/>
  <c r="B170" i="1"/>
  <c r="B169" i="1"/>
  <c r="B168" i="1"/>
  <c r="B167" i="1"/>
  <c r="B166" i="1"/>
  <c r="B165" i="1"/>
  <c r="B164" i="1"/>
  <c r="B163" i="1"/>
  <c r="B162" i="1"/>
  <c r="B161" i="1"/>
  <c r="B160" i="1"/>
  <c r="B159" i="1"/>
  <c r="B158" i="1"/>
  <c r="B157" i="1"/>
  <c r="B156" i="1"/>
  <c r="B155" i="1"/>
  <c r="B154" i="1"/>
  <c r="B153" i="1"/>
  <c r="B152" i="1"/>
  <c r="B151" i="1"/>
  <c r="B150" i="1"/>
  <c r="B149" i="1"/>
  <c r="B148" i="1"/>
  <c r="B147" i="1"/>
  <c r="B146" i="1"/>
  <c r="B145" i="1"/>
  <c r="B144" i="1"/>
  <c r="B143" i="1"/>
  <c r="B142" i="1"/>
  <c r="B141" i="1"/>
  <c r="B140" i="1"/>
  <c r="B139" i="1"/>
  <c r="B138" i="1"/>
  <c r="B137" i="1"/>
  <c r="B136" i="1"/>
  <c r="B135" i="1"/>
  <c r="B134" i="1"/>
  <c r="B133" i="1"/>
  <c r="B132" i="1"/>
  <c r="B131" i="1"/>
  <c r="B130" i="1"/>
  <c r="B129" i="1"/>
  <c r="B128" i="1"/>
  <c r="B127" i="1"/>
  <c r="B126" i="1"/>
  <c r="B125" i="1"/>
  <c r="B124" i="1"/>
  <c r="B123" i="1"/>
  <c r="B122" i="1"/>
  <c r="B121" i="1"/>
  <c r="B119" i="1"/>
  <c r="B118" i="1"/>
  <c r="B117" i="1"/>
  <c r="B116" i="1"/>
  <c r="B115" i="1"/>
  <c r="B114" i="1"/>
  <c r="B113" i="1"/>
  <c r="B112" i="1"/>
  <c r="B111" i="1"/>
  <c r="B110" i="1"/>
  <c r="B109" i="1"/>
  <c r="B108" i="1"/>
  <c r="B107" i="1"/>
  <c r="B106" i="1"/>
  <c r="B105" i="1"/>
  <c r="B104" i="1"/>
  <c r="B103" i="1"/>
  <c r="B102" i="1"/>
  <c r="B101" i="1"/>
  <c r="B100" i="1"/>
  <c r="B99" i="1"/>
  <c r="B98" i="1"/>
  <c r="B97" i="1"/>
  <c r="B96" i="1"/>
  <c r="B95" i="1"/>
  <c r="B94" i="1"/>
  <c r="D93" i="1"/>
  <c r="B93" i="1"/>
  <c r="D92" i="1"/>
  <c r="B92" i="1"/>
  <c r="D91" i="1"/>
  <c r="B91" i="1"/>
  <c r="D90" i="1"/>
  <c r="B90" i="1"/>
  <c r="D89" i="1"/>
  <c r="B89" i="1"/>
  <c r="D88" i="1"/>
  <c r="B88" i="1"/>
  <c r="D87" i="1"/>
  <c r="B87" i="1"/>
  <c r="D86" i="1"/>
  <c r="B86" i="1"/>
  <c r="D85" i="1"/>
  <c r="B85" i="1"/>
  <c r="D84" i="1"/>
  <c r="B84" i="1"/>
  <c r="D83" i="1"/>
  <c r="B83" i="1"/>
  <c r="D82" i="1"/>
  <c r="B82" i="1"/>
  <c r="D81" i="1"/>
  <c r="B81" i="1"/>
  <c r="D80" i="1"/>
  <c r="B80" i="1"/>
  <c r="D79" i="1"/>
  <c r="B79" i="1"/>
  <c r="D78" i="1"/>
  <c r="B78" i="1"/>
  <c r="D77" i="1"/>
  <c r="B77" i="1"/>
  <c r="D76" i="1"/>
  <c r="B76" i="1"/>
  <c r="D75" i="1"/>
  <c r="B75" i="1"/>
  <c r="D74" i="1"/>
  <c r="B74" i="1"/>
  <c r="D73" i="1"/>
  <c r="B73" i="1"/>
  <c r="D72" i="1"/>
  <c r="B72" i="1"/>
  <c r="D71" i="1"/>
  <c r="B71" i="1"/>
  <c r="D70" i="1"/>
  <c r="B70" i="1"/>
  <c r="D69" i="1"/>
  <c r="B69" i="1"/>
  <c r="D68" i="1"/>
  <c r="B68" i="1"/>
  <c r="D67" i="1"/>
  <c r="B67" i="1"/>
  <c r="D66" i="1"/>
  <c r="B66" i="1"/>
  <c r="D65" i="1"/>
  <c r="B65" i="1"/>
  <c r="D64" i="1"/>
  <c r="B64" i="1"/>
  <c r="D63" i="1"/>
  <c r="B63" i="1"/>
  <c r="D62" i="1"/>
  <c r="B62" i="1"/>
  <c r="D61" i="1"/>
  <c r="B61" i="1"/>
  <c r="D60" i="1"/>
  <c r="B60" i="1"/>
  <c r="D59" i="1"/>
  <c r="B59" i="1"/>
  <c r="D58" i="1"/>
  <c r="B58" i="1"/>
  <c r="D57" i="1"/>
  <c r="B57" i="1"/>
  <c r="D56" i="1"/>
  <c r="B56" i="1"/>
  <c r="D55" i="1"/>
  <c r="B55" i="1"/>
  <c r="D54" i="1"/>
  <c r="B54" i="1"/>
  <c r="D53" i="1"/>
  <c r="B53" i="1"/>
  <c r="D52" i="1"/>
  <c r="B52" i="1"/>
  <c r="D51" i="1"/>
  <c r="B51" i="1"/>
  <c r="D50" i="1"/>
  <c r="B50" i="1"/>
  <c r="D49" i="1"/>
  <c r="B49" i="1"/>
  <c r="D48" i="1"/>
  <c r="B48" i="1"/>
  <c r="D47" i="1"/>
  <c r="B47" i="1"/>
  <c r="D46" i="1"/>
  <c r="B46" i="1"/>
  <c r="D45" i="1"/>
  <c r="B45" i="1"/>
  <c r="D44" i="1"/>
  <c r="B44" i="1"/>
  <c r="D43" i="1"/>
  <c r="B43" i="1"/>
  <c r="D42" i="1"/>
  <c r="B42" i="1"/>
  <c r="D41" i="1"/>
  <c r="D40" i="1"/>
  <c r="B40" i="1"/>
  <c r="D39" i="1"/>
  <c r="B39" i="1"/>
  <c r="D38" i="1"/>
  <c r="B38" i="1"/>
  <c r="D37" i="1"/>
  <c r="B37" i="1"/>
  <c r="D36" i="1"/>
  <c r="B36" i="1"/>
  <c r="D35" i="1"/>
  <c r="B35" i="1"/>
  <c r="D34" i="1"/>
  <c r="B34" i="1"/>
  <c r="D33" i="1"/>
  <c r="B33" i="1"/>
  <c r="D32" i="1"/>
  <c r="B32" i="1"/>
  <c r="D31" i="1"/>
  <c r="B31" i="1"/>
  <c r="D30" i="1"/>
  <c r="B30" i="1"/>
  <c r="D29" i="1"/>
  <c r="B29" i="1"/>
  <c r="D28" i="1"/>
  <c r="B28" i="1"/>
  <c r="D27" i="1"/>
  <c r="B27" i="1"/>
  <c r="D26" i="1"/>
  <c r="B26" i="1"/>
  <c r="D25" i="1"/>
  <c r="B25" i="1"/>
  <c r="D24" i="1"/>
  <c r="B24" i="1"/>
  <c r="D23" i="1"/>
  <c r="B23" i="1"/>
  <c r="D22" i="1"/>
  <c r="B22" i="1"/>
  <c r="D21" i="1"/>
  <c r="B21" i="1"/>
  <c r="D20" i="1"/>
  <c r="B20" i="1"/>
  <c r="D19" i="1"/>
  <c r="B19" i="1"/>
  <c r="D18" i="1"/>
  <c r="B18" i="1"/>
  <c r="D17" i="1"/>
  <c r="B17" i="1"/>
  <c r="D16" i="1"/>
  <c r="B16" i="1"/>
  <c r="D15" i="1"/>
  <c r="B15" i="1"/>
  <c r="D14" i="1"/>
  <c r="B14" i="1"/>
  <c r="D13" i="1"/>
  <c r="B13" i="1"/>
  <c r="D12" i="1"/>
  <c r="B12" i="1"/>
  <c r="D11" i="1"/>
  <c r="B11" i="1"/>
  <c r="D10" i="1"/>
  <c r="B10" i="1"/>
  <c r="D9" i="1"/>
  <c r="B9" i="1"/>
  <c r="D8" i="1"/>
  <c r="B8" i="1"/>
  <c r="D7" i="1"/>
  <c r="B7" i="1"/>
  <c r="D6" i="1"/>
  <c r="B6" i="1"/>
  <c r="D5" i="1"/>
  <c r="B5" i="1"/>
</calcChain>
</file>

<file path=xl/sharedStrings.xml><?xml version="1.0" encoding="utf-8"?>
<sst xmlns="http://schemas.openxmlformats.org/spreadsheetml/2006/main" count="9" uniqueCount="9">
  <si>
    <t>The University of Georgia Sustainable Courses Directory</t>
  </si>
  <si>
    <r>
      <t xml:space="preserve">Sustainable Courses at UGA seek to </t>
    </r>
    <r>
      <rPr>
        <sz val="10"/>
        <rFont val="Arial"/>
      </rPr>
      <t xml:space="preserve">understand and improve upon the complex natural and political interrelationships between social, economic, ecological and human health, locally and globally, with emphasis on meeting the needs of the present without compromising the ability of future generation to meet their needs. </t>
    </r>
  </si>
  <si>
    <t>Sustainability-Related Courses Offered:</t>
  </si>
  <si>
    <t>Sustainability-Focused Courses Offered:</t>
  </si>
  <si>
    <r>
      <t>Sustainability-related</t>
    </r>
    <r>
      <rPr>
        <sz val="10"/>
        <rFont val="Arial"/>
      </rPr>
      <t xml:space="preserve"> courses incorporate sustainability as a distinct course component or module, or they concentrate on a single sustainability principle or issue. Sustainability-related courses may cover sustainability in the course, but that does not entail that sustainability is at the focal point of the course.</t>
    </r>
  </si>
  <si>
    <r>
      <t>Sustainability-focused</t>
    </r>
    <r>
      <rPr>
        <sz val="10"/>
        <rFont val="Arial"/>
      </rPr>
      <t xml:space="preserve"> courses concentrate on sustainability, including its social, economic, and environmental dimensions, or examine an issue or topic using sustainability as a lens. </t>
    </r>
  </si>
  <si>
    <t>ALDR 3900 - Leadership and Service</t>
  </si>
  <si>
    <t>ENTO 3900 - Special Problems in Entemology</t>
  </si>
  <si>
    <t>PHRM 5500 - Introductory Pharmacy Practice Experience II</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</si>
</sst>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name val="Verdana"/>
    </font>
    <font>
      <b/>
      <u/>
      <sz val="12"/>
      <name val="Arial"/>
      <family val="2"/>
    </font>
    <font>
      <sz val="10"/>
      <name val="Arial"/>
    </font>
    <font>
      <b/>
      <sz val="10"/>
      <name val="Arial"/>
    </font>
    <font>
      <u/>
      <sz val="10"/>
      <color indexed="39"/>
      <name val="Arial"/>
      <family val="2"/>
    </font>
    <font>
      <u/>
      <sz val="12.5"/>
      <color indexed="12"/>
      <name val="Verdana"/>
    </font>
    <font>
      <u/>
      <sz val="10"/>
      <color indexed="12"/>
      <name val="Arial"/>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applyNumberFormat="0" applyFill="0" applyBorder="0" applyAlignment="0" applyProtection="0">
      <alignment vertical="top"/>
      <protection locked="0"/>
    </xf>
  </cellStyleXfs>
  <cellXfs count="10">
    <xf numFmtId="0" fontId="0" fillId="0" borderId="0" xfId="0"/>
    <xf numFmtId="0" fontId="1" fillId="0" borderId="0" xfId="0" applyFont="1" applyAlignment="1">
      <alignment horizontal="center" vertical="center" wrapText="1"/>
    </xf>
    <xf numFmtId="0" fontId="2" fillId="0" borderId="0" xfId="0" applyFont="1" applyAlignment="1">
      <alignment vertical="center" wrapText="1"/>
    </xf>
    <xf numFmtId="0" fontId="3" fillId="0" borderId="0" xfId="0" applyNumberFormat="1" applyFont="1" applyAlignment="1">
      <alignment horizontal="center" vertical="center" wrapText="1"/>
    </xf>
    <xf numFmtId="0" fontId="2" fillId="0" borderId="0" xfId="0" quotePrefix="1" applyNumberFormat="1" applyFont="1" applyAlignment="1">
      <alignment vertical="center" wrapText="1"/>
    </xf>
    <xf numFmtId="0" fontId="3" fillId="0" borderId="0" xfId="0" applyFont="1" applyAlignment="1">
      <alignment horizontal="center" vertical="center" wrapText="1"/>
    </xf>
    <xf numFmtId="0" fontId="3" fillId="0" borderId="0" xfId="0" applyNumberFormat="1" applyFont="1" applyAlignment="1">
      <alignment vertical="center" wrapText="1"/>
    </xf>
    <xf numFmtId="0" fontId="3" fillId="0" borderId="0" xfId="0" applyFont="1" applyAlignment="1">
      <alignment vertical="center" wrapText="1"/>
    </xf>
    <xf numFmtId="0" fontId="4" fillId="0" borderId="1" xfId="0" applyNumberFormat="1" applyFont="1" applyFill="1" applyBorder="1" applyAlignment="1">
      <alignment vertical="center" wrapText="1"/>
    </xf>
    <xf numFmtId="0" fontId="6" fillId="0" borderId="1" xfId="1" applyNumberFormat="1" applyFont="1" applyFill="1" applyBorder="1" applyAlignment="1" applyProtection="1">
      <alignmen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412"/>
  <sheetViews>
    <sheetView tabSelected="1" zoomScaleNormal="100" workbookViewId="0">
      <selection activeCell="B4" sqref="B4"/>
    </sheetView>
  </sheetViews>
  <sheetFormatPr defaultColWidth="10.75" defaultRowHeight="12.75" x14ac:dyDescent="0.2"/>
  <cols>
    <col min="1" max="1" width="2.625" style="2" customWidth="1"/>
    <col min="2" max="2" width="71" style="2" customWidth="1"/>
    <col min="3" max="3" width="2.625" style="2" customWidth="1"/>
    <col min="4" max="4" width="76.875" style="2" customWidth="1"/>
    <col min="5" max="5" width="9.75" style="2" bestFit="1" customWidth="1"/>
    <col min="6" max="6" width="8.75" style="2" bestFit="1" customWidth="1"/>
    <col min="7" max="16384" width="10.75" style="2"/>
  </cols>
  <sheetData>
    <row r="1" spans="2:6" ht="30" customHeight="1" x14ac:dyDescent="0.2">
      <c r="B1" s="1" t="s">
        <v>0</v>
      </c>
      <c r="C1" s="1"/>
      <c r="D1" s="1"/>
    </row>
    <row r="2" spans="2:6" ht="54.95" customHeight="1" x14ac:dyDescent="0.2">
      <c r="B2" s="3" t="s">
        <v>1</v>
      </c>
      <c r="C2" s="3"/>
      <c r="D2" s="3"/>
      <c r="E2" s="4"/>
      <c r="F2" s="4"/>
    </row>
    <row r="3" spans="2:6" ht="32.1" customHeight="1" x14ac:dyDescent="0.2">
      <c r="B3" s="5" t="s">
        <v>2</v>
      </c>
      <c r="D3" s="5" t="s">
        <v>3</v>
      </c>
    </row>
    <row r="4" spans="2:6" ht="51" x14ac:dyDescent="0.2">
      <c r="B4" s="6" t="s">
        <v>4</v>
      </c>
      <c r="D4" s="7" t="s">
        <v>5</v>
      </c>
    </row>
    <row r="5" spans="2:6" ht="24" customHeight="1" x14ac:dyDescent="0.2">
      <c r="B5" s="8" t="str">
        <f>HYPERLINK("http://bulletin.uga.edu/CoursesHome.aspx?cid=1424","AAEC 3010 - Farm Organization and Management")</f>
        <v>AAEC 3010 - Farm Organization and Management</v>
      </c>
      <c r="D5" s="8" t="str">
        <f>HYPERLINK("http://bulletin.uga.edu/CoursesHome.aspx?cid=16098","AAEC(AFST)(ENVM) 4720 - Food Security, Economic Development, and the Environment")</f>
        <v>AAEC(AFST)(ENVM) 4720 - Food Security, Economic Development, and the Environment</v>
      </c>
    </row>
    <row r="6" spans="2:6" ht="24" customHeight="1" x14ac:dyDescent="0.2">
      <c r="B6" s="8" t="str">
        <f>HYPERLINK("http://bulletin.uga.edu/CoursesHome.aspx?cid=1449","AAEC 3400 - Introduction to Agricultural Policy")</f>
        <v>AAEC 3400 - Introduction to Agricultural Policy</v>
      </c>
      <c r="D6" s="8" t="str">
        <f>HYPERLINK("http://bulletin.uga.edu/CoursesHome.aspx?cid=19560","AESC 3125 - Organic Agricultural Systems")</f>
        <v>AESC 3125 - Organic Agricultural Systems</v>
      </c>
    </row>
    <row r="7" spans="2:6" ht="24" customHeight="1" x14ac:dyDescent="0.2">
      <c r="B7" s="8" t="str">
        <f>HYPERLINK("http://bulletin.uga.edu/CoursesHome.aspx?cid=1455","AAEC 3580-3580L - Intermediate Economic Principles")</f>
        <v>AAEC 3580-3580L - Intermediate Economic Principles</v>
      </c>
      <c r="D7" s="8" t="str">
        <f>HYPERLINK("http://bulletin.uga.edu/CoursesHome.aspx?cid=20875","AESC 4700 - Agrosecurity Issues, Incidents, and Response Seminar")</f>
        <v>AESC 4700 - Agrosecurity Issues, Incidents, and Response Seminar</v>
      </c>
    </row>
    <row r="8" spans="2:6" ht="24" customHeight="1" x14ac:dyDescent="0.2">
      <c r="B8" s="8" t="str">
        <f>HYPERLINK("http://bulletin.uga.edu/CoursesHome.aspx?cid=1487","AAEC 4050/6050 - Agribusiness Law")</f>
        <v>AAEC 4050/6050 - Agribusiness Law</v>
      </c>
      <c r="D8" s="8" t="str">
        <f>HYPERLINK("http://bulletin.uga.edu/CoursesHome.aspx?cid=19165","AFST 4900 - Service Learning in Africa")</f>
        <v>AFST 4900 - Service Learning in Africa</v>
      </c>
    </row>
    <row r="9" spans="2:6" ht="24" customHeight="1" x14ac:dyDescent="0.2">
      <c r="B9" s="8" t="str">
        <f>HYPERLINK("http://bulletin.uga.edu/CoursesHome.aspx?cid=1489","AAEC 4210/6210 - Production Economics: Theory with Applications")</f>
        <v>AAEC 4210/6210 - Production Economics: Theory with Applications</v>
      </c>
      <c r="D9" s="8" t="str">
        <f>HYPERLINK("http://bulletin.uga.edu/CoursesHome.aspx?cid=24828","ALDR 3820 - Reflections on Fighting Hunger")</f>
        <v>ALDR 3820 - Reflections on Fighting Hunger</v>
      </c>
    </row>
    <row r="10" spans="2:6" ht="24" customHeight="1" x14ac:dyDescent="0.2">
      <c r="B10" s="8" t="str">
        <f>HYPERLINK("http://bulletin.uga.edu/CoursesHome.aspx?cid=1562","AAEC 4760 - The Economics of Agricultural Processing and Marketing")</f>
        <v>AAEC 4760 - The Economics of Agricultural Processing and Marketing</v>
      </c>
      <c r="D10" s="8" t="str">
        <f>HYPERLINK("http://bulletin.uga.edu/CoursesHome.aspx?cid=21501","ALDR 3820H - Reflections on Fighting Hunger (Honors)")</f>
        <v>ALDR 3820H - Reflections on Fighting Hunger (Honors)</v>
      </c>
    </row>
    <row r="11" spans="2:6" ht="24" customHeight="1" x14ac:dyDescent="0.2">
      <c r="B11" s="8" t="str">
        <f>HYPERLINK("http://bulletin.uga.edu/CoursesHome.aspx?cid=1627","AAEC 4960 - International Agricultural Trade Policy")</f>
        <v>AAEC 4960 - International Agricultural Trade Policy</v>
      </c>
      <c r="D11" s="8" t="str">
        <f>HYPERLINK("http://bulletin.uga.edu/CoursesHome.aspx?cid=11472","ALDR 4600/6600 - Issues in Contemporary Agriculture")</f>
        <v>ALDR 4600/6600 - Issues in Contemporary Agriculture</v>
      </c>
    </row>
    <row r="12" spans="2:6" ht="24" customHeight="1" x14ac:dyDescent="0.2">
      <c r="B12" s="8" t="str">
        <f>HYPERLINK("http://bulletin.uga.edu/CoursesHome.aspx?cid=1678","AAEC 6630 - Decision Theory for Resource Allocation")</f>
        <v>AAEC 6630 - Decision Theory for Resource Allocation</v>
      </c>
      <c r="D12" s="8" t="str">
        <f>HYPERLINK("http://bulletin.uga.edu/CoursesHome.aspx?cid=20641","ALDR 4600E/6600E - Issues in Contemporary Agriculture")</f>
        <v>ALDR 4600E/6600E - Issues in Contemporary Agriculture</v>
      </c>
    </row>
    <row r="13" spans="2:6" ht="24" customHeight="1" x14ac:dyDescent="0.2">
      <c r="B13" s="8" t="str">
        <f>HYPERLINK("http://bulletin.uga.edu/CoursesHome.aspx?cid=1691","AAEC 6960 - International Agricultural Trade")</f>
        <v>AAEC 6960 - International Agricultural Trade</v>
      </c>
      <c r="D13" s="8" t="str">
        <f>HYPERLINK("http://bulletin.uga.edu/CoursesHome.aspx?cid=12859","ALDR(AFST)(LACS) 4710/6710 - International Agricultural Development")</f>
        <v>ALDR(AFST)(LACS) 4710/6710 - International Agricultural Development</v>
      </c>
    </row>
    <row r="14" spans="2:6" ht="24" customHeight="1" x14ac:dyDescent="0.2">
      <c r="B14" s="8" t="str">
        <f>HYPERLINK("http://bulletin.uga.edu/CoursesHome.aspx?cid=1761","AAEC 7600 - Environmental Economics and Policy Analysis")</f>
        <v>AAEC 7600 - Environmental Economics and Policy Analysis</v>
      </c>
      <c r="D14" s="8" t="str">
        <f>HYPERLINK("http://bulletin.uga.edu/CoursesHome.aspx?cid=16044","ANTH 4010/6010 - Historical Ecology")</f>
        <v>ANTH 4010/6010 - Historical Ecology</v>
      </c>
    </row>
    <row r="15" spans="2:6" ht="24" customHeight="1" x14ac:dyDescent="0.2">
      <c r="B15" s="8" t="str">
        <f>HYPERLINK("http://bulletin.uga.edu/CoursesHome.aspx?cid=1774","AAEC 8080 - Production Economics: Theory and Application")</f>
        <v>AAEC 8080 - Production Economics: Theory and Application</v>
      </c>
      <c r="D15" s="8" t="str">
        <f>HYPERLINK("http://bulletin.uga.edu/CoursesHome.aspx?cid=15063","ANTH 4060/6060 - Agricultural Anthropology")</f>
        <v>ANTH 4060/6060 - Agricultural Anthropology</v>
      </c>
    </row>
    <row r="16" spans="2:6" ht="24" customHeight="1" x14ac:dyDescent="0.2">
      <c r="B16" s="8" t="str">
        <f>HYPERLINK("http://bulletin.uga.edu/CoursesHome.aspx?cid=1779","AAEC 8100 - Nonmarket Economic Valuation Techniques and Applications")</f>
        <v>AAEC 8100 - Nonmarket Economic Valuation Techniques and Applications</v>
      </c>
      <c r="D16" s="8" t="str">
        <f>HYPERLINK("http://bulletin.uga.edu/CoursesHome.aspx?cid=5761","ANTH 4070/6070 - Cultural Ecology")</f>
        <v>ANTH 4070/6070 - Cultural Ecology</v>
      </c>
    </row>
    <row r="17" spans="2:4" ht="24" customHeight="1" x14ac:dyDescent="0.2">
      <c r="B17" s="8" t="str">
        <f>HYPERLINK("http://bulletin.uga.edu/CoursesHome.aspx?cid=1805","AAEC 8140 - Consumer Demand Theory")</f>
        <v>AAEC 8140 - Consumer Demand Theory</v>
      </c>
      <c r="D17" s="8" t="str">
        <f>HYPERLINK("http://bulletin.uga.edu/CoursesHome.aspx?cid=18411","ANTH 4075/6075 - Economic Anthropology")</f>
        <v>ANTH 4075/6075 - Economic Anthropology</v>
      </c>
    </row>
    <row r="18" spans="2:4" ht="24" customHeight="1" x14ac:dyDescent="0.2">
      <c r="B18" s="8" t="str">
        <f>HYPERLINK("http://bulletin.uga.edu/CoursesHome.aspx?cid=1824","AAEC 8210 - Macroeconomics Issues in Agricultural and Natural Resources")</f>
        <v>AAEC 8210 - Macroeconomics Issues in Agricultural and Natural Resources</v>
      </c>
      <c r="D18" s="8" t="str">
        <f>HYPERLINK("http://bulletin.uga.edu/CoursesHome.aspx?cid=15066","ANTH 4220/6220 - Mountain Anthropology")</f>
        <v>ANTH 4220/6220 - Mountain Anthropology</v>
      </c>
    </row>
    <row r="19" spans="2:4" ht="24" customHeight="1" x14ac:dyDescent="0.2">
      <c r="B19" s="8" t="str">
        <f>HYPERLINK("http://bulletin.uga.edu/CoursesHome.aspx?cid=1829","AAEC 8400 - Agricultural Market Structure and Analysis")</f>
        <v>AAEC 8400 - Agricultural Market Structure and Analysis</v>
      </c>
      <c r="D19" s="8" t="str">
        <f>HYPERLINK("http://bulletin.uga.edu/CoursesHome.aspx?cid=2345","ANTH 4560/6560 - Anthropology of Development")</f>
        <v>ANTH 4560/6560 - Anthropology of Development</v>
      </c>
    </row>
    <row r="20" spans="2:4" ht="24" customHeight="1" x14ac:dyDescent="0.2">
      <c r="B20" s="8" t="str">
        <f>HYPERLINK("http://bulletin.uga.edu/CoursesHome.aspx?cid=1843","AAEC 8710 - Advanced Agricultural Development and Growth")</f>
        <v>AAEC 8710 - Advanced Agricultural Development and Growth</v>
      </c>
      <c r="D20" s="8" t="str">
        <f>HYPERLINK("http://bulletin.uga.edu/CoursesHome.aspx?cid=3580","ANTH 6490 - Foundations of Ecological Anthropology")</f>
        <v>ANTH 6490 - Foundations of Ecological Anthropology</v>
      </c>
    </row>
    <row r="21" spans="2:4" ht="24" customHeight="1" x14ac:dyDescent="0.2">
      <c r="B21" s="8" t="str">
        <f>HYPERLINK("http://bulletin.uga.edu/CoursesHome.aspx?cid=1849","AAEC 8750 - Natural Resource and Environmental Economics II")</f>
        <v>AAEC 8750 - Natural Resource and Environmental Economics II</v>
      </c>
      <c r="D21" s="8" t="str">
        <f>HYPERLINK("http://bulletin.uga.edu/CoursesHome.aspx?cid=3601","ANTH 8420 - Human Ecosystem Evolution")</f>
        <v>ANTH 8420 - Human Ecosystem Evolution</v>
      </c>
    </row>
    <row r="22" spans="2:4" ht="24" customHeight="1" x14ac:dyDescent="0.2">
      <c r="B22" s="8" t="str">
        <f>HYPERLINK("http://bulletin.uga.edu/CoursesHome.aspx?cid=1853","AAEC 8760 - Topics in Natural Resource and Environmental Economics")</f>
        <v>AAEC 8760 - Topics in Natural Resource and Environmental Economics</v>
      </c>
      <c r="D22" s="8" t="str">
        <f>HYPERLINK("http://bulletin.uga.edu/CoursesHome.aspx?cid=16040","ANTH 8520 - Cultural Dimensions of Biodiversity")</f>
        <v>ANTH 8520 - Cultural Dimensions of Biodiversity</v>
      </c>
    </row>
    <row r="23" spans="2:4" ht="24" customHeight="1" x14ac:dyDescent="0.2">
      <c r="B23" s="8" t="str">
        <f>HYPERLINK("http://bulletin.uga.edu/CoursesHome.aspx?cid=1879","AAEC 8800 - Dynamic Optimization in Agricultural and Resource Economics")</f>
        <v>AAEC 8800 - Dynamic Optimization in Agricultural and Resource Economics</v>
      </c>
      <c r="D23" s="8" t="str">
        <f>HYPERLINK("http://bulletin.uga.edu/CoursesHome.aspx?cid=2320","ANTH(ECOL) 4290/6290 - Environmental Archaeology")</f>
        <v>ANTH(ECOL) 4290/6290 - Environmental Archaeology</v>
      </c>
    </row>
    <row r="24" spans="2:4" ht="24" customHeight="1" x14ac:dyDescent="0.2">
      <c r="B24" s="8" t="str">
        <f>HYPERLINK("http://bulletin.uga.edu/CoursesHome.aspx?cid=2682","AAEC 8850 - Risk and Uncertainty in Agricultural Decision Making")</f>
        <v>AAEC 8850 - Risk and Uncertainty in Agricultural Decision Making</v>
      </c>
      <c r="D24" s="8" t="str">
        <f>HYPERLINK("http://bulletin.uga.edu/CoursesHome.aspx?cid=23129","ANTH(GEOG) 4275/6275 - Conservation and Development in Costa Rica")</f>
        <v>ANTH(GEOG) 4275/6275 - Conservation and Development in Costa Rica</v>
      </c>
    </row>
    <row r="25" spans="2:4" ht="24" customHeight="1" x14ac:dyDescent="0.2">
      <c r="B25" s="8" t="str">
        <f>HYPERLINK("http://bulletin.uga.edu/CoursesHome.aspx?cid=5497","AAEC(ECOL) 8700 - Advanced Environmental Economics and Policy Analysis")</f>
        <v>AAEC(ECOL) 8700 - Advanced Environmental Economics and Policy Analysis</v>
      </c>
      <c r="D25" s="8" t="str">
        <f>HYPERLINK("http://bulletin.uga.edu/CoursesHome.aspx?cid=16431","APTC(CRSS) 4010 - Principles of Sustainable Management")</f>
        <v>APTC(CRSS) 4010 - Principles of Sustainable Management</v>
      </c>
    </row>
    <row r="26" spans="2:4" ht="24" customHeight="1" x14ac:dyDescent="0.2">
      <c r="B26" s="8" t="str">
        <f>HYPERLINK("http://bulletin.uga.edu/CoursesHome.aspx?cid=15444","AAEC(EHSC) 4250H - Environmental and Public Health Law (Honors)")</f>
        <v>AAEC(EHSC) 4250H - Environmental and Public Health Law (Honors)</v>
      </c>
      <c r="D26" s="8" t="str">
        <f>HYPERLINK("http://bulletin.uga.edu/CoursesHome.aspx?cid=16430","APTC(EHSC) 3080 - Introduction to Environmental Sciences and Engineering")</f>
        <v>APTC(EHSC) 3080 - Introduction to Environmental Sciences and Engineering</v>
      </c>
    </row>
    <row r="27" spans="2:4" ht="24" customHeight="1" x14ac:dyDescent="0.2">
      <c r="B27" s="8" t="str">
        <f>HYPERLINK("http://bulletin.uga.edu/CoursesHome.aspx?cid=1435","AAEC(ENVM) 3020 - Analysis of Agribusiness and Natural Resource Issues")</f>
        <v>AAEC(ENVM) 3020 - Analysis of Agribusiness and Natural Resource Issues</v>
      </c>
      <c r="D27" s="8" t="str">
        <f>HYPERLINK("http://bulletin.uga.edu/CoursesHome.aspx?cid=18531","ARID 4100/6100 - Studio IV: Non-Residential Green Interior Design")</f>
        <v>ARID 4100/6100 - Studio IV: Non-Residential Green Interior Design</v>
      </c>
    </row>
    <row r="28" spans="2:4" ht="24" customHeight="1" x14ac:dyDescent="0.2">
      <c r="B28" s="8" t="str">
        <f>HYPERLINK("http://bulletin.uga.edu/CoursesHome.aspx?cid=1556","AAEC(ENVM) 4710/6710 - Rural Economic Development and Growth")</f>
        <v>AAEC(ENVM) 4710/6710 - Rural Economic Development and Growth</v>
      </c>
      <c r="D28" s="8" t="str">
        <f>HYPERLINK("http://bulletin.uga.edu/CoursesHome.aspx?cid=3883","CRSS(HORT) 4400/6400 - Agro-Ecology")</f>
        <v>CRSS(HORT) 4400/6400 - Agro-Ecology</v>
      </c>
    </row>
    <row r="29" spans="2:4" ht="24" customHeight="1" x14ac:dyDescent="0.2">
      <c r="B29" s="8" t="str">
        <f>HYPERLINK("http://bulletin.uga.edu/CoursesHome.aspx?cid=1637","AAEC(ENVM) 4990 - Special Topics in Agricultural and Applied Economics")</f>
        <v>AAEC(ENVM) 4990 - Special Topics in Agricultural and Applied Economics</v>
      </c>
      <c r="D29" s="8" t="str">
        <f>HYPERLINK("http://bulletin.uga.edu/CoursesHome.aspx?cid=19158","CRSS(HORT) 4400L/6400L - Agro-Ecology Laboratory")</f>
        <v>CRSS(HORT) 4400L/6400L - Agro-Ecology Laboratory</v>
      </c>
    </row>
    <row r="30" spans="2:4" ht="24" customHeight="1" x14ac:dyDescent="0.2">
      <c r="B30" s="8" t="str">
        <f>HYPERLINK("http://bulletin.uga.edu/CoursesHome.aspx?cid=23500","AAEC(HACE)(AFST)(ADSC) 3911 - International Agribusiness and Environmental Management")</f>
        <v>AAEC(HACE)(AFST)(ADSC) 3911 - International Agribusiness and Environmental Management</v>
      </c>
      <c r="D30" s="8" t="str">
        <f>HYPERLINK("http://bulletin.uga.edu/CoursesHome.aspx?cid=7973","CRSS(HORT)(ANTH)(ECOL)(GEOG) 4930/6930 - Agroecology of Tropical America")</f>
        <v>CRSS(HORT)(ANTH)(ECOL)(GEOG) 4930/6930 - Agroecology of Tropical America</v>
      </c>
    </row>
    <row r="31" spans="2:4" ht="24" customHeight="1" x14ac:dyDescent="0.2">
      <c r="B31" s="8" t="str">
        <f>HYPERLINK("http://bulletin.uga.edu/CoursesHome.aspx?cid=20686","ADSC 1050 - The Meat We Eat")</f>
        <v>ADSC 1050 - The Meat We Eat</v>
      </c>
      <c r="D31" s="8" t="str">
        <f>HYPERLINK("http://bulletin.uga.edu/CoursesHome.aspx?cid=7974","CRSS(HORT)(ANTH)(ECOL)(GEOG) 4931/6931 - Agroecology of Tropical America Field Trip")</f>
        <v>CRSS(HORT)(ANTH)(ECOL)(GEOG) 4931/6931 - Agroecology of Tropical America Field Trip</v>
      </c>
    </row>
    <row r="32" spans="2:4" ht="24" customHeight="1" x14ac:dyDescent="0.2">
      <c r="B32" s="8" t="str">
        <f>HYPERLINK("http://bulletin.uga.edu/CoursesHome.aspx?cid=14210","ADSC 3130 - Animal Biotechnology")</f>
        <v>ADSC 3130 - Animal Biotechnology</v>
      </c>
      <c r="D32" s="8" t="str">
        <f>HYPERLINK("http://bulletin.uga.edu/CoursesHome.aspx?cid=2201","ECOL 1000 - Ecological Basis of Environmental Issues")</f>
        <v>ECOL 1000 - Ecological Basis of Environmental Issues</v>
      </c>
    </row>
    <row r="33" spans="2:4" ht="24" customHeight="1" x14ac:dyDescent="0.2">
      <c r="B33" s="8" t="str">
        <f>HYPERLINK("http://bulletin.uga.edu/CoursesHome.aspx?cid=14184","ADSC 4350-4350L - Grazing Animal Production")</f>
        <v>ADSC 4350-4350L - Grazing Animal Production</v>
      </c>
      <c r="D33" s="8" t="str">
        <f>HYPERLINK("http://bulletin.uga.edu/CoursesHome.aspx?cid=12925","ECOL 1000H - Ecological Basis of Environmental Issues (Honors)")</f>
        <v>ECOL 1000H - Ecological Basis of Environmental Issues (Honors)</v>
      </c>
    </row>
    <row r="34" spans="2:4" ht="24" customHeight="1" x14ac:dyDescent="0.2">
      <c r="B34" s="8" t="str">
        <f>HYPERLINK("http://bulletin.uga.edu/CoursesHome.aspx?cid=22723","AESC 2990S - Understanding and Communicating with the Latino Community in the Green Industry")</f>
        <v>AESC 2990S - Understanding and Communicating with the Latino Community in the Green Industry</v>
      </c>
      <c r="D34" s="8" t="str">
        <f>HYPERLINK("http://bulletin.uga.edu/CoursesHome.aspx?cid=5813","ECOL 3070 - Environment and Humans")</f>
        <v>ECOL 3070 - Environment and Humans</v>
      </c>
    </row>
    <row r="35" spans="2:4" ht="24" customHeight="1" x14ac:dyDescent="0.2">
      <c r="B35" s="8" t="str">
        <f>HYPERLINK("http://bulletin.uga.edu/CoursesHome.aspx?cid=19561","AESC 3126 - Fertility and Pest Management in Organic Agriculture")</f>
        <v>AESC 3126 - Fertility and Pest Management in Organic Agriculture</v>
      </c>
      <c r="D35" s="8" t="str">
        <f>HYPERLINK("http://bulletin.uga.edu/CoursesHome.aspx?cid=19069","ECOL 3100-3100L - Tropical Field Ecology")</f>
        <v>ECOL 3100-3100L - Tropical Field Ecology</v>
      </c>
    </row>
    <row r="36" spans="2:4" ht="24" customHeight="1" x14ac:dyDescent="0.2">
      <c r="B36" s="8" t="str">
        <f>HYPERLINK("http://bulletin.uga.edu/CoursesHome.aspx?cid=19562","AESC 4095 - Undergraduate Research in Organic Agriculture")</f>
        <v>AESC 4095 - Undergraduate Research in Organic Agriculture</v>
      </c>
      <c r="D36" s="8" t="str">
        <f>HYPERLINK("http://bulletin.uga.edu/CoursesHome.aspx?cid=16383","ECOL 3700 - Organic Agriculture: Ecological Agriculture and the Ethics of Sustainability")</f>
        <v>ECOL 3700 - Organic Agriculture: Ecological Agriculture and the Ethics of Sustainability</v>
      </c>
    </row>
    <row r="37" spans="2:4" ht="24" customHeight="1" x14ac:dyDescent="0.2">
      <c r="B37" s="8" t="str">
        <f>HYPERLINK("http://bulletin.uga.edu/CoursesHome.aspx?cid=19563","AESC 4096 - Organic Agriculture Seminar")</f>
        <v>AESC 4096 - Organic Agriculture Seminar</v>
      </c>
      <c r="D37" s="8" t="str">
        <f>HYPERLINK("http://bulletin.uga.edu/CoursesHome.aspx?cid=24732","ECOL 3710-3710L - Organic Agriculture: Practical Application of Organic Agriculture Principles")</f>
        <v>ECOL 3710-3710L - Organic Agriculture: Practical Application of Organic Agriculture Principles</v>
      </c>
    </row>
    <row r="38" spans="2:4" ht="24" customHeight="1" x14ac:dyDescent="0.2">
      <c r="B38" s="8" t="str">
        <f>HYPERLINK("http://bulletin.uga.edu/CoursesHome.aspx?cid=13872","AESC 4530 - Agriscience and Environmental Systems Study Tour")</f>
        <v>AESC 4530 - Agriscience and Environmental Systems Study Tour</v>
      </c>
      <c r="D38" s="8" t="str">
        <f>HYPERLINK("http://bulletin.uga.edu/CoursesHome.aspx?cid=4449","ECOL 6080 - Principles of Conservation Ecology and Sustainable Development I")</f>
        <v>ECOL 6080 - Principles of Conservation Ecology and Sustainable Development I</v>
      </c>
    </row>
    <row r="39" spans="2:4" ht="24" customHeight="1" x14ac:dyDescent="0.2">
      <c r="B39" s="8" t="str">
        <f>HYPERLINK("http://bulletin.uga.edu/CoursesHome.aspx?cid=6918","AGED 4340/6340 - Developing Community Programs in Agriculture")</f>
        <v>AGED 4340/6340 - Developing Community Programs in Agriculture</v>
      </c>
      <c r="D39" s="8" t="str">
        <f>HYPERLINK("http://bulletin.uga.edu/CoursesHome.aspx?cid=3569","ECOL 8400 - Perspectives on Conservation Ecology and Sustainable Development")</f>
        <v>ECOL 8400 - Perspectives on Conservation Ecology and Sustainable Development</v>
      </c>
    </row>
    <row r="40" spans="2:4" ht="24" customHeight="1" x14ac:dyDescent="0.2">
      <c r="B40" s="8" t="str">
        <f>HYPERLINK("http://bulletin.uga.edu/CoursesHome.aspx?cid=20988","AGED 4340E/6340E - Developing Community Programs in Agriculture")</f>
        <v>AGED 4340E/6340E - Developing Community Programs in Agriculture</v>
      </c>
      <c r="D40" s="8" t="str">
        <f>HYPERLINK("http://bulletin.uga.edu/CoursesHome.aspx?cid=5545","ECOL 8440 - Principles of Agroforestry/Agroecology")</f>
        <v>ECOL 8440 - Principles of Agroforestry/Agroecology</v>
      </c>
    </row>
    <row r="41" spans="2:4" ht="24" customHeight="1" x14ac:dyDescent="0.2">
      <c r="B41" s="8" t="s">
        <v>6</v>
      </c>
      <c r="D41" s="8" t="str">
        <f>HYPERLINK("http://bulletin.uga.edu/CoursesHome.aspx?cid=4450","ECOL(FORS)(ANTH) 6140 - Principles of Conservation Ecology and Sustainable Development II")</f>
        <v>ECOL(FORS)(ANTH) 6140 - Principles of Conservation Ecology and Sustainable Development II</v>
      </c>
    </row>
    <row r="42" spans="2:4" ht="24" customHeight="1" x14ac:dyDescent="0.2">
      <c r="B42" s="8" t="str">
        <f>HYPERLINK("http://bulletin.uga.edu/CoursesHome.aspx?cid=11570","ALDR 7200 - Foundations of Agricultural Leadership")</f>
        <v>ALDR 7200 - Foundations of Agricultural Leadership</v>
      </c>
      <c r="D42" s="8" t="str">
        <f>HYPERLINK("http://bulletin.uga.edu/CoursesHome.aspx?cid=2657","ECON 4150 - Environmental Economics")</f>
        <v>ECON 4150 - Environmental Economics</v>
      </c>
    </row>
    <row r="43" spans="2:4" ht="24" customHeight="1" x14ac:dyDescent="0.2">
      <c r="B43" s="8" t="str">
        <f>HYPERLINK("http://bulletin.uga.edu/CoursesHome.aspx?cid=20991","ALDR 7200E - Foundations of Agricultural Leadership")</f>
        <v>ALDR 7200E - Foundations of Agricultural Leadership</v>
      </c>
      <c r="D43" s="8" t="str">
        <f>HYPERLINK("http://bulletin.uga.edu/CoursesHome.aspx?cid=20105","ENGR 4490/6490 - Renewable Energy Engineering")</f>
        <v>ENGR 4490/6490 - Renewable Energy Engineering</v>
      </c>
    </row>
    <row r="44" spans="2:4" ht="24" customHeight="1" x14ac:dyDescent="0.2">
      <c r="B44" s="8" t="str">
        <f>HYPERLINK("http://bulletin.uga.edu/CoursesHome.aspx?cid=16994","ALDR 7250 - Agri-Leaders Field Experience")</f>
        <v>ALDR 7250 - Agri-Leaders Field Experience</v>
      </c>
      <c r="D44" s="8" t="str">
        <f>HYPERLINK("http://bulletin.uga.edu/CoursesHome.aspx?cid=16937","ENGR(LAND) 4660/6660 - Sustainable Building Design")</f>
        <v>ENGR(LAND) 4660/6660 - Sustainable Building Design</v>
      </c>
    </row>
    <row r="45" spans="2:4" ht="24" customHeight="1" x14ac:dyDescent="0.2">
      <c r="B45" s="8" t="str">
        <f>HYPERLINK("http://bulletin.uga.edu/CoursesHome.aspx?cid=1307","ANTH 1102 - Introduction to Anthropology")</f>
        <v>ANTH 1102 - Introduction to Anthropology</v>
      </c>
      <c r="D45" s="8" t="str">
        <f>HYPERLINK("http://bulletin.uga.edu/CoursesHome.aspx?cid=21145","ENVE 2320 - Environmental Engineering – Urban Systems")</f>
        <v>ENVE 2320 - Environmental Engineering – Urban Systems</v>
      </c>
    </row>
    <row r="46" spans="2:4" ht="24" customHeight="1" x14ac:dyDescent="0.2">
      <c r="B46" s="8" t="str">
        <f>HYPERLINK("http://bulletin.uga.edu/CoursesHome.aspx?cid=1310","ANTH 2070H-2070L - Culture and Human Biology (Honors)")</f>
        <v>ANTH 2070H-2070L - Culture and Human Biology (Honors)</v>
      </c>
      <c r="D46" s="8" t="str">
        <f>HYPERLINK("http://bulletin.uga.edu/CoursesHome.aspx?cid=21048","ENVE 2610 - Introduction to Environmental Engineering and Sustainability")</f>
        <v>ENVE 2610 - Introduction to Environmental Engineering and Sustainability</v>
      </c>
    </row>
    <row r="47" spans="2:4" ht="24" customHeight="1" x14ac:dyDescent="0.2">
      <c r="B47" s="8" t="str">
        <f>HYPERLINK("http://bulletin.uga.edu/CoursesHome.aspx?cid=1316","ANTH 2120H - Introduction to Anthropology (Honors)")</f>
        <v>ANTH 2120H - Introduction to Anthropology (Honors)</v>
      </c>
      <c r="D47" s="8" t="str">
        <f>HYPERLINK("http://bulletin.uga.edu/CoursesHome.aspx?cid=21067","ENVE 4240 - Sustainable Energy Systems in a Global Economy")</f>
        <v>ENVE 4240 - Sustainable Energy Systems in a Global Economy</v>
      </c>
    </row>
    <row r="48" spans="2:4" ht="24" customHeight="1" x14ac:dyDescent="0.2">
      <c r="B48" s="8" t="str">
        <f>HYPERLINK("http://bulletin.uga.edu/CoursesHome.aspx?cid=1971","ANTH 3090 - Evolution of Human Ecosystems")</f>
        <v>ANTH 3090 - Evolution of Human Ecosystems</v>
      </c>
      <c r="D48" s="8" t="str">
        <f>HYPERLINK("http://bulletin.uga.edu/CoursesHome.aspx?cid=21151","ENVE 4260 - Renewable Energy Systems")</f>
        <v>ENVE 4260 - Renewable Energy Systems</v>
      </c>
    </row>
    <row r="49" spans="2:4" ht="24" customHeight="1" x14ac:dyDescent="0.2">
      <c r="B49" s="8" t="str">
        <f>HYPERLINK("http://bulletin.uga.edu/CoursesHome.aspx?cid=16360","ANTH 3200 - How the World Works: The Anthropology of Consumption and Globalization")</f>
        <v>ANTH 3200 - How the World Works: The Anthropology of Consumption and Globalization</v>
      </c>
      <c r="D49" s="8" t="str">
        <f>HYPERLINK("http://bulletin.uga.edu/CoursesHome.aspx?cid=21153","ENVE 4540 - Economics of Energy and Sustainable Development")</f>
        <v>ENVE 4540 - Economics of Energy and Sustainable Development</v>
      </c>
    </row>
    <row r="50" spans="2:4" ht="24" customHeight="1" x14ac:dyDescent="0.2">
      <c r="B50" s="8" t="str">
        <f>HYPERLINK("http://bulletin.uga.edu/CoursesHome.aspx?cid=22448","ANTH 3265 - Introduction to Cultural Anthropology")</f>
        <v>ANTH 3265 - Introduction to Cultural Anthropology</v>
      </c>
      <c r="D50" s="8" t="str">
        <f>HYPERLINK("http://bulletin.uga.edu/CoursesHome.aspx?cid=21070","ENVE 4620 - Sustainable Design in Urban Systems")</f>
        <v>ENVE 4620 - Sustainable Design in Urban Systems</v>
      </c>
    </row>
    <row r="51" spans="2:4" ht="24" customHeight="1" x14ac:dyDescent="0.2">
      <c r="B51" s="8" t="str">
        <f>HYPERLINK("http://bulletin.uga.edu/CoursesHome.aspx?cid=2078","ANTH 3530 - Anthropology of Folk Medicine")</f>
        <v>ANTH 3530 - Anthropology of Folk Medicine</v>
      </c>
      <c r="D51" s="8" t="str">
        <f>HYPERLINK("http://bulletin.uga.edu/CoursesHome.aspx?cid=21152","ENVE 4720 - Urban Infrastructure Planning and Development")</f>
        <v>ENVE 4720 - Urban Infrastructure Planning and Development</v>
      </c>
    </row>
    <row r="52" spans="2:4" ht="24" customHeight="1" x14ac:dyDescent="0.2">
      <c r="B52" s="8" t="str">
        <f>HYPERLINK("http://bulletin.uga.edu/CoursesHome.aspx?cid=15042","ANTH 3541 - Anthropology of Eating")</f>
        <v>ANTH 3541 - Anthropology of Eating</v>
      </c>
      <c r="D52" s="8" t="str">
        <f>HYPERLINK("http://bulletin.uga.edu/CoursesHome.aspx?cid=12958","ENVM 2060 - Green Economics")</f>
        <v>ENVM 2060 - Green Economics</v>
      </c>
    </row>
    <row r="53" spans="2:4" ht="24" customHeight="1" x14ac:dyDescent="0.2">
      <c r="B53" s="8" t="str">
        <f>HYPERLINK("http://bulletin.uga.edu/CoursesHome.aspx?cid=2367","ANTH 4590/6590 - Ecology and Evolution of Human Disease")</f>
        <v>ANTH 4590/6590 - Ecology and Evolution of Human Disease</v>
      </c>
      <c r="D53" s="8" t="str">
        <f>HYPERLINK("http://bulletin.uga.edu/CoursesHome.aspx?cid=23694","ENVM 3060E - Principles of Resource Economics")</f>
        <v>ENVM 3060E - Principles of Resource Economics</v>
      </c>
    </row>
    <row r="54" spans="2:4" ht="24" customHeight="1" x14ac:dyDescent="0.2">
      <c r="B54" s="8" t="str">
        <f>HYPERLINK("http://bulletin.uga.edu/CoursesHome.aspx?cid=16361","ANTH 8540 - Conservation and Community")</f>
        <v>ANTH 8540 - Conservation and Community</v>
      </c>
      <c r="D54" s="8" t="str">
        <f>HYPERLINK("http://bulletin.uga.edu/CoursesHome.aspx?cid=23460","FANR 4273/6273 - Field Studies in Sustainable Development")</f>
        <v>FANR 4273/6273 - Field Studies in Sustainable Development</v>
      </c>
    </row>
    <row r="55" spans="2:4" ht="24" customHeight="1" x14ac:dyDescent="0.2">
      <c r="B55" s="8" t="str">
        <f>HYPERLINK("http://bulletin.uga.edu/CoursesHome.aspx?cid=2921","APTC 3060 - Soil and Water Resource Conservation")</f>
        <v>APTC 3060 - Soil and Water Resource Conservation</v>
      </c>
      <c r="D55" s="8" t="str">
        <f>HYPERLINK("http://bulletin.uga.edu/CoursesHome.aspx?cid=19310","FANR 5680/7680 - Economic Perspectives on Natural Resource Issues")</f>
        <v>FANR 5680/7680 - Economic Perspectives on Natural Resource Issues</v>
      </c>
    </row>
    <row r="56" spans="2:4" ht="24" customHeight="1" x14ac:dyDescent="0.2">
      <c r="B56" s="8" t="str">
        <f>HYPERLINK("http://bulletin.uga.edu/CoursesHome.aspx?cid=6383","ARGD 4020 - Environmental Graphic Design")</f>
        <v>ARGD 4020 - Environmental Graphic Design</v>
      </c>
      <c r="D56" s="8" t="str">
        <f>HYPERLINK("http://bulletin.uga.edu/CoursesHome.aspx?cid=18264","FANR 7750 - The Science of Sustainability")</f>
        <v>FANR 7750 - The Science of Sustainability</v>
      </c>
    </row>
    <row r="57" spans="2:4" ht="24" customHeight="1" x14ac:dyDescent="0.2">
      <c r="B57" s="8" t="str">
        <f>HYPERLINK("http://bulletin.uga.edu/CoursesHome.aspx?cid=6298","ARID 3310 - Building Systems")</f>
        <v>ARID 3310 - Building Systems</v>
      </c>
      <c r="D57" s="8" t="str">
        <f>HYPERLINK("http://bulletin.uga.edu/CoursesHome.aspx?cid=14066","FANR(ANTH)(ECOL)(GEOG)(INTL)(RLST) 4271/6271 - Field Studies in Natural Resources")</f>
        <v>FANR(ANTH)(ECOL)(GEOG)(INTL)(RLST) 4271/6271 - Field Studies in Natural Resources</v>
      </c>
    </row>
    <row r="58" spans="2:4" ht="24" customHeight="1" x14ac:dyDescent="0.2">
      <c r="B58" s="8" t="str">
        <f>HYPERLINK("http://bulletin.uga.edu/CoursesHome.aspx?cid=20943","BCHE 4460 - Biorefinery Engineering")</f>
        <v>BCHE 4460 - Biorefinery Engineering</v>
      </c>
      <c r="D58" s="8" t="str">
        <f>HYPERLINK("http://bulletin.uga.edu/CoursesHome.aspx?cid=17635","FANR(MARS) 4272/6272 - Antarctica: The Fragile Continent")</f>
        <v>FANR(MARS) 4272/6272 - Antarctica: The Fragile Continent</v>
      </c>
    </row>
    <row r="59" spans="2:4" ht="24" customHeight="1" x14ac:dyDescent="0.2">
      <c r="B59" s="8" t="str">
        <f>HYPERLINK("http://bulletin.uga.edu/CoursesHome.aspx?cid=15984","BHSI 8100 - Current Topics in Public Health")</f>
        <v>BHSI 8100 - Current Topics in Public Health</v>
      </c>
      <c r="D59" s="8" t="str">
        <f>HYPERLINK("http://bulletin.uga.edu/CoursesHome.aspx?cid=19219","FORS(CRSS)(ECOL)(ANTH) 4760 - Agroforestry in the Caribbean")</f>
        <v>FORS(CRSS)(ECOL)(ANTH) 4760 - Agroforestry in the Caribbean</v>
      </c>
    </row>
    <row r="60" spans="2:4" ht="24" customHeight="1" x14ac:dyDescent="0.2">
      <c r="B60" s="8" t="str">
        <f>HYPERLINK("http://bulletin.uga.edu/CoursesHome.aspx?cid=10325","CMLT 3210 - Ecocriticism")</f>
        <v>CMLT 3210 - Ecocriticism</v>
      </c>
      <c r="D60" s="8" t="str">
        <f>HYPERLINK("http://bulletin.uga.edu/CoursesHome.aspx?cid=521","GEOG 1125 - Resources, Society, and the Environment")</f>
        <v>GEOG 1125 - Resources, Society, and the Environment</v>
      </c>
    </row>
    <row r="61" spans="2:4" ht="24" customHeight="1" x14ac:dyDescent="0.2">
      <c r="B61" s="8" t="str">
        <f>HYPERLINK("http://bulletin.uga.edu/CoursesHome.aspx?cid=2422","CMLT 4050/6050 - Literature and Ideas of Nature")</f>
        <v>CMLT 4050/6050 - Literature and Ideas of Nature</v>
      </c>
      <c r="D61" s="8" t="str">
        <f>HYPERLINK("http://bulletin.uga.edu/CoursesHome.aspx?cid=570","GEOG 2010H-2010D - Introduction to Human Geography (Honors)")</f>
        <v>GEOG 2010H-2010D - Introduction to Human Geography (Honors)</v>
      </c>
    </row>
    <row r="62" spans="2:4" ht="24" customHeight="1" x14ac:dyDescent="0.2">
      <c r="B62" s="8" t="str">
        <f>HYPERLINK("http://bulletin.uga.edu/CoursesHome.aspx?cid=3867","CRSS 4300 - Crop Production and Management")</f>
        <v>CRSS 4300 - Crop Production and Management</v>
      </c>
      <c r="D62" s="8" t="str">
        <f>HYPERLINK("http://bulletin.uga.edu/CoursesHome.aspx?cid=522","GEOG 2250H-2250D - Resources, Society, and the Environment (Honors)")</f>
        <v>GEOG 2250H-2250D - Resources, Society, and the Environment (Honors)</v>
      </c>
    </row>
    <row r="63" spans="2:4" ht="24" customHeight="1" x14ac:dyDescent="0.2">
      <c r="B63" s="8" t="str">
        <f>HYPERLINK("http://bulletin.uga.edu/CoursesHome.aspx?cid=14131","CRSS 4580/6580-4580L/6580L - Soil Erosion and Conservation")</f>
        <v>CRSS 4580/6580-4580L/6580L - Soil Erosion and Conservation</v>
      </c>
      <c r="D63" s="8" t="str">
        <f>HYPERLINK("http://bulletin.uga.edu/CoursesHome.aspx?cid=12775","GEOG 3660 - Geography of Food Commodities")</f>
        <v>GEOG 3660 - Geography of Food Commodities</v>
      </c>
    </row>
    <row r="64" spans="2:4" ht="24" customHeight="1" x14ac:dyDescent="0.2">
      <c r="B64" s="8" t="str">
        <f>HYPERLINK("http://bulletin.uga.edu/CoursesHome.aspx?cid=20881","CRSS(LAND) 4530/6530 - Soils in Natural and Managed Ecosystems")</f>
        <v>CRSS(LAND) 4530/6530 - Soils in Natural and Managed Ecosystems</v>
      </c>
      <c r="D64" s="8" t="str">
        <f>HYPERLINK("http://bulletin.uga.edu/CoursesHome.aspx?cid=13024","GEOG 4290/6290 - Geography and Ethnoecology of Neotropical Mountains")</f>
        <v>GEOG 4290/6290 - Geography and Ethnoecology of Neotropical Mountains</v>
      </c>
    </row>
    <row r="65" spans="2:4" ht="24" customHeight="1" x14ac:dyDescent="0.2">
      <c r="B65" s="8" t="str">
        <f>HYPERLINK("http://bulletin.uga.edu/CoursesHome.aspx?cid=16815","CRSS(WASR) 1020 - Introduction to Water Resources")</f>
        <v>CRSS(WASR) 1020 - Introduction to Water Resources</v>
      </c>
      <c r="D65" s="8" t="str">
        <f>HYPERLINK("http://bulletin.uga.edu/CoursesHome.aspx?cid=572","GEOG 4710/6710 - Geography of Sub-Saharan Africa")</f>
        <v>GEOG 4710/6710 - Geography of Sub-Saharan Africa</v>
      </c>
    </row>
    <row r="66" spans="2:4" ht="24" customHeight="1" x14ac:dyDescent="0.2">
      <c r="B66" s="8" t="str">
        <f>HYPERLINK("http://bulletin.uga.edu/CoursesHome.aspx?cid=22050","ECOL 2100 - Global Climate Change: Past, Present, and Future")</f>
        <v>ECOL 2100 - Global Climate Change: Past, Present, and Future</v>
      </c>
      <c r="D66" s="8" t="str">
        <f>HYPERLINK("http://bulletin.uga.edu/CoursesHome.aspx?cid=575","GEOG 4720/6720 - Geography of Latin America")</f>
        <v>GEOG 4720/6720 - Geography of Latin America</v>
      </c>
    </row>
    <row r="67" spans="2:4" ht="24" customHeight="1" x14ac:dyDescent="0.2">
      <c r="B67" s="8" t="str">
        <f>HYPERLINK("http://bulletin.uga.edu/CoursesHome.aspx?cid=22019","ECOL 2400 - Careers in Ecology")</f>
        <v>ECOL 2400 - Careers in Ecology</v>
      </c>
      <c r="D67" s="8" t="str">
        <f>HYPERLINK("http://bulletin.uga.edu/CoursesHome.aspx?cid=577","GEOG 4740/6740 - Geography of East and Southeast Asia")</f>
        <v>GEOG 4740/6740 - Geography of East and Southeast Asia</v>
      </c>
    </row>
    <row r="68" spans="2:4" ht="24" customHeight="1" x14ac:dyDescent="0.2">
      <c r="B68" s="8" t="str">
        <f>HYPERLINK("http://bulletin.uga.edu/CoursesHome.aspx?cid=23702","ECOL 3505H-3505L - Ecology (Honors)")</f>
        <v>ECOL 3505H-3505L - Ecology (Honors)</v>
      </c>
      <c r="D68" s="8" t="str">
        <f>HYPERLINK("http://bulletin.uga.edu/CoursesHome.aspx?cid=531","GEOG 4810/6810 - Conservation Ecology and Resource Management")</f>
        <v>GEOG 4810/6810 - Conservation Ecology and Resource Management</v>
      </c>
    </row>
    <row r="69" spans="2:4" ht="24" customHeight="1" x14ac:dyDescent="0.2">
      <c r="B69" s="8" t="str">
        <f>HYPERLINK("http://bulletin.uga.edu/CoursesHome.aspx?cid=4436","ECOL 3520 - Ecological Applications")</f>
        <v>ECOL 3520 - Ecological Applications</v>
      </c>
      <c r="D69" s="8" t="str">
        <f>HYPERLINK("http://bulletin.uga.edu/CoursesHome.aspx?cid=17681","GEOL 1120 - Environmental Geoscience")</f>
        <v>GEOL 1120 - Environmental Geoscience</v>
      </c>
    </row>
    <row r="70" spans="2:4" ht="24" customHeight="1" x14ac:dyDescent="0.2">
      <c r="B70" s="8" t="str">
        <f>HYPERLINK("http://bulletin.uga.edu/CoursesHome.aspx?cid=24267","ECOL 3880H - Ecosystems of the World (Honors)")</f>
        <v>ECOL 3880H - Ecosystems of the World (Honors)</v>
      </c>
      <c r="D70" s="8" t="str">
        <f>HYPERLINK("http://bulletin.uga.edu/CoursesHome.aspx?cid=2803","GEOL 2120 - Introduction to Environmental Geology")</f>
        <v>GEOL 2120 - Introduction to Environmental Geology</v>
      </c>
    </row>
    <row r="71" spans="2:4" ht="24" customHeight="1" x14ac:dyDescent="0.2">
      <c r="B71" s="8" t="str">
        <f>HYPERLINK("http://bulletin.uga.edu/CoursesHome.aspx?cid=4437","ECOL 4000/6000 - Population and Community Ecology")</f>
        <v>ECOL 4000/6000 - Population and Community Ecology</v>
      </c>
      <c r="D71" s="8" t="str">
        <f>HYPERLINK("http://bulletin.uga.edu/CoursesHome.aspx?cid=18953","HIST 4020/6020 - Food and Power in American History")</f>
        <v>HIST 4020/6020 - Food and Power in American History</v>
      </c>
    </row>
    <row r="72" spans="2:4" ht="24" customHeight="1" x14ac:dyDescent="0.2">
      <c r="B72" s="8" t="str">
        <f>HYPERLINK("http://bulletin.uga.edu/CoursesHome.aspx?cid=5082","ECOL 4010/6010 - Ecosystem Ecology")</f>
        <v>ECOL 4010/6010 - Ecosystem Ecology</v>
      </c>
      <c r="D72" s="8" t="str">
        <f>HYPERLINK("http://bulletin.uga.edu/CoursesHome.aspx?cid=22985","HORT(ECOL)(PBGG) 8390 - Conservation of Plant Genetic Resources")</f>
        <v>HORT(ECOL)(PBGG) 8390 - Conservation of Plant Genetic Resources</v>
      </c>
    </row>
    <row r="73" spans="2:4" ht="24" customHeight="1" x14ac:dyDescent="0.2">
      <c r="B73" s="8" t="str">
        <f>HYPERLINK("http://bulletin.uga.edu/CoursesHome.aspx?cid=4426","ECOL 4050/6050-4050L/6050L - Ichthyology")</f>
        <v>ECOL 4050/6050-4050L/6050L - Ichthyology</v>
      </c>
      <c r="D73" s="8" t="str">
        <f>HYPERLINK("http://bulletin.uga.edu/CoursesHome.aspx?cid=3040","LAND 1500 - Design and the Environment")</f>
        <v>LAND 1500 - Design and the Environment</v>
      </c>
    </row>
    <row r="74" spans="2:4" ht="24" customHeight="1" x14ac:dyDescent="0.2">
      <c r="B74" s="8" t="str">
        <f>HYPERLINK("http://bulletin.uga.edu/CoursesHome.aspx?cid=14083","ECOL 4100/6100-4100L/6100L - Ecological Biocomplexity")</f>
        <v>ECOL 4100/6100-4100L/6100L - Ecological Biocomplexity</v>
      </c>
      <c r="D74" s="8" t="str">
        <f>HYPERLINK("http://bulletin.uga.edu/CoursesHome.aspx?cid=3305","LAND 2510 - History of the Built Environment I")</f>
        <v>LAND 2510 - History of the Built Environment I</v>
      </c>
    </row>
    <row r="75" spans="2:4" ht="24" customHeight="1" x14ac:dyDescent="0.2">
      <c r="B75" s="8" t="str">
        <f>HYPERLINK("http://bulletin.uga.edu/CoursesHome.aspx?cid=16097","ECOL 4120H - Ecology of Global Change (Honors)")</f>
        <v>ECOL 4120H - Ecology of Global Change (Honors)</v>
      </c>
      <c r="D75" s="8" t="str">
        <f>HYPERLINK("http://bulletin.uga.edu/CoursesHome.aspx?cid=3307","LAND 2520 - History of the Built Environment II")</f>
        <v>LAND 2520 - History of the Built Environment II</v>
      </c>
    </row>
    <row r="76" spans="2:4" ht="24" customHeight="1" x14ac:dyDescent="0.2">
      <c r="B76" s="8" t="str">
        <f>HYPERLINK("http://bulletin.uga.edu/CoursesHome.aspx?cid=21359","ECOL 4160 - Ecology of North America")</f>
        <v>ECOL 4160 - Ecology of North America</v>
      </c>
      <c r="D76" s="8" t="str">
        <f>HYPERLINK("http://bulletin.uga.edu/CoursesHome.aspx?cid=2332","LAND 3030 - Landscape Architecture Design Studio III")</f>
        <v>LAND 3030 - Landscape Architecture Design Studio III</v>
      </c>
    </row>
    <row r="77" spans="2:4" ht="24" customHeight="1" x14ac:dyDescent="0.2">
      <c r="B77" s="8" t="str">
        <f>HYPERLINK("http://bulletin.uga.edu/CoursesHome.aspx?cid=23029","ECOL 4500/6500 - Evolutionary Ecology")</f>
        <v>ECOL 4500/6500 - Evolutionary Ecology</v>
      </c>
      <c r="D77" s="8" t="str">
        <f>HYPERLINK("http://bulletin.uga.edu/CoursesHome.aspx?cid=23344","LAND 3030S - Landscape Architecture Design Studio III")</f>
        <v>LAND 3030S - Landscape Architecture Design Studio III</v>
      </c>
    </row>
    <row r="78" spans="2:4" ht="24" customHeight="1" x14ac:dyDescent="0.2">
      <c r="B78" s="8" t="str">
        <f>HYPERLINK("http://bulletin.uga.edu/CoursesHome.aspx?cid=15205","ECOL 4560/6560 - Science and Art of Conservation")</f>
        <v>ECOL 4560/6560 - Science and Art of Conservation</v>
      </c>
      <c r="D78" s="8" t="str">
        <f>HYPERLINK("http://bulletin.uga.edu/CoursesHome.aspx?cid=19857","LAND 4730/6730 - Issues and Practices in Sustainable Design")</f>
        <v>LAND 4730/6730 - Issues and Practices in Sustainable Design</v>
      </c>
    </row>
    <row r="79" spans="2:4" ht="24" customHeight="1" x14ac:dyDescent="0.2">
      <c r="B79" s="8" t="str">
        <f>HYPERLINK("http://bulletin.uga.edu/CoursesHome.aspx?cid=3573","ECOL 4940 - Internship in Ecology")</f>
        <v>ECOL 4940 - Internship in Ecology</v>
      </c>
      <c r="D79" s="8" t="str">
        <f>HYPERLINK("http://bulletin.uga.edu/CoursesHome.aspx?cid=3191","LAND 6030 - Nature and Sustainability")</f>
        <v>LAND 6030 - Nature and Sustainability</v>
      </c>
    </row>
    <row r="80" spans="2:4" ht="24" customHeight="1" x14ac:dyDescent="0.2">
      <c r="B80" s="8" t="str">
        <f>HYPERLINK("http://bulletin.uga.edu/CoursesHome.aspx?cid=23985","ECOL 8030 - Cross-disciplinary Ecology")</f>
        <v>ECOL 8030 - Cross-disciplinary Ecology</v>
      </c>
      <c r="D80" s="8" t="str">
        <f>HYPERLINK("http://bulletin.uga.edu/CoursesHome.aspx?cid=18037","MIBO(PBHL)(IDIS)(BHSI) 8260 - Global Perspectives on Tropical and Emerging Infectious Diseases")</f>
        <v>MIBO(PBHL)(IDIS)(BHSI) 8260 - Global Perspectives on Tropical and Emerging Infectious Diseases</v>
      </c>
    </row>
    <row r="81" spans="2:4" ht="24" customHeight="1" x14ac:dyDescent="0.2">
      <c r="B81" s="8" t="str">
        <f>HYPERLINK("http://bulletin.uga.edu/CoursesHome.aspx?cid=2143","ECOL 8220 - Stream Ecology")</f>
        <v>ECOL 8220 - Stream Ecology</v>
      </c>
      <c r="D81" s="8" t="str">
        <f>HYPERLINK("http://bulletin.uga.edu/CoursesHome.aspx?cid=19244","NRRT 5900/7900 - Tourism and Sustainable Development")</f>
        <v>NRRT 5900/7900 - Tourism and Sustainable Development</v>
      </c>
    </row>
    <row r="82" spans="2:4" ht="24" customHeight="1" x14ac:dyDescent="0.2">
      <c r="B82" s="8" t="str">
        <f>HYPERLINK("http://bulletin.uga.edu/CoursesHome.aspx?cid=5226","ECOL 8230 - Lake Ecology")</f>
        <v>ECOL 8230 - Lake Ecology</v>
      </c>
      <c r="D82" s="8" t="str">
        <f>HYPERLINK("http://bulletin.uga.edu/CoursesHome.aspx?cid=18028","PBIO 3060 - Rise and Fall of Civilizations, Eco-sociological Constraints, and You!")</f>
        <v>PBIO 3060 - Rise and Fall of Civilizations, Eco-sociological Constraints, and You!</v>
      </c>
    </row>
    <row r="83" spans="2:4" ht="24" customHeight="1" x14ac:dyDescent="0.2">
      <c r="B83" s="8" t="str">
        <f>HYPERLINK("http://bulletin.uga.edu/CoursesHome.aspx?cid=5387","ECOL 8420 - Watershed Conservation")</f>
        <v>ECOL 8420 - Watershed Conservation</v>
      </c>
      <c r="D83" s="8" t="str">
        <f>HYPERLINK("http://bulletin.uga.edu/CoursesHome.aspx?cid=12756","PBIO(ECOL) 4750/6750 - Tropical Ecology and Conservation")</f>
        <v>PBIO(ECOL) 4750/6750 - Tropical Ecology and Conservation</v>
      </c>
    </row>
    <row r="84" spans="2:4" ht="24" customHeight="1" x14ac:dyDescent="0.2">
      <c r="B84" s="8" t="str">
        <f>HYPERLINK("http://bulletin.uga.edu/CoursesHome.aspx?cid=5498","ECOL 8580-8580L - Theory of Systems Ecology")</f>
        <v>ECOL 8580-8580L - Theory of Systems Ecology</v>
      </c>
      <c r="D84" s="8" t="str">
        <f>HYPERLINK("http://bulletin.uga.edu/CoursesHome.aspx?cid=22414","PBIO(ISCI) 2001-2001L - Life and Earth Sciences")</f>
        <v>PBIO(ISCI) 2001-2001L - Life and Earth Sciences</v>
      </c>
    </row>
    <row r="85" spans="2:4" ht="24" customHeight="1" x14ac:dyDescent="0.2">
      <c r="B85" s="8" t="str">
        <f>HYPERLINK("http://bulletin.uga.edu/CoursesHome.aspx?cid=10766","ECOL 8720 - Environmental Law for Scientists")</f>
        <v>ECOL 8720 - Environmental Law for Scientists</v>
      </c>
      <c r="D85" s="8" t="str">
        <f>HYPERLINK("http://bulletin.uga.edu/CoursesHome.aspx?cid=22745","PLAN 6560 - Environmental Planning Studio III")</f>
        <v>PLAN 6560 - Environmental Planning Studio III</v>
      </c>
    </row>
    <row r="86" spans="2:4" ht="24" customHeight="1" x14ac:dyDescent="0.2">
      <c r="B86" s="8" t="str">
        <f>HYPERLINK("http://bulletin.uga.edu/CoursesHome.aspx?cid=4453","ECOL 8990 - Problems in Ecology")</f>
        <v>ECOL 8990 - Problems in Ecology</v>
      </c>
      <c r="D86" s="8" t="str">
        <f>HYPERLINK("http://bulletin.uga.edu/CoursesHome.aspx?cid=1902","RLST 6020 - Social Foundations of Recreation and Leisure Studies")</f>
        <v>RLST 6020 - Social Foundations of Recreation and Leisure Studies</v>
      </c>
    </row>
    <row r="87" spans="2:4" ht="24" customHeight="1" x14ac:dyDescent="0.2">
      <c r="B87" s="8" t="str">
        <f>HYPERLINK("http://bulletin.uga.edu/CoursesHome.aspx?cid=4167","ECOL(BIOL) 3500-3500L - Ecology")</f>
        <v>ECOL(BIOL) 3500-3500L - Ecology</v>
      </c>
      <c r="D87" s="8" t="str">
        <f>HYPERLINK("http://bulletin.uga.edu/CoursesHome.aspx?cid=6989","RLST(NRRT) 3310 - Outdoor Recreation and Environmental Awareness")</f>
        <v>RLST(NRRT) 3310 - Outdoor Recreation and Environmental Awareness</v>
      </c>
    </row>
    <row r="88" spans="2:4" ht="24" customHeight="1" x14ac:dyDescent="0.2">
      <c r="B88" s="8" t="str">
        <f>HYPERLINK("http://bulletin.uga.edu/CoursesHome.aspx?cid=19946","ECOL(BIOL) 4150/6150-4150L/6150L - Population Biology of Infectious Diseases")</f>
        <v>ECOL(BIOL) 4150/6150-4150L/6150L - Population Biology of Infectious Diseases</v>
      </c>
      <c r="D88" s="8" t="str">
        <f>HYPERLINK("http://bulletin.uga.edu/CoursesHome.aspx?cid=2430","RLST(NRRT)(ANTH) 5400/7400-5400L/7400L - Parks and Ecotourism Management")</f>
        <v>RLST(NRRT)(ANTH) 5400/7400-5400L/7400L - Parks and Ecotourism Management</v>
      </c>
    </row>
    <row r="89" spans="2:4" ht="24" customHeight="1" x14ac:dyDescent="0.2">
      <c r="B89" s="8" t="str">
        <f>HYPERLINK("http://bulletin.uga.edu/CoursesHome.aspx?cid=5382","ECOL(PBIO)(WILD) 8310 - Population Ecology")</f>
        <v>ECOL(PBIO)(WILD) 8310 - Population Ecology</v>
      </c>
      <c r="D89" s="8" t="str">
        <f>HYPERLINK("http://bulletin.uga.edu/CoursesHome.aspx?cid=21324","SAMS 5118 - Conservation Medicine")</f>
        <v>SAMS 5118 - Conservation Medicine</v>
      </c>
    </row>
    <row r="90" spans="2:4" ht="24" customHeight="1" x14ac:dyDescent="0.2">
      <c r="B90" s="8" t="str">
        <f>HYPERLINK("http://bulletin.uga.edu/CoursesHome.aspx?cid=19065","ECOL(WILD) 8322 - Concepts and Approaches in Ecosystem Ecology")</f>
        <v>ECOL(WILD) 8322 - Concepts and Approaches in Ecosystem Ecology</v>
      </c>
      <c r="D90" s="8" t="str">
        <f>HYPERLINK("http://bulletin.uga.edu/CoursesHome.aspx?cid=21325","SAMS 5418 - Conservation Medicine")</f>
        <v>SAMS 5418 - Conservation Medicine</v>
      </c>
    </row>
    <row r="91" spans="2:4" ht="24" customHeight="1" x14ac:dyDescent="0.2">
      <c r="B91" s="8" t="str">
        <f>HYPERLINK("http://bulletin.uga.edu/CoursesHome.aspx?cid=5036","EDES 4660/6660 - Environment and Behavior: Theory and Practice")</f>
        <v>EDES 4660/6660 - Environment and Behavior: Theory and Practice</v>
      </c>
      <c r="D91" s="8" t="str">
        <f>HYPERLINK("http://bulletin.uga.edu/CoursesHome.aspx?cid=385","SOCI 3400 - Environmental Sociology")</f>
        <v>SOCI 3400 - Environmental Sociology</v>
      </c>
    </row>
    <row r="92" spans="2:4" ht="24" customHeight="1" x14ac:dyDescent="0.2">
      <c r="B92" s="8" t="str">
        <f>HYPERLINK("http://bulletin.uga.edu/CoursesHome.aspx?cid=5028","EDES 4670/6670 - History of Landscape Technology and Management")</f>
        <v>EDES 4670/6670 - History of Landscape Technology and Management</v>
      </c>
      <c r="D92" s="8" t="str">
        <f>HYPERLINK("http://bulletin.uga.edu/CoursesHome.aspx?cid=18883","TXMI 4300 - Studio IV: Universal and Sustainable Residential Design")</f>
        <v>TXMI 4300 - Studio IV: Universal and Sustainable Residential Design</v>
      </c>
    </row>
    <row r="93" spans="2:4" ht="24" customHeight="1" x14ac:dyDescent="0.2">
      <c r="B93" s="8" t="str">
        <f>HYPERLINK("http://bulletin.uga.edu/CoursesHome.aspx?cid=5025","EDES 4680/6680 - Conservation of Culturally Significant Resources in Rural Areas")</f>
        <v>EDES 4680/6680 - Conservation of Culturally Significant Resources in Rural Areas</v>
      </c>
      <c r="D93" s="8" t="str">
        <f>HYPERLINK("http://bulletin.uga.edu/CoursesHome.aspx?cid=12330","WILD 5200/7200 - International Issues in Wildlife Conservation")</f>
        <v>WILD 5200/7200 - International Issues in Wildlife Conservation</v>
      </c>
    </row>
    <row r="94" spans="2:4" ht="24" customHeight="1" x14ac:dyDescent="0.2">
      <c r="B94" s="8" t="str">
        <f>HYPERLINK("http://bulletin.uga.edu/CoursesHome.aspx?cid=4015","EDES 6510 - Evolution of the American Landscape")</f>
        <v>EDES 6510 - Evolution of the American Landscape</v>
      </c>
    </row>
    <row r="95" spans="2:4" ht="24" customHeight="1" x14ac:dyDescent="0.2">
      <c r="B95" s="8" t="str">
        <f>HYPERLINK("http://bulletin.uga.edu/CoursesHome.aspx?cid=4017","EDES 6520 - Ideas of the Garden")</f>
        <v>EDES 6520 - Ideas of the Garden</v>
      </c>
    </row>
    <row r="96" spans="2:4" ht="24" customHeight="1" x14ac:dyDescent="0.2">
      <c r="B96" s="8" t="str">
        <f>HYPERLINK("http://bulletin.uga.edu/CoursesHome.aspx?cid=4251","EDES 6540 - Ideas of Community and Place")</f>
        <v>EDES 6540 - Ideas of Community and Place</v>
      </c>
    </row>
    <row r="97" spans="2:2" ht="24" customHeight="1" x14ac:dyDescent="0.2">
      <c r="B97" s="8" t="str">
        <f>HYPERLINK("http://bulletin.uga.edu/CoursesHome.aspx?cid=13315","EDES 6550 - History of the Built Environment I")</f>
        <v>EDES 6550 - History of the Built Environment I</v>
      </c>
    </row>
    <row r="98" spans="2:2" ht="24" customHeight="1" x14ac:dyDescent="0.2">
      <c r="B98" s="8" t="str">
        <f>HYPERLINK("http://bulletin.uga.edu/CoursesHome.aspx?cid=13320","EDES 6560 - History of the Built Environment II")</f>
        <v>EDES 6560 - History of the Built Environment II</v>
      </c>
    </row>
    <row r="99" spans="2:2" ht="24" customHeight="1" x14ac:dyDescent="0.2">
      <c r="B99" s="8" t="str">
        <f>HYPERLINK("http://bulletin.uga.edu/CoursesHome.aspx?cid=5166","EETH 4000 - Environmental Ethics Seminar")</f>
        <v>EETH 4000 - Environmental Ethics Seminar</v>
      </c>
    </row>
    <row r="100" spans="2:2" ht="24" customHeight="1" x14ac:dyDescent="0.2">
      <c r="B100" s="8" t="str">
        <f>HYPERLINK("http://bulletin.uga.edu/CoursesHome.aspx?cid=5225","EETH 4200/6200 - Environmental Concepts")</f>
        <v>EETH 4200/6200 - Environmental Concepts</v>
      </c>
    </row>
    <row r="101" spans="2:2" ht="24" customHeight="1" x14ac:dyDescent="0.2">
      <c r="B101" s="8" t="str">
        <f>HYPERLINK("http://bulletin.uga.edu/CoursesHome.aspx?cid=13297","EETH 4230/6230 - Environmental Values and Policy")</f>
        <v>EETH 4230/6230 - Environmental Values and Policy</v>
      </c>
    </row>
    <row r="102" spans="2:2" ht="24" customHeight="1" x14ac:dyDescent="0.2">
      <c r="B102" s="8" t="str">
        <f>HYPERLINK("http://bulletin.uga.edu/CoursesHome.aspx?cid=5167","EETH 6000 - Environmental Ethics Seminar")</f>
        <v>EETH 6000 - Environmental Ethics Seminar</v>
      </c>
    </row>
    <row r="103" spans="2:2" ht="24" customHeight="1" x14ac:dyDescent="0.2">
      <c r="B103" s="8" t="str">
        <f>HYPERLINK("http://bulletin.uga.edu/CoursesHome.aspx?cid=7581","EETH(AESC) 4190/6190 - Agricultural Ethics")</f>
        <v>EETH(AESC) 4190/6190 - Agricultural Ethics</v>
      </c>
    </row>
    <row r="104" spans="2:2" ht="24" customHeight="1" x14ac:dyDescent="0.2">
      <c r="B104" s="8" t="str">
        <f>HYPERLINK("http://bulletin.uga.edu/CoursesHome.aspx?cid=4339","EHSC 3060 - Introduction to Environmental Health Science")</f>
        <v>EHSC 3060 - Introduction to Environmental Health Science</v>
      </c>
    </row>
    <row r="105" spans="2:2" ht="24" customHeight="1" x14ac:dyDescent="0.2">
      <c r="B105" s="8" t="str">
        <f>HYPERLINK("http://bulletin.uga.edu/CoursesHome.aspx?cid=4550","EHSC 4080/6080 - Environmental Air Quality")</f>
        <v>EHSC 4080/6080 - Environmental Air Quality</v>
      </c>
    </row>
    <row r="106" spans="2:2" ht="24" customHeight="1" x14ac:dyDescent="0.2">
      <c r="B106" s="8" t="str">
        <f>HYPERLINK("http://bulletin.uga.edu/CoursesHome.aspx?cid=4231","EHSC 4150/6150 - Solid and Hazardous Waste Management")</f>
        <v>EHSC 4150/6150 - Solid and Hazardous Waste Management</v>
      </c>
    </row>
    <row r="107" spans="2:2" ht="24" customHeight="1" x14ac:dyDescent="0.2">
      <c r="B107" s="8" t="str">
        <f>HYPERLINK("http://bulletin.uga.edu/CoursesHome.aspx?cid=4278","EHSC 4350/6350-4350L/6350L - Environmental Chemistry")</f>
        <v>EHSC 4350/6350-4350L/6350L - Environmental Chemistry</v>
      </c>
    </row>
    <row r="108" spans="2:2" ht="24" customHeight="1" x14ac:dyDescent="0.2">
      <c r="B108" s="8" t="str">
        <f>HYPERLINK("http://bulletin.uga.edu/CoursesHome.aspx?cid=18084","EHSC 4400/6400 - Environmental Issues in the Developing World")</f>
        <v>EHSC 4400/6400 - Environmental Issues in the Developing World</v>
      </c>
    </row>
    <row r="109" spans="2:2" ht="24" customHeight="1" x14ac:dyDescent="0.2">
      <c r="B109" s="8" t="str">
        <f>HYPERLINK("http://bulletin.uga.edu/CoursesHome.aspx?cid=4447","EHSC 4490/6490 - Environmental Toxicology")</f>
        <v>EHSC 4490/6490 - Environmental Toxicology</v>
      </c>
    </row>
    <row r="110" spans="2:2" ht="24" customHeight="1" x14ac:dyDescent="0.2">
      <c r="B110" s="8" t="str">
        <f>HYPERLINK("http://bulletin.uga.edu/CoursesHome.aspx?cid=4542","EHSC 4610/6610 - Water Pollution and Human Health")</f>
        <v>EHSC 4610/6610 - Water Pollution and Human Health</v>
      </c>
    </row>
    <row r="111" spans="2:2" ht="24" customHeight="1" x14ac:dyDescent="0.2">
      <c r="B111" s="8" t="str">
        <f>HYPERLINK("http://bulletin.uga.edu/CoursesHome.aspx?cid=20700","EHSC 4700/6700 - Genetic Applications in Environmental Health Science")</f>
        <v>EHSC 4700/6700 - Genetic Applications in Environmental Health Science</v>
      </c>
    </row>
    <row r="112" spans="2:2" ht="24" customHeight="1" x14ac:dyDescent="0.2">
      <c r="B112" s="8" t="str">
        <f>HYPERLINK("http://bulletin.uga.edu/CoursesHome.aspx?cid=14149","EHSC 7010 - Fundamentals of Environmental Health Science")</f>
        <v>EHSC 7010 - Fundamentals of Environmental Health Science</v>
      </c>
    </row>
    <row r="113" spans="2:2" ht="24" customHeight="1" x14ac:dyDescent="0.2">
      <c r="B113" s="8" t="str">
        <f>HYPERLINK("http://bulletin.uga.edu/CoursesHome.aspx?cid=4567","EHSC 8100 - Current Topics in Environmental Health Science")</f>
        <v>EHSC 8100 - Current Topics in Environmental Health Science</v>
      </c>
    </row>
    <row r="114" spans="2:2" ht="24" customHeight="1" x14ac:dyDescent="0.2">
      <c r="B114" s="8" t="str">
        <f>HYPERLINK("http://bulletin.uga.edu/CoursesHome.aspx?cid=18427","EHSC 8310 - Advanced Topics in Aquatic Microbiology, Health, and the Environment")</f>
        <v>EHSC 8310 - Advanced Topics in Aquatic Microbiology, Health, and the Environment</v>
      </c>
    </row>
    <row r="115" spans="2:2" ht="24" customHeight="1" x14ac:dyDescent="0.2">
      <c r="B115" s="8" t="str">
        <f>HYPERLINK("http://bulletin.uga.edu/CoursesHome.aspx?cid=4575","EHSC(AAEC) 8120 - Roles and Responsibilities of Environmental Policy Makers")</f>
        <v>EHSC(AAEC) 8120 - Roles and Responsibilities of Environmental Policy Makers</v>
      </c>
    </row>
    <row r="116" spans="2:2" ht="24" customHeight="1" x14ac:dyDescent="0.2">
      <c r="B116" s="8" t="str">
        <f>HYPERLINK("http://bulletin.uga.edu/CoursesHome.aspx?cid=21194","EHSC(MARS) 8410 - Oceans and Human Health")</f>
        <v>EHSC(MARS) 8410 - Oceans and Human Health</v>
      </c>
    </row>
    <row r="117" spans="2:2" ht="24" customHeight="1" x14ac:dyDescent="0.2">
      <c r="B117" s="8" t="str">
        <f>HYPERLINK("http://bulletin.uga.edu/CoursesHome.aspx?cid=17831","ENGL 4835 - Environmental Literature")</f>
        <v>ENGL 4835 - Environmental Literature</v>
      </c>
    </row>
    <row r="118" spans="2:2" ht="24" customHeight="1" x14ac:dyDescent="0.2">
      <c r="B118" s="8" t="str">
        <f>HYPERLINK("http://bulletin.uga.edu/CoursesHome.aspx?cid=2927","ENGR 3440 - Water Management")</f>
        <v>ENGR 3440 - Water Management</v>
      </c>
    </row>
    <row r="119" spans="2:2" ht="24" customHeight="1" x14ac:dyDescent="0.2">
      <c r="B119" s="8" t="str">
        <f>HYPERLINK("http://bulletin.uga.edu/CoursesHome.aspx?cid=2909","ENTO 3740-3740L - Insect Pest Management")</f>
        <v>ENTO 3740-3740L - Insect Pest Management</v>
      </c>
    </row>
    <row r="120" spans="2:2" ht="24" customHeight="1" x14ac:dyDescent="0.2">
      <c r="B120" s="8" t="s">
        <v>7</v>
      </c>
    </row>
    <row r="121" spans="2:2" ht="24" customHeight="1" x14ac:dyDescent="0.2">
      <c r="B121" s="8" t="str">
        <f>HYPERLINK("http://bulletin.uga.edu/CoursesHome.aspx?cid=13887","ENTO 4500/6500-4500L/6500L - Biological Control of Pests")</f>
        <v>ENTO 4500/6500-4500L/6500L - Biological Control of Pests</v>
      </c>
    </row>
    <row r="122" spans="2:2" ht="24" customHeight="1" x14ac:dyDescent="0.2">
      <c r="B122" s="8" t="str">
        <f>HYPERLINK("http://bulletin.uga.edu/CoursesHome.aspx?cid=2920","ENTO(CRSS)(PATH) 4250/6250-4250L/6250L - Pesticides and Transgenic Crops")</f>
        <v>ENTO(CRSS)(PATH) 4250/6250-4250L/6250L - Pesticides and Transgenic Crops</v>
      </c>
    </row>
    <row r="123" spans="2:2" ht="24" customHeight="1" x14ac:dyDescent="0.2">
      <c r="B123" s="8" t="str">
        <f>HYPERLINK("http://bulletin.uga.edu/CoursesHome.aspx?cid=20955","ENVE 1010 - Synthesis and Design First-Year Seminar")</f>
        <v>ENVE 1010 - Synthesis and Design First-Year Seminar</v>
      </c>
    </row>
    <row r="124" spans="2:2" ht="24" customHeight="1" x14ac:dyDescent="0.2">
      <c r="B124" s="8" t="str">
        <f>HYPERLINK("http://bulletin.uga.edu/CoursesHome.aspx?cid=21150","ENVE 3520 - Engineering Economics and Management")</f>
        <v>ENVE 3520 - Engineering Economics and Management</v>
      </c>
    </row>
    <row r="125" spans="2:2" ht="24" customHeight="1" x14ac:dyDescent="0.2">
      <c r="B125" s="8" t="str">
        <f>HYPERLINK("http://bulletin.uga.edu/CoursesHome.aspx?cid=21453","ENVE 4250 - Industrial Ecology")</f>
        <v>ENVE 4250 - Industrial Ecology</v>
      </c>
    </row>
    <row r="126" spans="2:2" ht="24" customHeight="1" x14ac:dyDescent="0.2">
      <c r="B126" s="8" t="str">
        <f>HYPERLINK("http://bulletin.uga.edu/CoursesHome.aspx?cid=20932","ENVE 4530 - Energy and Environmental Policy Analysis")</f>
        <v>ENVE 4530 - Energy and Environmental Policy Analysis</v>
      </c>
    </row>
    <row r="127" spans="2:2" ht="24" customHeight="1" x14ac:dyDescent="0.2">
      <c r="B127" s="8" t="str">
        <f>HYPERLINK("http://bulletin.uga.edu/CoursesHome.aspx?cid=21046","ENVE 4710 - GIS for Urban Engineering, Planning, and Development")</f>
        <v>ENVE 4710 - GIS for Urban Engineering, Planning, and Development</v>
      </c>
    </row>
    <row r="128" spans="2:2" ht="24" customHeight="1" x14ac:dyDescent="0.2">
      <c r="B128" s="8" t="str">
        <f>HYPERLINK("http://bulletin.uga.edu/CoursesHome.aspx?cid=1447","ENVM 3060 - Principles of Resource Economics")</f>
        <v>ENVM 3060 - Principles of Resource Economics</v>
      </c>
    </row>
    <row r="129" spans="2:2" ht="24" customHeight="1" x14ac:dyDescent="0.2">
      <c r="B129" s="8" t="str">
        <f>HYPERLINK("http://bulletin.uga.edu/CoursesHome.aspx?cid=1551","ENVM 4650/6650 - Environmental Economics")</f>
        <v>ENVM 4650/6650 - Environmental Economics</v>
      </c>
    </row>
    <row r="130" spans="2:2" ht="24" customHeight="1" x14ac:dyDescent="0.2">
      <c r="B130" s="8" t="str">
        <f>HYPERLINK("http://bulletin.uga.edu/CoursesHome.aspx?cid=1619","ENVM(AAEC) 4930/6930 - Environmental Law and Governmental Regulation")</f>
        <v>ENVM(AAEC) 4930/6930 - Environmental Law and Governmental Regulation</v>
      </c>
    </row>
    <row r="131" spans="2:2" ht="24" customHeight="1" x14ac:dyDescent="0.2">
      <c r="B131" s="8" t="str">
        <f>HYPERLINK("http://bulletin.uga.edu/CoursesHome.aspx?cid=21769","ENVM(ECOL)(FANR)(EHSC) 4770H - The Business of Environmental Law (Honors)")</f>
        <v>ENVM(ECOL)(FANR)(EHSC) 4770H - The Business of Environmental Law (Honors)</v>
      </c>
    </row>
    <row r="132" spans="2:2" ht="24" customHeight="1" x14ac:dyDescent="0.2">
      <c r="B132" s="8" t="str">
        <f>HYPERLINK("http://bulletin.uga.edu/CoursesHome.aspx?cid=1597","ENVM(EHSC) 4250/6250 - Environmental and Public Health Law")</f>
        <v>ENVM(EHSC) 4250/6250 - Environmental and Public Health Law</v>
      </c>
    </row>
    <row r="133" spans="2:2" ht="24" customHeight="1" x14ac:dyDescent="0.2">
      <c r="B133" s="8" t="str">
        <f>HYPERLINK("http://bulletin.uga.edu/CoursesHome.aspx?cid=21567","ESCI(EFND) 8310 - Inquiry of Eco-Justice Issues")</f>
        <v>ESCI(EFND) 8310 - Inquiry of Eco-Justice Issues</v>
      </c>
    </row>
    <row r="134" spans="2:2" ht="24" customHeight="1" x14ac:dyDescent="0.2">
      <c r="B134" s="8" t="str">
        <f>HYPERLINK("http://bulletin.uga.edu/CoursesHome.aspx?cid=1430","ETES 5060/7060 - Energy Systems")</f>
        <v>ETES 5060/7060 - Energy Systems</v>
      </c>
    </row>
    <row r="135" spans="2:2" ht="24" customHeight="1" x14ac:dyDescent="0.2">
      <c r="B135" s="8" t="str">
        <f>HYPERLINK("http://bulletin.uga.edu/CoursesHome.aspx?cid=24022","FANR 2888E - Forest Ecosystem Services")</f>
        <v>FANR 2888E - Forest Ecosystem Services</v>
      </c>
    </row>
    <row r="136" spans="2:2" ht="24" customHeight="1" x14ac:dyDescent="0.2">
      <c r="B136" s="8" t="str">
        <f>HYPERLINK("http://bulletin.uga.edu/CoursesHome.aspx?cid=2083","FANR 3300-3300D - Economics of Renewable Resources")</f>
        <v>FANR 3300-3300D - Economics of Renewable Resources</v>
      </c>
    </row>
    <row r="137" spans="2:2" ht="24" customHeight="1" x14ac:dyDescent="0.2">
      <c r="B137" s="8" t="str">
        <f>HYPERLINK("http://bulletin.uga.edu/CoursesHome.aspx?cid=17701","FANR 3400-3400D - Society and Natural Resources")</f>
        <v>FANR 3400-3400D - Society and Natural Resources</v>
      </c>
    </row>
    <row r="138" spans="2:2" ht="24" customHeight="1" x14ac:dyDescent="0.2">
      <c r="B138" s="8" t="str">
        <f>HYPERLINK("http://bulletin.uga.edu/CoursesHome.aspx?cid=2652","FANR 4800/6800 - Renewable Resources Policy")</f>
        <v>FANR 4800/6800 - Renewable Resources Policy</v>
      </c>
    </row>
    <row r="139" spans="2:2" ht="24" customHeight="1" x14ac:dyDescent="0.2">
      <c r="B139" s="8" t="str">
        <f>HYPERLINK("http://bulletin.uga.edu/CoursesHome.aspx?cid=7909","FANR 8000 - Forestry and Natural Resources Seminar")</f>
        <v>FANR 8000 - Forestry and Natural Resources Seminar</v>
      </c>
    </row>
    <row r="140" spans="2:2" ht="24" customHeight="1" x14ac:dyDescent="0.2">
      <c r="B140" s="8" t="str">
        <f>HYPERLINK("http://bulletin.uga.edu/CoursesHome.aspx?cid=7005","FANR(AAEC) 7860 - Natural Resource and Environmental Economics I")</f>
        <v>FANR(AAEC) 7860 - Natural Resource and Environmental Economics I</v>
      </c>
    </row>
    <row r="141" spans="2:2" ht="24" customHeight="1" x14ac:dyDescent="0.2">
      <c r="B141" s="8" t="str">
        <f>HYPERLINK("http://bulletin.uga.edu/CoursesHome.aspx?cid=22933","FANR(ECOL) 1200 - Natural History of Georgia")</f>
        <v>FANR(ECOL) 1200 - Natural History of Georgia</v>
      </c>
    </row>
    <row r="142" spans="2:2" ht="24" customHeight="1" x14ac:dyDescent="0.2">
      <c r="B142" s="8" t="str">
        <f>HYPERLINK("http://bulletin.uga.edu/CoursesHome.aspx?cid=2653","FANR(ECOL) 4810/6810 - Natural Resources Law for Managers and Administrators")</f>
        <v>FANR(ECOL) 4810/6810 - Natural Resources Law for Managers and Administrators</v>
      </c>
    </row>
    <row r="143" spans="2:2" ht="24" customHeight="1" x14ac:dyDescent="0.2">
      <c r="B143" s="8" t="str">
        <f>HYPERLINK("http://bulletin.uga.edu/CoursesHome.aspx?cid=14600","FANR(GEOG) 2200 - International Issues in Natural Resources and Conservation")</f>
        <v>FANR(GEOG) 2200 - International Issues in Natural Resources and Conservation</v>
      </c>
    </row>
    <row r="144" spans="2:2" ht="24" customHeight="1" x14ac:dyDescent="0.2">
      <c r="B144" s="8" t="str">
        <f>HYPERLINK("http://bulletin.uga.edu/CoursesHome.aspx?cid=13997","FANR(MARS) 1100 - Natural Resources Conservation")</f>
        <v>FANR(MARS) 1100 - Natural Resources Conservation</v>
      </c>
    </row>
    <row r="145" spans="2:2" ht="24" customHeight="1" x14ac:dyDescent="0.2">
      <c r="B145" s="8" t="str">
        <f>HYPERLINK("http://bulletin.uga.edu/CoursesHome.aspx?cid=24472","FDNS 3200 - World Hunger and Human Nutrition")</f>
        <v>FDNS 3200 - World Hunger and Human Nutrition</v>
      </c>
    </row>
    <row r="146" spans="2:2" ht="24" customHeight="1" x14ac:dyDescent="0.2">
      <c r="B146" s="8" t="str">
        <f>HYPERLINK("http://bulletin.uga.edu/CoursesHome.aspx?cid=241","FDNS 4600/6600 - Food and the Consumer")</f>
        <v>FDNS 4600/6600 - Food and the Consumer</v>
      </c>
    </row>
    <row r="147" spans="2:2" ht="24" customHeight="1" x14ac:dyDescent="0.2">
      <c r="B147" s="8" t="str">
        <f>HYPERLINK("http://bulletin.uga.edu/CoursesHome.aspx?cid=22361","FDNS 4600E/6600E - Food and the Consumer")</f>
        <v>FDNS 4600E/6600E - Food and the Consumer</v>
      </c>
    </row>
    <row r="148" spans="2:2" ht="24" customHeight="1" x14ac:dyDescent="0.2">
      <c r="B148" s="8" t="str">
        <f>HYPERLINK("http://bulletin.uga.edu/CoursesHome.aspx?cid=242","FDNS 4630/6630 - Cultural Aspects of Foods and Nutrition")</f>
        <v>FDNS 4630/6630 - Cultural Aspects of Foods and Nutrition</v>
      </c>
    </row>
    <row r="149" spans="2:2" ht="24" customHeight="1" x14ac:dyDescent="0.2">
      <c r="B149" s="8" t="str">
        <f>HYPERLINK("http://bulletin.uga.edu/CoursesHome.aspx?cid=22185","FISH(ECOL)(MARS)(WILD) 4550/6550-4550L/6550L - Conservation Aquaculture")</f>
        <v>FISH(ECOL)(MARS)(WILD) 4550/6550-4550L/6550L - Conservation Aquaculture</v>
      </c>
    </row>
    <row r="150" spans="2:2" ht="24" customHeight="1" x14ac:dyDescent="0.2">
      <c r="B150" s="8" t="str">
        <f>HYPERLINK("http://bulletin.uga.edu/CoursesHome.aspx?cid=2109","FORS 4030/6030 - Regional Silviculture")</f>
        <v>FORS 4030/6030 - Regional Silviculture</v>
      </c>
    </row>
    <row r="151" spans="2:2" ht="24" customHeight="1" x14ac:dyDescent="0.2">
      <c r="B151" s="8" t="str">
        <f>HYPERLINK("http://bulletin.uga.edu/CoursesHome.aspx?cid=19390","FORS 4700/6700-4700L/6700L - Forest Economics")</f>
        <v>FORS 4700/6700-4700L/6700L - Forest Economics</v>
      </c>
    </row>
    <row r="152" spans="2:2" ht="24" customHeight="1" x14ac:dyDescent="0.2">
      <c r="B152" s="8" t="str">
        <f>HYPERLINK("http://bulletin.uga.edu/CoursesHome.aspx?cid=3360","FORS 7710 - Advanced Forest Economics")</f>
        <v>FORS 7710 - Advanced Forest Economics</v>
      </c>
    </row>
    <row r="153" spans="2:2" ht="24" customHeight="1" x14ac:dyDescent="0.2">
      <c r="B153" s="8" t="str">
        <f>HYPERLINK("http://bulletin.uga.edu/CoursesHome.aspx?cid=16018","FORS(ECOL)(GEOG) 4250/6250 - International Forest Management")</f>
        <v>FORS(ECOL)(GEOG) 4250/6250 - International Forest Management</v>
      </c>
    </row>
    <row r="154" spans="2:2" ht="24" customHeight="1" x14ac:dyDescent="0.2">
      <c r="B154" s="8" t="str">
        <f>HYPERLINK("http://bulletin.uga.edu/CoursesHome.aspx?cid=18435","FORS(ENGR) 8020 - Bio-Based Economy Seminar")</f>
        <v>FORS(ENGR) 8020 - Bio-Based Economy Seminar</v>
      </c>
    </row>
    <row r="155" spans="2:2" ht="24" customHeight="1" x14ac:dyDescent="0.2">
      <c r="B155" s="8" t="str">
        <f>HYPERLINK("http://bulletin.uga.edu/CoursesHome.aspx?cid=544","GEOG 1101 - Human Geography: People, Places, and Cultures")</f>
        <v>GEOG 1101 - Human Geography: People, Places, and Cultures</v>
      </c>
    </row>
    <row r="156" spans="2:2" ht="24" customHeight="1" x14ac:dyDescent="0.2">
      <c r="B156" s="8" t="str">
        <f>HYPERLINK("http://bulletin.uga.edu/CoursesHome.aspx?cid=549","GEOG 1103 - Cultural Geography of the United States")</f>
        <v>GEOG 1103 - Cultural Geography of the United States</v>
      </c>
    </row>
    <row r="157" spans="2:2" ht="24" customHeight="1" x14ac:dyDescent="0.2">
      <c r="B157" s="8" t="str">
        <f>HYPERLINK("http://bulletin.uga.edu/CoursesHome.aspx?cid=554","GEOG 2130H-2130D - Cultural Geography of the United States (Honors)")</f>
        <v>GEOG 2130H-2130D - Cultural Geography of the United States (Honors)</v>
      </c>
    </row>
    <row r="158" spans="2:2" ht="24" customHeight="1" x14ac:dyDescent="0.2">
      <c r="B158" s="8" t="str">
        <f>HYPERLINK("http://bulletin.uga.edu/CoursesHome.aspx?cid=13086","GEOG 3290 - Mountain Geography")</f>
        <v>GEOG 3290 - Mountain Geography</v>
      </c>
    </row>
    <row r="159" spans="2:2" ht="24" customHeight="1" x14ac:dyDescent="0.2">
      <c r="B159" s="8" t="str">
        <f>HYPERLINK("http://bulletin.uga.edu/CoursesHome.aspx?cid=567","GEOG 3620 - Introduction to Economic Geography")</f>
        <v>GEOG 3620 - Introduction to Economic Geography</v>
      </c>
    </row>
    <row r="160" spans="2:2" ht="24" customHeight="1" x14ac:dyDescent="0.2">
      <c r="B160" s="8" t="str">
        <f>HYPERLINK("http://bulletin.uga.edu/CoursesHome.aspx?cid=1504","GEOG 3630 - Introduction to Urban Geography")</f>
        <v>GEOG 3630 - Introduction to Urban Geography</v>
      </c>
    </row>
    <row r="161" spans="2:2" ht="24" customHeight="1" x14ac:dyDescent="0.2">
      <c r="B161" s="8" t="str">
        <f>HYPERLINK("http://bulletin.uga.edu/CoursesHome.aspx?cid=530","GEOG 4160/6160 - Applied Climatology in the Urban Environment")</f>
        <v>GEOG 4160/6160 - Applied Climatology in the Urban Environment</v>
      </c>
    </row>
    <row r="162" spans="2:2" ht="24" customHeight="1" x14ac:dyDescent="0.2">
      <c r="B162" s="8" t="str">
        <f>HYPERLINK("http://bulletin.uga.edu/CoursesHome.aspx?cid=3565","GEOG 4620/6620 - Advanced Economic Geography")</f>
        <v>GEOG 4620/6620 - Advanced Economic Geography</v>
      </c>
    </row>
    <row r="163" spans="2:2" ht="24" customHeight="1" x14ac:dyDescent="0.2">
      <c r="B163" s="8" t="str">
        <f>HYPERLINK("http://bulletin.uga.edu/CoursesHome.aspx?cid=1745","GEOG 4630/6630 - Advanced Urban Geography")</f>
        <v>GEOG 4630/6630 - Advanced Urban Geography</v>
      </c>
    </row>
    <row r="164" spans="2:2" ht="24" customHeight="1" x14ac:dyDescent="0.2">
      <c r="B164" s="8" t="str">
        <f>HYPERLINK("http://bulletin.uga.edu/CoursesHome.aspx?cid=580","GEOG 4640/6640 - Population Geography")</f>
        <v>GEOG 4640/6640 - Population Geography</v>
      </c>
    </row>
    <row r="165" spans="2:2" ht="24" customHeight="1" x14ac:dyDescent="0.2">
      <c r="B165" s="8" t="str">
        <f>HYPERLINK("http://bulletin.uga.edu/CoursesHome.aspx?cid=578","GEOG 4650/6650 - Industrial Geography")</f>
        <v>GEOG 4650/6650 - Industrial Geography</v>
      </c>
    </row>
    <row r="166" spans="2:2" ht="24" customHeight="1" x14ac:dyDescent="0.2">
      <c r="B166" s="8" t="str">
        <f>HYPERLINK("http://bulletin.uga.edu/CoursesHome.aspx?cid=1750","GEOG 4660/6660 - Urban and Regional Development")</f>
        <v>GEOG 4660/6660 - Urban and Regional Development</v>
      </c>
    </row>
    <row r="167" spans="2:2" ht="24" customHeight="1" x14ac:dyDescent="0.2">
      <c r="B167" s="8" t="str">
        <f>HYPERLINK("http://bulletin.uga.edu/CoursesHome.aspx?cid=568","GEOG 4670/6670 - Geography of Development")</f>
        <v>GEOG 4670/6670 - Geography of Development</v>
      </c>
    </row>
    <row r="168" spans="2:2" ht="24" customHeight="1" x14ac:dyDescent="0.2">
      <c r="B168" s="8" t="str">
        <f>HYPERLINK("http://bulletin.uga.edu/CoursesHome.aspx?cid=23994","GEOG 4690/6690 - Advanced Topics in Political Geography")</f>
        <v>GEOG 4690/6690 - Advanced Topics in Political Geography</v>
      </c>
    </row>
    <row r="169" spans="2:2" ht="24" customHeight="1" x14ac:dyDescent="0.2">
      <c r="B169" s="8" t="str">
        <f>HYPERLINK("http://bulletin.uga.edu/CoursesHome.aspx?cid=576","GEOG 4730/6730 - Geography of China")</f>
        <v>GEOG 4730/6730 - Geography of China</v>
      </c>
    </row>
    <row r="170" spans="2:2" ht="24" customHeight="1" x14ac:dyDescent="0.2">
      <c r="B170" s="8" t="str">
        <f>HYPERLINK("http://bulletin.uga.edu/CoursesHome.aspx?cid=12776","GEOG 4750/6750 - Geography of Europe")</f>
        <v>GEOG 4750/6750 - Geography of Europe</v>
      </c>
    </row>
    <row r="171" spans="2:2" ht="24" customHeight="1" x14ac:dyDescent="0.2">
      <c r="B171" s="8" t="str">
        <f>HYPERLINK("http://bulletin.uga.edu/CoursesHome.aspx?cid=21715","GEOG 4860/6860 - The Industrial Agro-Food System and Its Alternatives")</f>
        <v>GEOG 4860/6860 - The Industrial Agro-Food System and Its Alternatives</v>
      </c>
    </row>
    <row r="172" spans="2:2" ht="24" customHeight="1" x14ac:dyDescent="0.2">
      <c r="B172" s="8" t="str">
        <f>HYPERLINK("http://bulletin.uga.edu/CoursesHome.aspx?cid=21812","GEOG 4890/6890 - Athens Urban Food Collective (AUFC) Service Learning")</f>
        <v>GEOG 4890/6890 - Athens Urban Food Collective (AUFC) Service Learning</v>
      </c>
    </row>
    <row r="173" spans="2:2" ht="24" customHeight="1" x14ac:dyDescent="0.2">
      <c r="B173" s="8" t="str">
        <f>HYPERLINK("http://bulletin.uga.edu/CoursesHome.aspx?cid=13909","GEOG(AFST) 3650 - Africa in the Global Economy")</f>
        <v>GEOG(AFST) 3650 - Africa in the Global Economy</v>
      </c>
    </row>
    <row r="174" spans="2:2" ht="24" customHeight="1" x14ac:dyDescent="0.2">
      <c r="B174" s="8" t="str">
        <f>HYPERLINK("http://bulletin.uga.edu/CoursesHome.aspx?cid=3217","GEOL 1121 - Earth Processes and Environments")</f>
        <v>GEOL 1121 - Earth Processes and Environments</v>
      </c>
    </row>
    <row r="175" spans="2:2" ht="24" customHeight="1" x14ac:dyDescent="0.2">
      <c r="B175" s="8" t="str">
        <f>HYPERLINK("http://bulletin.uga.edu/CoursesHome.aspx?cid=3207","GEOL 1121H - Earth Processes and Environments (Honors)")</f>
        <v>GEOL 1121H - Earth Processes and Environments (Honors)</v>
      </c>
    </row>
    <row r="176" spans="2:2" ht="24" customHeight="1" x14ac:dyDescent="0.2">
      <c r="B176" s="8" t="str">
        <f>HYPERLINK("http://bulletin.uga.edu/CoursesHome.aspx?cid=2807","GEOL 2350H - Physical Geology (Honors)")</f>
        <v>GEOL 2350H - Physical Geology (Honors)</v>
      </c>
    </row>
    <row r="177" spans="2:2" ht="24" customHeight="1" x14ac:dyDescent="0.2">
      <c r="B177" s="8" t="str">
        <f>HYPERLINK("http://bulletin.uga.edu/CoursesHome.aspx?cid=2835","GEOL 3150 - Coastal Processes and Conservation")</f>
        <v>GEOL 3150 - Coastal Processes and Conservation</v>
      </c>
    </row>
    <row r="178" spans="2:2" ht="24" customHeight="1" x14ac:dyDescent="0.2">
      <c r="B178" s="8" t="str">
        <f>HYPERLINK("http://bulletin.uga.edu/CoursesHome.aspx?cid=13614","GEOL 3220 - Water Resources Issues")</f>
        <v>GEOL 3220 - Water Resources Issues</v>
      </c>
    </row>
    <row r="179" spans="2:2" ht="24" customHeight="1" x14ac:dyDescent="0.2">
      <c r="B179" s="8" t="str">
        <f>HYPERLINK("http://bulletin.uga.edu/CoursesHome.aspx?cid=3991","GEOL 3250 - Earth Resources and the Environment")</f>
        <v>GEOL 3250 - Earth Resources and the Environment</v>
      </c>
    </row>
    <row r="180" spans="2:2" ht="24" customHeight="1" x14ac:dyDescent="0.2">
      <c r="B180" s="8" t="str">
        <f>HYPERLINK("http://bulletin.uga.edu/CoursesHome.aspx?cid=2896","GEOL 4330/6330 - Geology of North America")</f>
        <v>GEOL 4330/6330 - Geology of North America</v>
      </c>
    </row>
    <row r="181" spans="2:2" ht="24" customHeight="1" x14ac:dyDescent="0.2">
      <c r="B181" s="8" t="str">
        <f>HYPERLINK("http://bulletin.uga.edu/CoursesHome.aspx?cid=4244","GEOL 8770 - Hazardous Waste Site Remediation")</f>
        <v>GEOL 8770 - Hazardous Waste Site Remediation</v>
      </c>
    </row>
    <row r="182" spans="2:2" ht="24" customHeight="1" x14ac:dyDescent="0.2">
      <c r="B182" s="8" t="str">
        <f>HYPERLINK("http://bulletin.uga.edu/CoursesHome.aspx?cid=6227","GPST 3000 - Contemporary Global Issues")</f>
        <v>GPST 3000 - Contemporary Global Issues</v>
      </c>
    </row>
    <row r="183" spans="2:2" ht="24" customHeight="1" x14ac:dyDescent="0.2">
      <c r="B183" s="8" t="str">
        <f>HYPERLINK("http://bulletin.uga.edu/CoursesHome.aspx?cid=526","HACE 3150 - Consumer Decision Making")</f>
        <v>HACE 3150 - Consumer Decision Making</v>
      </c>
    </row>
    <row r="184" spans="2:2" ht="24" customHeight="1" x14ac:dyDescent="0.2">
      <c r="B184" s="8" t="str">
        <f>HYPERLINK("http://bulletin.uga.edu/CoursesHome.aspx?cid=816","HACE 8400 - Demographics and Policy")</f>
        <v>HACE 8400 - Demographics and Policy</v>
      </c>
    </row>
    <row r="185" spans="2:2" ht="24" customHeight="1" x14ac:dyDescent="0.2">
      <c r="B185" s="8" t="str">
        <f>HYPERLINK("http://bulletin.uga.edu/CoursesHome.aspx?cid=6711","HIPR 4000/6000 - Introduction to Historic Preservation")</f>
        <v>HIPR 4000/6000 - Introduction to Historic Preservation</v>
      </c>
    </row>
    <row r="186" spans="2:2" ht="24" customHeight="1" x14ac:dyDescent="0.2">
      <c r="B186" s="8" t="str">
        <f>HYPERLINK("http://bulletin.uga.edu/CoursesHome.aspx?cid=6713","HIPR 6200 - Preservation Law")</f>
        <v>HIPR 6200 - Preservation Law</v>
      </c>
    </row>
    <row r="187" spans="2:2" ht="24" customHeight="1" x14ac:dyDescent="0.2">
      <c r="B187" s="8" t="str">
        <f>HYPERLINK("http://bulletin.uga.edu/CoursesHome.aspx?cid=6717","HIPR 6510 - Preservation Economics/Grant Writing")</f>
        <v>HIPR 6510 - Preservation Economics/Grant Writing</v>
      </c>
    </row>
    <row r="188" spans="2:2" ht="24" customHeight="1" x14ac:dyDescent="0.2">
      <c r="B188" s="8" t="str">
        <f>HYPERLINK("http://bulletin.uga.edu/CoursesHome.aspx?cid=11048","HIST 1200 - Introduction to Latin America and the Caribbean")</f>
        <v>HIST 1200 - Introduction to Latin America and the Caribbean</v>
      </c>
    </row>
    <row r="189" spans="2:2" ht="24" customHeight="1" x14ac:dyDescent="0.2">
      <c r="B189" s="8" t="str">
        <f>HYPERLINK("http://bulletin.uga.edu/CoursesHome.aspx?cid=4555","HIST 2051 - Multiculturalism in Early America")</f>
        <v>HIST 2051 - Multiculturalism in Early America</v>
      </c>
    </row>
    <row r="190" spans="2:2" ht="24" customHeight="1" x14ac:dyDescent="0.2">
      <c r="B190" s="8" t="str">
        <f>HYPERLINK("http://bulletin.uga.edu/CoursesHome.aspx?cid=11044","HIST 3040 - Latinos/Latinas in the United States")</f>
        <v>HIST 3040 - Latinos/Latinas in the United States</v>
      </c>
    </row>
    <row r="191" spans="2:2" ht="24" customHeight="1" x14ac:dyDescent="0.2">
      <c r="B191" s="8" t="str">
        <f>HYPERLINK("http://bulletin.uga.edu/CoursesHome.aspx?cid=3902","HIST 3056H - Multicultural America (Honors)")</f>
        <v>HIST 3056H - Multicultural America (Honors)</v>
      </c>
    </row>
    <row r="192" spans="2:2" ht="24" customHeight="1" x14ac:dyDescent="0.2">
      <c r="B192" s="8" t="str">
        <f>HYPERLINK("http://bulletin.uga.edu/CoursesHome.aspx?cid=12329","HIST 3160 - American Environmental History")</f>
        <v>HIST 3160 - American Environmental History</v>
      </c>
    </row>
    <row r="193" spans="2:2" ht="24" customHeight="1" x14ac:dyDescent="0.2">
      <c r="B193" s="8" t="str">
        <f>HYPERLINK("http://bulletin.uga.edu/CoursesHome.aspx?cid=13427","HIST 4725/6725 - Environmental History of the Modern World")</f>
        <v>HIST 4725/6725 - Environmental History of the Modern World</v>
      </c>
    </row>
    <row r="194" spans="2:2" ht="24" customHeight="1" x14ac:dyDescent="0.2">
      <c r="B194" s="8" t="str">
        <f>HYPERLINK("http://bulletin.uga.edu/CoursesHome.aspx?cid=5950","HIST(AFST) 3530 - Women in Sub-Saharan Africa")</f>
        <v>HIST(AFST) 3530 - Women in Sub-Saharan Africa</v>
      </c>
    </row>
    <row r="195" spans="2:2" ht="24" customHeight="1" x14ac:dyDescent="0.2">
      <c r="B195" s="8" t="str">
        <f>HYPERLINK("http://bulletin.uga.edu/CoursesHome.aspx?cid=5990","HIST(AFST) 4510/6510 - History of Famine and Food Systems in Africa")</f>
        <v>HIST(AFST) 4510/6510 - History of Famine and Food Systems in Africa</v>
      </c>
    </row>
    <row r="196" spans="2:2" ht="24" customHeight="1" x14ac:dyDescent="0.2">
      <c r="B196" s="8" t="str">
        <f>HYPERLINK("http://bulletin.uga.edu/CoursesHome.aspx?cid=23683","HORT 3333S - Conserving Native Plants")</f>
        <v>HORT 3333S - Conserving Native Plants</v>
      </c>
    </row>
    <row r="197" spans="2:2" ht="24" customHeight="1" x14ac:dyDescent="0.2">
      <c r="B197" s="8" t="str">
        <f>HYPERLINK("http://bulletin.uga.edu/CoursesHome.aspx?cid=3880","HORT 4010/6010-4010L/6010L - Vegetable Culture")</f>
        <v>HORT 4010/6010-4010L/6010L - Vegetable Culture</v>
      </c>
    </row>
    <row r="198" spans="2:2" ht="24" customHeight="1" x14ac:dyDescent="0.2">
      <c r="B198" s="8" t="str">
        <f>HYPERLINK("http://bulletin.uga.edu/CoursesHome.aspx?cid=1157","HORT 4020/6020-4020L/6020L - Fruit Production")</f>
        <v>HORT 4020/6020-4020L/6020L - Fruit Production</v>
      </c>
    </row>
    <row r="199" spans="2:2" ht="24" customHeight="1" x14ac:dyDescent="0.2">
      <c r="B199" s="8" t="str">
        <f>HYPERLINK("http://bulletin.uga.edu/CoursesHome.aspx?cid=4656","HORT 4890/6890 - Biodiversity and the World's Food Crops")</f>
        <v>HORT 4890/6890 - Biodiversity and the World's Food Crops</v>
      </c>
    </row>
    <row r="200" spans="2:2" ht="24" customHeight="1" x14ac:dyDescent="0.2">
      <c r="B200" s="8" t="str">
        <f>HYPERLINK("http://bulletin.uga.edu/CoursesHome.aspx?cid=1158","HORT 4990/6990 - Environmental Issues in Horticulture")</f>
        <v>HORT 4990/6990 - Environmental Issues in Horticulture</v>
      </c>
    </row>
    <row r="201" spans="2:2" ht="24" customHeight="1" x14ac:dyDescent="0.2">
      <c r="B201" s="8" t="str">
        <f>HYPERLINK("http://bulletin.uga.edu/CoursesHome.aspx?cid=13851","HORT(CRSS) 4800/6800 - Agricultural Biotechnology")</f>
        <v>HORT(CRSS) 4800/6800 - Agricultural Biotechnology</v>
      </c>
    </row>
    <row r="202" spans="2:2" ht="24" customHeight="1" x14ac:dyDescent="0.2">
      <c r="B202" s="8" t="str">
        <f>HYPERLINK("http://bulletin.uga.edu/CoursesHome.aspx?cid=18761","HPAM 7400 - Public Health, Law, and Society")</f>
        <v>HPAM 7400 - Public Health, Law, and Society</v>
      </c>
    </row>
    <row r="203" spans="2:2" ht="24" customHeight="1" x14ac:dyDescent="0.2">
      <c r="B203" s="8" t="str">
        <f>HYPERLINK("http://bulletin.uga.edu/CoursesHome.aspx?cid=18286","HPAM 8600 - Health Economics")</f>
        <v>HPAM 8600 - Health Economics</v>
      </c>
    </row>
    <row r="204" spans="2:2" ht="24" customHeight="1" x14ac:dyDescent="0.2">
      <c r="B204" s="8" t="str">
        <f>HYPERLINK("http://bulletin.uga.edu/CoursesHome.aspx?cid=1574","HPRB 3150 - Issues in Women's Health")</f>
        <v>HPRB 3150 - Issues in Women's Health</v>
      </c>
    </row>
    <row r="205" spans="2:2" ht="24" customHeight="1" x14ac:dyDescent="0.2">
      <c r="B205" s="8" t="str">
        <f>HYPERLINK("http://bulletin.uga.edu/CoursesHome.aspx?cid=1929","HPRB 3700 - Community Health")</f>
        <v>HPRB 3700 - Community Health</v>
      </c>
    </row>
    <row r="206" spans="2:2" ht="24" customHeight="1" x14ac:dyDescent="0.2">
      <c r="B206" s="8" t="str">
        <f>HYPERLINK("http://bulletin.uga.edu/CoursesHome.aspx?cid=20171","HPRB 4480 - International Health Promotion")</f>
        <v>HPRB 4480 - International Health Promotion</v>
      </c>
    </row>
    <row r="207" spans="2:2" ht="24" customHeight="1" x14ac:dyDescent="0.2">
      <c r="B207" s="8" t="str">
        <f>HYPERLINK("http://bulletin.uga.edu/CoursesHome.aspx?cid=21033","HPRB 7010 - Social and Behavioral Foundations in Public Health")</f>
        <v>HPRB 7010 - Social and Behavioral Foundations in Public Health</v>
      </c>
    </row>
    <row r="208" spans="2:2" ht="24" customHeight="1" x14ac:dyDescent="0.2">
      <c r="B208" s="8" t="str">
        <f>HYPERLINK("http://bulletin.uga.edu/CoursesHome.aspx?cid=24273","HPRB 7010E - Social and Behavioral Foundations in Public Health")</f>
        <v>HPRB 7010E - Social and Behavioral Foundations in Public Health</v>
      </c>
    </row>
    <row r="209" spans="2:2" ht="24" customHeight="1" x14ac:dyDescent="0.2">
      <c r="B209" s="8" t="str">
        <f>HYPERLINK("http://bulletin.uga.edu/CoursesHome.aspx?cid=1964","HPRB 8410 - Human Ecology of Health and Illness")</f>
        <v>HPRB 8410 - Human Ecology of Health and Illness</v>
      </c>
    </row>
    <row r="210" spans="2:2" ht="24" customHeight="1" x14ac:dyDescent="0.2">
      <c r="B210" s="8" t="str">
        <f>HYPERLINK("http://bulletin.uga.edu/CoursesHome.aspx?cid=12192","IDIS(CBIO) 3100 - People, Parasites, and Plagues")</f>
        <v>IDIS(CBIO) 3100 - People, Parasites, and Plagues</v>
      </c>
    </row>
    <row r="211" spans="2:2" ht="24" customHeight="1" x14ac:dyDescent="0.2">
      <c r="B211" s="8" t="str">
        <f>HYPERLINK("http://bulletin.uga.edu/CoursesHome.aspx?cid=12193","IDIS(CBIO) 3100H - People, Parasites, and Plagues (Honors)")</f>
        <v>IDIS(CBIO) 3100H - People, Parasites, and Plagues (Honors)</v>
      </c>
    </row>
    <row r="212" spans="2:2" ht="24" customHeight="1" x14ac:dyDescent="0.2">
      <c r="B212" s="8" t="str">
        <f>HYPERLINK("http://bulletin.uga.edu/CoursesHome.aspx?cid=20455","IDIS(POPH) 3110 - Food Animal Infectious Diseases")</f>
        <v>IDIS(POPH) 3110 - Food Animal Infectious Diseases</v>
      </c>
    </row>
    <row r="213" spans="2:2" ht="24" customHeight="1" x14ac:dyDescent="0.2">
      <c r="B213" s="8" t="str">
        <f>HYPERLINK("http://bulletin.uga.edu/CoursesHome.aspx?cid=15443","IHDD 5720/7720 - Advocacy Practices in Disability")</f>
        <v>IHDD 5720/7720 - Advocacy Practices in Disability</v>
      </c>
    </row>
    <row r="214" spans="2:2" ht="24" customHeight="1" x14ac:dyDescent="0.2">
      <c r="B214" s="8" t="str">
        <f>HYPERLINK("http://bulletin.uga.edu/CoursesHome.aspx?cid=23336","IHDD 5720S/7720S - Advocacy Practices for Social Change")</f>
        <v>IHDD 5720S/7720S - Advocacy Practices for Social Change</v>
      </c>
    </row>
    <row r="215" spans="2:2" ht="24" customHeight="1" x14ac:dyDescent="0.2">
      <c r="B215" s="8" t="str">
        <f>HYPERLINK("http://bulletin.uga.edu/CoursesHome.aspx?cid=15741","INTL 1100 - Introduction to Global Issues")</f>
        <v>INTL 1100 - Introduction to Global Issues</v>
      </c>
    </row>
    <row r="216" spans="2:2" ht="24" customHeight="1" x14ac:dyDescent="0.2">
      <c r="B216" s="8" t="str">
        <f>HYPERLINK("http://bulletin.uga.edu/CoursesHome.aspx?cid=16227","INTL 1100H - Introduction to Global Issues (Honors)")</f>
        <v>INTL 1100H - Introduction to Global Issues (Honors)</v>
      </c>
    </row>
    <row r="217" spans="2:2" ht="24" customHeight="1" x14ac:dyDescent="0.2">
      <c r="B217" s="8" t="str">
        <f>HYPERLINK("http://bulletin.uga.edu/CoursesHome.aspx?cid=15763","INTL 4610 - Environmental Politics")</f>
        <v>INTL 4610 - Environmental Politics</v>
      </c>
    </row>
    <row r="218" spans="2:2" ht="24" customHeight="1" x14ac:dyDescent="0.2">
      <c r="B218" s="8" t="str">
        <f>HYPERLINK("http://bulletin.uga.edu/CoursesHome.aspx?cid=23996","INTL(SOCI) 4320S - Politics of Development")</f>
        <v>INTL(SOCI) 4320S - Politics of Development</v>
      </c>
    </row>
    <row r="219" spans="2:2" ht="24" customHeight="1" x14ac:dyDescent="0.2">
      <c r="B219" s="8" t="str">
        <f>HYPERLINK("http://bulletin.uga.edu/CoursesHome.aspx?cid=19529","JRLC(LACS) 5060 - Telenovelas, Culture, and Society")</f>
        <v>JRLC(LACS) 5060 - Telenovelas, Culture, and Society</v>
      </c>
    </row>
    <row r="220" spans="2:2" ht="24" customHeight="1" x14ac:dyDescent="0.2">
      <c r="B220" s="8" t="str">
        <f>HYPERLINK("http://bulletin.uga.edu/CoursesHome.aspx?cid=7319","JURI 4670/6670 - International Human Rights")</f>
        <v>JURI 4670/6670 - International Human Rights</v>
      </c>
    </row>
    <row r="221" spans="2:2" ht="24" customHeight="1" x14ac:dyDescent="0.2">
      <c r="B221" s="8" t="str">
        <f>HYPERLINK("http://bulletin.uga.edu/CoursesHome.aspx?cid=20116","JURI 4826/6826 - Energy Law Seminar")</f>
        <v>JURI 4826/6826 - Energy Law Seminar</v>
      </c>
    </row>
    <row r="222" spans="2:2" ht="24" customHeight="1" x14ac:dyDescent="0.2">
      <c r="B222" s="8" t="str">
        <f>HYPERLINK("http://bulletin.uga.edu/CoursesHome.aspx?cid=21954","JURI 4828/6828 - Water Law")</f>
        <v>JURI 4828/6828 - Water Law</v>
      </c>
    </row>
    <row r="223" spans="2:2" ht="24" customHeight="1" x14ac:dyDescent="0.2">
      <c r="B223" s="8" t="str">
        <f>HYPERLINK("http://bulletin.uga.edu/CoursesHome.aspx?cid=7150","JURI 4900/6900 - State and Local Governments")</f>
        <v>JURI 4900/6900 - State and Local Governments</v>
      </c>
    </row>
    <row r="224" spans="2:2" ht="24" customHeight="1" x14ac:dyDescent="0.2">
      <c r="B224" s="8" t="str">
        <f>HYPERLINK("http://bulletin.uga.edu/CoursesHome.aspx?cid=7318","JURI 4910/6910 - Natural Resources")</f>
        <v>JURI 4910/6910 - Natural Resources</v>
      </c>
    </row>
    <row r="225" spans="2:2" ht="24" customHeight="1" x14ac:dyDescent="0.2">
      <c r="B225" s="8" t="str">
        <f>HYPERLINK("http://bulletin.uga.edu/CoursesHome.aspx?cid=7174","JURI 5280/7280 - Environmental Law")</f>
        <v>JURI 5280/7280 - Environmental Law</v>
      </c>
    </row>
    <row r="226" spans="2:2" ht="24" customHeight="1" x14ac:dyDescent="0.2">
      <c r="B226" s="8" t="str">
        <f>HYPERLINK("http://bulletin.uga.edu/CoursesHome.aspx?cid=13985","JURI 5285/7285 - Environmental Practice Seminar")</f>
        <v>JURI 5285/7285 - Environmental Practice Seminar</v>
      </c>
    </row>
    <row r="227" spans="2:2" ht="24" customHeight="1" x14ac:dyDescent="0.2">
      <c r="B227" s="8" t="str">
        <f>HYPERLINK("http://bulletin.uga.edu/CoursesHome.aspx?cid=23148","JURI 5289/7289 - Environmental Law Practicum")</f>
        <v>JURI 5289/7289 - Environmental Law Practicum</v>
      </c>
    </row>
    <row r="228" spans="2:2" ht="24" customHeight="1" x14ac:dyDescent="0.2">
      <c r="B228" s="8" t="str">
        <f>HYPERLINK("http://bulletin.uga.edu/CoursesHome.aspx?cid=7175","JURI 5290/7290 - Interdisciplinary Environmental Law Practicum")</f>
        <v>JURI 5290/7290 - Interdisciplinary Environmental Law Practicum</v>
      </c>
    </row>
    <row r="229" spans="2:2" ht="24" customHeight="1" x14ac:dyDescent="0.2">
      <c r="B229" s="8" t="str">
        <f>HYPERLINK("http://bulletin.uga.edu/CoursesHome.aspx?cid=19375","JURI 5585/7585 - Bioethics")</f>
        <v>JURI 5585/7585 - Bioethics</v>
      </c>
    </row>
    <row r="230" spans="2:2" ht="24" customHeight="1" x14ac:dyDescent="0.2">
      <c r="B230" s="8" t="str">
        <f>HYPERLINK("http://bulletin.uga.edu/CoursesHome.aspx?cid=17852","JURI 5622/7622 - Public Health Law")</f>
        <v>JURI 5622/7622 - Public Health Law</v>
      </c>
    </row>
    <row r="231" spans="2:2" ht="24" customHeight="1" x14ac:dyDescent="0.2">
      <c r="B231" s="8" t="str">
        <f>HYPERLINK("http://bulletin.uga.edu/CoursesHome.aspx?cid=7213","JURI 5750/7750 - International Environmental Law")</f>
        <v>JURI 5750/7750 - International Environmental Law</v>
      </c>
    </row>
    <row r="232" spans="2:2" ht="24" customHeight="1" x14ac:dyDescent="0.2">
      <c r="B232" s="8" t="str">
        <f>HYPERLINK("http://bulletin.uga.edu/CoursesHome.aspx?cid=17677","KINS(HPRB)(FDNS) 7600 - Public Health Physical Activity and Nutrition Interventions")</f>
        <v>KINS(HPRB)(FDNS) 7600 - Public Health Physical Activity and Nutrition Interventions</v>
      </c>
    </row>
    <row r="233" spans="2:2" ht="24" customHeight="1" x14ac:dyDescent="0.2">
      <c r="B233" s="8" t="str">
        <f>HYPERLINK("http://bulletin.uga.edu/CoursesHome.aspx?cid=13277","LAND 3440 - Planting Design I")</f>
        <v>LAND 3440 - Planting Design I</v>
      </c>
    </row>
    <row r="234" spans="2:2" ht="24" customHeight="1" x14ac:dyDescent="0.2">
      <c r="B234" s="8" t="str">
        <f>HYPERLINK("http://bulletin.uga.edu/CoursesHome.aspx?cid=23347","LAND 3440S - Planting Design I")</f>
        <v>LAND 3440S - Planting Design I</v>
      </c>
    </row>
    <row r="235" spans="2:2" ht="24" customHeight="1" x14ac:dyDescent="0.2">
      <c r="B235" s="8" t="str">
        <f>HYPERLINK("http://bulletin.uga.edu/CoursesHome.aspx?cid=3309","LAND 3530 - Planning and Design")</f>
        <v>LAND 3530 - Planning and Design</v>
      </c>
    </row>
    <row r="236" spans="2:2" ht="24" customHeight="1" x14ac:dyDescent="0.2">
      <c r="B236" s="8" t="str">
        <f>HYPERLINK("http://bulletin.uga.edu/CoursesHome.aspx?cid=2340","LAND 4050/6050 - Landscape Architecture Design Studio V")</f>
        <v>LAND 4050/6050 - Landscape Architecture Design Studio V</v>
      </c>
    </row>
    <row r="237" spans="2:2" ht="24" customHeight="1" x14ac:dyDescent="0.2">
      <c r="B237" s="8" t="str">
        <f>HYPERLINK("http://bulletin.uga.edu/CoursesHome.aspx?cid=23348","LAND 4050S/6050S - Landscape Architecture Design Studio V")</f>
        <v>LAND 4050S/6050S - Landscape Architecture Design Studio V</v>
      </c>
    </row>
    <row r="238" spans="2:2" ht="24" customHeight="1" x14ac:dyDescent="0.2">
      <c r="B238" s="8" t="str">
        <f>HYPERLINK("http://bulletin.uga.edu/CoursesHome.aspx?cid=2359","LAND 4060 - Landscape Architecture Design Studio VI")</f>
        <v>LAND 4060 - Landscape Architecture Design Studio VI</v>
      </c>
    </row>
    <row r="239" spans="2:2" ht="24" customHeight="1" x14ac:dyDescent="0.2">
      <c r="B239" s="8" t="str">
        <f>HYPERLINK("http://bulletin.uga.edu/CoursesHome.aspx?cid=23349","LAND 4060S - Landscape Architecture Design Studio VI")</f>
        <v>LAND 4060S - Landscape Architecture Design Studio VI</v>
      </c>
    </row>
    <row r="240" spans="2:2" ht="24" customHeight="1" x14ac:dyDescent="0.2">
      <c r="B240" s="8" t="str">
        <f>HYPERLINK("http://bulletin.uga.edu/CoursesHome.aspx?cid=5859","LAND 4090/6090 - Architectural Design")</f>
        <v>LAND 4090/6090 - Architectural Design</v>
      </c>
    </row>
    <row r="241" spans="2:2" ht="24" customHeight="1" x14ac:dyDescent="0.2">
      <c r="B241" s="8" t="str">
        <f>HYPERLINK("http://bulletin.uga.edu/CoursesHome.aspx?cid=5831","LAND 4251/6251 - Advanced Computer-Aided Design")</f>
        <v>LAND 4251/6251 - Advanced Computer-Aided Design</v>
      </c>
    </row>
    <row r="242" spans="2:2" ht="24" customHeight="1" x14ac:dyDescent="0.2">
      <c r="B242" s="8" t="str">
        <f>HYPERLINK("http://bulletin.uga.edu/CoursesHome.aspx?cid=2400","LAND 4360 - Applied Landscape Ecology")</f>
        <v>LAND 4360 - Applied Landscape Ecology</v>
      </c>
    </row>
    <row r="243" spans="2:2" ht="24" customHeight="1" x14ac:dyDescent="0.2">
      <c r="B243" s="8" t="str">
        <f>HYPERLINK("http://bulletin.uga.edu/CoursesHome.aspx?cid=5016","LAND 4580/6580 - Landscapes in Painting, Poetry, Literature, and Design")</f>
        <v>LAND 4580/6580 - Landscapes in Painting, Poetry, Literature, and Design</v>
      </c>
    </row>
    <row r="244" spans="2:2" ht="24" customHeight="1" x14ac:dyDescent="0.2">
      <c r="B244" s="8" t="str">
        <f>HYPERLINK("http://bulletin.uga.edu/CoursesHome.aspx?cid=3173","LAND 6010 - Landscapes")</f>
        <v>LAND 6010 - Landscapes</v>
      </c>
    </row>
    <row r="245" spans="2:2" ht="24" customHeight="1" x14ac:dyDescent="0.2">
      <c r="B245" s="8" t="str">
        <f>HYPERLINK("http://bulletin.uga.edu/CoursesHome.aspx?cid=3186","LAND 6020 - Gardens")</f>
        <v>LAND 6020 - Gardens</v>
      </c>
    </row>
    <row r="246" spans="2:2" ht="24" customHeight="1" x14ac:dyDescent="0.2">
      <c r="B246" s="8" t="str">
        <f>HYPERLINK("http://bulletin.uga.edu/CoursesHome.aspx?cid=3230","LAND 6040 - Community and Place")</f>
        <v>LAND 6040 - Community and Place</v>
      </c>
    </row>
    <row r="247" spans="2:2" ht="24" customHeight="1" x14ac:dyDescent="0.2">
      <c r="B247" s="8" t="str">
        <f>HYPERLINK("http://bulletin.uga.edu/CoursesHome.aspx?cid=3614","LAND 6310 - Landscape Ecology: Materials and Processes")</f>
        <v>LAND 6310 - Landscape Ecology: Materials and Processes</v>
      </c>
    </row>
    <row r="248" spans="2:2" ht="24" customHeight="1" x14ac:dyDescent="0.2">
      <c r="B248" s="8" t="str">
        <f>HYPERLINK("http://bulletin.uga.edu/CoursesHome.aspx?cid=3857","LAND 6320 - Landscape Design: Materials and Processes")</f>
        <v>LAND 6320 - Landscape Design: Materials and Processes</v>
      </c>
    </row>
    <row r="249" spans="2:2" ht="24" customHeight="1" x14ac:dyDescent="0.2">
      <c r="B249" s="8" t="str">
        <f>HYPERLINK("http://bulletin.uga.edu/CoursesHome.aspx?cid=4013","LAND 6340 - Landscape Engineering")</f>
        <v>LAND 6340 - Landscape Engineering</v>
      </c>
    </row>
    <row r="250" spans="2:2" ht="24" customHeight="1" x14ac:dyDescent="0.2">
      <c r="B250" s="8" t="str">
        <f>HYPERLINK("http://bulletin.uga.edu/CoursesHome.aspx?cid=15484","LAND 6350 - Ecological Landscape Restoration")</f>
        <v>LAND 6350 - Ecological Landscape Restoration</v>
      </c>
    </row>
    <row r="251" spans="2:2" ht="24" customHeight="1" x14ac:dyDescent="0.2">
      <c r="B251" s="8" t="str">
        <f>HYPERLINK("http://bulletin.uga.edu/CoursesHome.aspx?cid=5043","LAND 7850 - Campus Planning and Design Studio")</f>
        <v>LAND 7850 - Campus Planning and Design Studio</v>
      </c>
    </row>
    <row r="252" spans="2:2" ht="24" customHeight="1" x14ac:dyDescent="0.2">
      <c r="B252" s="8" t="str">
        <f>HYPERLINK("http://bulletin.uga.edu/CoursesHome.aspx?cid=5835","MARS 1010-1010L - The Marine Environment")</f>
        <v>MARS 1010-1010L - The Marine Environment</v>
      </c>
    </row>
    <row r="253" spans="2:2" ht="24" customHeight="1" x14ac:dyDescent="0.2">
      <c r="B253" s="8" t="str">
        <f>HYPERLINK("http://bulletin.uga.edu/CoursesHome.aspx?cid=23647","MARS 1011 - Introduction to the Marine Environment")</f>
        <v>MARS 1011 - Introduction to the Marine Environment</v>
      </c>
    </row>
    <row r="254" spans="2:2" ht="24" customHeight="1" x14ac:dyDescent="0.2">
      <c r="B254" s="8" t="str">
        <f>HYPERLINK("http://bulletin.uga.edu/CoursesHome.aspx?cid=7794","MARS 1015H-1015L - The Marine Environment (Honors)")</f>
        <v>MARS 1015H-1015L - The Marine Environment (Honors)</v>
      </c>
    </row>
    <row r="255" spans="2:2" ht="24" customHeight="1" x14ac:dyDescent="0.2">
      <c r="B255" s="8" t="str">
        <f>HYPERLINK("http://bulletin.uga.edu/CoursesHome.aspx?cid=5852","MARS 1020-1020L - Biology of the Marine Environment")</f>
        <v>MARS 1020-1020L - Biology of the Marine Environment</v>
      </c>
    </row>
    <row r="256" spans="2:2" ht="24" customHeight="1" x14ac:dyDescent="0.2">
      <c r="B256" s="8" t="str">
        <f>HYPERLINK("http://bulletin.uga.edu/CoursesHome.aspx?cid=7796","MARS 1025H-1025L - Biology of the Marine Environment (Honors)")</f>
        <v>MARS 1025H-1025L - Biology of the Marine Environment (Honors)</v>
      </c>
    </row>
    <row r="257" spans="2:2" ht="24" customHeight="1" x14ac:dyDescent="0.2">
      <c r="B257" s="8" t="str">
        <f>HYPERLINK("http://bulletin.uga.edu/CoursesHome.aspx?cid=6860","MARS 3000 - Coastal Zone and Marine Law")</f>
        <v>MARS 3000 - Coastal Zone and Marine Law</v>
      </c>
    </row>
    <row r="258" spans="2:2" ht="24" customHeight="1" x14ac:dyDescent="0.2">
      <c r="B258" s="8" t="str">
        <f>HYPERLINK("http://bulletin.uga.edu/CoursesHome.aspx?cid=24903","MARS 3100 - Oceans in Peril")</f>
        <v>MARS 3100 - Oceans in Peril</v>
      </c>
    </row>
    <row r="259" spans="2:2" ht="24" customHeight="1" x14ac:dyDescent="0.2">
      <c r="B259" s="8" t="str">
        <f>HYPERLINK("http://bulletin.uga.edu/CoursesHome.aspx?cid=5858","MARS 3450-3450L - Marine Biology")</f>
        <v>MARS 3450-3450L - Marine Biology</v>
      </c>
    </row>
    <row r="260" spans="2:2" ht="24" customHeight="1" x14ac:dyDescent="0.2">
      <c r="B260" s="8" t="str">
        <f>HYPERLINK("http://bulletin.uga.edu/CoursesHome.aspx?cid=5883","MARS 4810/6810 - Global Biogeochemical Cycles")</f>
        <v>MARS 4810/6810 - Global Biogeochemical Cycles</v>
      </c>
    </row>
    <row r="261" spans="2:2" ht="24" customHeight="1" x14ac:dyDescent="0.2">
      <c r="B261" s="8" t="str">
        <f>HYPERLINK("http://bulletin.uga.edu/CoursesHome.aspx?cid=16473","MARS 7020-7020L - Marine Science for Teachers")</f>
        <v>MARS 7020-7020L - Marine Science for Teachers</v>
      </c>
    </row>
    <row r="262" spans="2:2" ht="24" customHeight="1" x14ac:dyDescent="0.2">
      <c r="B262" s="8" t="str">
        <f>HYPERLINK("http://bulletin.uga.edu/CoursesHome.aspx?cid=22735","MARS 8050 - Climate, Oceans, and the Marine Biosphere")</f>
        <v>MARS 8050 - Climate, Oceans, and the Marine Biosphere</v>
      </c>
    </row>
    <row r="263" spans="2:2" ht="24" customHeight="1" x14ac:dyDescent="0.2">
      <c r="B263" s="8" t="str">
        <f>HYPERLINK("http://bulletin.uga.edu/CoursesHome.aspx?cid=5957","MARS 8100 - Estuarine and Coastal Oceanography")</f>
        <v>MARS 8100 - Estuarine and Coastal Oceanography</v>
      </c>
    </row>
    <row r="264" spans="2:2" ht="24" customHeight="1" x14ac:dyDescent="0.2">
      <c r="B264" s="8" t="str">
        <f>HYPERLINK("http://bulletin.uga.edu/CoursesHome.aspx?cid=21427","MARS 8220 - Geobiology")</f>
        <v>MARS 8220 - Geobiology</v>
      </c>
    </row>
    <row r="265" spans="2:2" ht="24" customHeight="1" x14ac:dyDescent="0.2">
      <c r="B265" s="8" t="str">
        <f>HYPERLINK("http://bulletin.uga.edu/CoursesHome.aspx?cid=19240","NRRT 5800/7800 - Environmental Interpretation for Outdoor Recreation and Nature-Based Tourism")</f>
        <v>NRRT 5800/7800 - Environmental Interpretation for Outdoor Recreation and Nature-Based Tourism</v>
      </c>
    </row>
    <row r="266" spans="2:2" ht="24" customHeight="1" x14ac:dyDescent="0.2">
      <c r="B266" s="8" t="str">
        <f>HYPERLINK("http://bulletin.uga.edu/CoursesHome.aspx?cid=18556","NRRT 7980 - Natural Resource Recreation and Tourism Problems")</f>
        <v>NRRT 7980 - Natural Resource Recreation and Tourism Problems</v>
      </c>
    </row>
    <row r="267" spans="2:2" ht="24" customHeight="1" x14ac:dyDescent="0.2">
      <c r="B267" s="8" t="str">
        <f>HYPERLINK("http://bulletin.uga.edu/CoursesHome.aspx?cid=18557","NRRT 8980 - Natural Resource Recreation and Tourism Problems")</f>
        <v>NRRT 8980 - Natural Resource Recreation and Tourism Problems</v>
      </c>
    </row>
    <row r="268" spans="2:2" ht="24" customHeight="1" x14ac:dyDescent="0.2">
      <c r="B268" s="8" t="str">
        <f>HYPERLINK("http://bulletin.uga.edu/CoursesHome.aspx?cid=2348","NRRT(RLST) 5410/7410-5410L/7410L - Wilderness Management")</f>
        <v>NRRT(RLST) 5410/7410-5410L/7410L - Wilderness Management</v>
      </c>
    </row>
    <row r="269" spans="2:2" ht="24" customHeight="1" x14ac:dyDescent="0.2">
      <c r="B269" s="8" t="str">
        <f>HYPERLINK("http://bulletin.uga.edu/CoursesHome.aspx?cid=18552","PADP 7230 - Funding Nonprofit Organizations")</f>
        <v>PADP 7230 - Funding Nonprofit Organizations</v>
      </c>
    </row>
    <row r="270" spans="2:2" ht="24" customHeight="1" x14ac:dyDescent="0.2">
      <c r="B270" s="8" t="str">
        <f>HYPERLINK("http://bulletin.uga.edu/CoursesHome.aspx?cid=19287","PADP 7240 - Nonprofit Advocacy and Social Change: Lobbying, Advocacy and Influence in the Nonprofit Sector")</f>
        <v>PADP 7240 - Nonprofit Advocacy and Social Change: Lobbying, Advocacy and Influence in the Nonprofit Sector</v>
      </c>
    </row>
    <row r="271" spans="2:2" ht="24" customHeight="1" x14ac:dyDescent="0.2">
      <c r="B271" s="8" t="str">
        <f>HYPERLINK("http://bulletin.uga.edu/CoursesHome.aspx?cid=5430","PADP 7500 - Local Government Management")</f>
        <v>PADP 7500 - Local Government Management</v>
      </c>
    </row>
    <row r="272" spans="2:2" ht="24" customHeight="1" x14ac:dyDescent="0.2">
      <c r="B272" s="8" t="str">
        <f>HYPERLINK("http://bulletin.uga.edu/CoursesHome.aspx?cid=5437","PADP 7520 - Urban Policy")</f>
        <v>PADP 7520 - Urban Policy</v>
      </c>
    </row>
    <row r="273" spans="2:2" ht="24" customHeight="1" x14ac:dyDescent="0.2">
      <c r="B273" s="8" t="str">
        <f>HYPERLINK("http://bulletin.uga.edu/CoursesHome.aspx?cid=5441","PADP 7540 - Productivity Improvement in Local Government")</f>
        <v>PADP 7540 - Productivity Improvement in Local Government</v>
      </c>
    </row>
    <row r="274" spans="2:2" ht="24" customHeight="1" x14ac:dyDescent="0.2">
      <c r="B274" s="8" t="str">
        <f>HYPERLINK("http://bulletin.uga.edu/CoursesHome.aspx?cid=17673","PADP 7920 - Equal Employment Opportunity, Affirmative Action, and Diversity in the Public Sector")</f>
        <v>PADP 7920 - Equal Employment Opportunity, Affirmative Action, and Diversity in the Public Sector</v>
      </c>
    </row>
    <row r="275" spans="2:2" ht="24" customHeight="1" x14ac:dyDescent="0.2">
      <c r="B275" s="8" t="str">
        <f>HYPERLINK("http://bulletin.uga.edu/CoursesHome.aspx?cid=5492","PADP 7930 - Human Services Administration in Government")</f>
        <v>PADP 7930 - Human Services Administration in Government</v>
      </c>
    </row>
    <row r="276" spans="2:2" ht="24" customHeight="1" x14ac:dyDescent="0.2">
      <c r="B276" s="8" t="str">
        <f>HYPERLINK("http://bulletin.uga.edu/CoursesHome.aspx?cid=19265","PADP 8210 - Public and Private Provision: Civil Society, Nonprofits, and Government")</f>
        <v>PADP 8210 - Public and Private Provision: Civil Society, Nonprofits, and Government</v>
      </c>
    </row>
    <row r="277" spans="2:2" ht="24" customHeight="1" x14ac:dyDescent="0.2">
      <c r="B277" s="8" t="str">
        <f>HYPERLINK("http://bulletin.uga.edu/CoursesHome.aspx?cid=19304","PADP 8520 - Administration of Local Government: Growth and Development Policy")</f>
        <v>PADP 8520 - Administration of Local Government: Growth and Development Policy</v>
      </c>
    </row>
    <row r="278" spans="2:2" ht="24" customHeight="1" x14ac:dyDescent="0.2">
      <c r="B278" s="8" t="str">
        <f>HYPERLINK("http://bulletin.uga.edu/CoursesHome.aspx?cid=19305","PADP 8540 - Administration of Local Government: Human Vitality and Quality of Life")</f>
        <v>PADP 8540 - Administration of Local Government: Human Vitality and Quality of Life</v>
      </c>
    </row>
    <row r="279" spans="2:2" ht="24" customHeight="1" x14ac:dyDescent="0.2">
      <c r="B279" s="8" t="str">
        <f>HYPERLINK("http://bulletin.uga.edu/CoursesHome.aspx?cid=14105","PATH 2000H - Social Impact of Plant Diseases (Honors)")</f>
        <v>PATH 2000H - Social Impact of Plant Diseases (Honors)</v>
      </c>
    </row>
    <row r="280" spans="2:2" ht="24" customHeight="1" x14ac:dyDescent="0.2">
      <c r="B280" s="8" t="str">
        <f>HYPERLINK("http://bulletin.uga.edu/CoursesHome.aspx?cid=4462","PATH 8410 - Advanced Plant Disease Management")</f>
        <v>PATH 8410 - Advanced Plant Disease Management</v>
      </c>
    </row>
    <row r="281" spans="2:2" ht="24" customHeight="1" x14ac:dyDescent="0.2">
      <c r="B281" s="8" t="str">
        <f>HYPERLINK("http://bulletin.uga.edu/CoursesHome.aspx?cid=17451","PATH(ANTH) 2010 - Plants, Pathogens, and People")</f>
        <v>PATH(ANTH) 2010 - Plants, Pathogens, and People</v>
      </c>
    </row>
    <row r="282" spans="2:2" ht="24" customHeight="1" x14ac:dyDescent="0.2">
      <c r="B282" s="8" t="str">
        <f>HYPERLINK("http://bulletin.uga.edu/CoursesHome.aspx?cid=21389","PATH(BIOL)(GENE)(PBIO) 6910 - Genetics of Host Plant Resistance to Disease")</f>
        <v>PATH(BIOL)(GENE)(PBIO) 6910 - Genetics of Host Plant Resistance to Disease</v>
      </c>
    </row>
    <row r="283" spans="2:2" ht="24" customHeight="1" x14ac:dyDescent="0.2">
      <c r="B283" s="8" t="str">
        <f>HYPERLINK("http://bulletin.uga.edu/CoursesHome.aspx?cid=16665","PATH(FDST) 2030 - Marvelous and Malevolent Microbes")</f>
        <v>PATH(FDST) 2030 - Marvelous and Malevolent Microbes</v>
      </c>
    </row>
    <row r="284" spans="2:2" ht="24" customHeight="1" x14ac:dyDescent="0.2">
      <c r="B284" s="8" t="str">
        <f>HYPERLINK("http://bulletin.uga.edu/CoursesHome.aspx?cid=17722","PBHL 3100 - Introduction to Public Health")</f>
        <v>PBHL 3100 - Introduction to Public Health</v>
      </c>
    </row>
    <row r="285" spans="2:2" ht="24" customHeight="1" x14ac:dyDescent="0.2">
      <c r="B285" s="8" t="str">
        <f>HYPERLINK("http://bulletin.uga.edu/CoursesHome.aspx?cid=15704","PBIO 3160-3160L - Mushrooms")</f>
        <v>PBIO 3160-3160L - Mushrooms</v>
      </c>
    </row>
    <row r="286" spans="2:2" ht="24" customHeight="1" x14ac:dyDescent="0.2">
      <c r="B286" s="8" t="str">
        <f>HYPERLINK("http://bulletin.uga.edu/CoursesHome.aspx?cid=22153","PBIO 3400 - Plants and Society")</f>
        <v>PBIO 3400 - Plants and Society</v>
      </c>
    </row>
    <row r="287" spans="2:2" ht="24" customHeight="1" x14ac:dyDescent="0.2">
      <c r="B287" s="8" t="str">
        <f>HYPERLINK("http://bulletin.uga.edu/CoursesHome.aspx?cid=16042","PBIO 3650 - Natural History of Georgia Plants")</f>
        <v>PBIO 3650 - Natural History of Georgia Plants</v>
      </c>
    </row>
    <row r="288" spans="2:2" ht="24" customHeight="1" x14ac:dyDescent="0.2">
      <c r="B288" s="8" t="str">
        <f>HYPERLINK("http://bulletin.uga.edu/CoursesHome.aspx?cid=4753","PBIO 8890-8890L - Plant Physiological Ecology")</f>
        <v>PBIO 8890-8890L - Plant Physiological Ecology</v>
      </c>
    </row>
    <row r="289" spans="2:2" ht="24" customHeight="1" x14ac:dyDescent="0.2">
      <c r="B289" s="8" t="str">
        <f>HYPERLINK("http://bulletin.uga.edu/CoursesHome.aspx?cid=16411","PBIO(AFST)(BIOL) 3450H - Natural History of Africa (Honors)")</f>
        <v>PBIO(AFST)(BIOL) 3450H - Natural History of Africa (Honors)</v>
      </c>
    </row>
    <row r="290" spans="2:2" ht="24" customHeight="1" x14ac:dyDescent="0.2">
      <c r="B290" s="8" t="str">
        <f>HYPERLINK("http://bulletin.uga.edu/CoursesHome.aspx?cid=15997","PBIO(BCMB)(FORS) 4670/6670 - Plant Molecular Responses to the Environment")</f>
        <v>PBIO(BCMB)(FORS) 4670/6670 - Plant Molecular Responses to the Environment</v>
      </c>
    </row>
    <row r="291" spans="2:2" ht="24" customHeight="1" x14ac:dyDescent="0.2">
      <c r="B291" s="8" t="str">
        <f>HYPERLINK("http://bulletin.uga.edu/CoursesHome.aspx?cid=1582","PBIO(BIOL) 1210 - Principles of Plant Biology")</f>
        <v>PBIO(BIOL) 1210 - Principles of Plant Biology</v>
      </c>
    </row>
    <row r="292" spans="2:2" ht="24" customHeight="1" x14ac:dyDescent="0.2">
      <c r="B292" s="8" t="str">
        <f>HYPERLINK("http://bulletin.uga.edu/CoursesHome.aspx?cid=1643","PBIO(BIOL) 1210H - Principles of Plant Biology (Honors)")</f>
        <v>PBIO(BIOL) 1210H - Principles of Plant Biology (Honors)</v>
      </c>
    </row>
    <row r="293" spans="2:2" ht="24" customHeight="1" x14ac:dyDescent="0.2">
      <c r="B293" s="8" t="str">
        <f>HYPERLINK("http://bulletin.uga.edu/CoursesHome.aspx?cid=12196","PBIO(BIOL) 1210L - Principles of Plant Biology Laboratory")</f>
        <v>PBIO(BIOL) 1210L - Principles of Plant Biology Laboratory</v>
      </c>
    </row>
    <row r="294" spans="2:2" ht="24" customHeight="1" x14ac:dyDescent="0.2">
      <c r="B294" s="8" t="str">
        <f>HYPERLINK("http://bulletin.uga.edu/CoursesHome.aspx?cid=1635","PBIO(BIOL) 1220 - Organismal Plant Biology")</f>
        <v>PBIO(BIOL) 1220 - Organismal Plant Biology</v>
      </c>
    </row>
    <row r="295" spans="2:2" ht="24" customHeight="1" x14ac:dyDescent="0.2">
      <c r="B295" s="8" t="str">
        <f>HYPERLINK("http://bulletin.uga.edu/CoursesHome.aspx?cid=1648","PBIO(BIOL) 1220H - Organismal Plant Biology (Honors)")</f>
        <v>PBIO(BIOL) 1220H - Organismal Plant Biology (Honors)</v>
      </c>
    </row>
    <row r="296" spans="2:2" ht="24" customHeight="1" x14ac:dyDescent="0.2">
      <c r="B296" s="8" t="str">
        <f>HYPERLINK("http://bulletin.uga.edu/CoursesHome.aspx?cid=4987","PBIO(WILD)(ECOL) 8410 - Community Ecology")</f>
        <v>PBIO(WILD)(ECOL) 8410 - Community Ecology</v>
      </c>
    </row>
    <row r="297" spans="2:2" ht="24" customHeight="1" x14ac:dyDescent="0.2">
      <c r="B297" s="8" t="str">
        <f>HYPERLINK("http://bulletin.uga.edu/CoursesHome.aspx?cid=997","PHIL 2030 - Introduction to Ethics")</f>
        <v>PHIL 2030 - Introduction to Ethics</v>
      </c>
    </row>
    <row r="298" spans="2:2" ht="24" customHeight="1" x14ac:dyDescent="0.2">
      <c r="B298" s="8" t="str">
        <f>HYPERLINK("http://bulletin.uga.edu/CoursesHome.aspx?cid=1806","PHIL 2030H - Introduction to Ethics (Honors)")</f>
        <v>PHIL 2030H - Introduction to Ethics (Honors)</v>
      </c>
    </row>
    <row r="299" spans="2:2" ht="24" customHeight="1" x14ac:dyDescent="0.2">
      <c r="B299" s="8" t="str">
        <f>HYPERLINK("http://bulletin.uga.edu/CoursesHome.aspx?cid=2385","PHIL 4210/6210 - Social and Political Philosophy")</f>
        <v>PHIL 4210/6210 - Social and Political Philosophy</v>
      </c>
    </row>
    <row r="300" spans="2:2" ht="24" customHeight="1" x14ac:dyDescent="0.2">
      <c r="B300" s="8" t="str">
        <f>HYPERLINK("http://bulletin.uga.edu/CoursesHome.aspx?cid=7053","PHIL(EETH) 4250/6250 - Technology and Values")</f>
        <v>PHIL(EETH) 4250/6250 - Technology and Values</v>
      </c>
    </row>
    <row r="301" spans="2:2" ht="24" customHeight="1" x14ac:dyDescent="0.2">
      <c r="B301" s="8" t="str">
        <f>HYPERLINK("http://bulletin.uga.edu/CoursesHome.aspx?cid=19093","PHRM 3101 - Introduction to Public Health")</f>
        <v>PHRM 3101 - Introduction to Public Health</v>
      </c>
    </row>
    <row r="302" spans="2:2" ht="24" customHeight="1" x14ac:dyDescent="0.2">
      <c r="B302" s="8" t="str">
        <f>HYPERLINK("http://bulletin.uga.edu/CoursesHome.aspx?cid=6748","PHRM 5000 - Non-Traditional Medical Systems and Therapies")</f>
        <v>PHRM 5000 - Non-Traditional Medical Systems and Therapies</v>
      </c>
    </row>
    <row r="303" spans="2:2" ht="24" customHeight="1" x14ac:dyDescent="0.2">
      <c r="B303" s="8" t="s">
        <v>8</v>
      </c>
    </row>
    <row r="304" spans="2:2" ht="24" customHeight="1" x14ac:dyDescent="0.2">
      <c r="B304" s="8" t="str">
        <f>HYPERLINK("http://bulletin.uga.edu/CoursesHome.aspx?cid=3622","PHRM 8610 - Social Behavioral Theory in Health Care")</f>
        <v>PHRM 8610 - Social Behavioral Theory in Health Care</v>
      </c>
    </row>
    <row r="305" spans="2:2" ht="24" customHeight="1" x14ac:dyDescent="0.2">
      <c r="B305" s="8" t="str">
        <f>HYPERLINK("http://bulletin.uga.edu/CoursesHome.aspx?cid=3657","PHRM 8630 - Health Care Systems")</f>
        <v>PHRM 8630 - Health Care Systems</v>
      </c>
    </row>
    <row r="306" spans="2:2" ht="24" customHeight="1" x14ac:dyDescent="0.2">
      <c r="B306" s="8" t="str">
        <f>HYPERLINK("http://bulletin.uga.edu/CoursesHome.aspx?cid=16122","PHRM(PMCY) 5530 - Ethics in Health Care")</f>
        <v>PHRM(PMCY) 5530 - Ethics in Health Care</v>
      </c>
    </row>
    <row r="307" spans="2:2" ht="24" customHeight="1" x14ac:dyDescent="0.2">
      <c r="B307" s="8" t="str">
        <f>HYPERLINK("http://bulletin.uga.edu/CoursesHome.aspx?cid=22808","PLAN 6124 - Ethics, Justice, and Professional Practice")</f>
        <v>PLAN 6124 - Ethics, Justice, and Professional Practice</v>
      </c>
    </row>
    <row r="308" spans="2:2" ht="24" customHeight="1" x14ac:dyDescent="0.2">
      <c r="B308" s="8" t="str">
        <f>HYPERLINK("http://bulletin.uga.edu/CoursesHome.aspx?cid=22733","PLAN 6520 - Environmental Planning Studio I")</f>
        <v>PLAN 6520 - Environmental Planning Studio I</v>
      </c>
    </row>
    <row r="309" spans="2:2" ht="24" customHeight="1" x14ac:dyDescent="0.2">
      <c r="B309" s="8" t="str">
        <f>HYPERLINK("http://bulletin.uga.edu/CoursesHome.aspx?cid=22734","PLAN 6540 - Environmental Planning Studio II")</f>
        <v>PLAN 6540 - Environmental Planning Studio II</v>
      </c>
    </row>
    <row r="310" spans="2:2" ht="24" customHeight="1" x14ac:dyDescent="0.2">
      <c r="B310" s="8" t="str">
        <f>HYPERLINK("http://bulletin.uga.edu/CoursesHome.aspx?cid=13358","POLS 4090 - Social Justice")</f>
        <v>POLS 4090 - Social Justice</v>
      </c>
    </row>
    <row r="311" spans="2:2" ht="24" customHeight="1" x14ac:dyDescent="0.2">
      <c r="B311" s="8" t="str">
        <f>HYPERLINK("http://bulletin.uga.edu/CoursesHome.aspx?cid=16615","POLS 4090H - Social Justice (Honors)")</f>
        <v>POLS 4090H - Social Justice (Honors)</v>
      </c>
    </row>
    <row r="312" spans="2:2" ht="24" customHeight="1" x14ac:dyDescent="0.2">
      <c r="B312" s="8" t="str">
        <f>HYPERLINK("http://bulletin.uga.edu/CoursesHome.aspx?cid=3939","POLS 4510 - Public Opinion and American Democracy")</f>
        <v>POLS 4510 - Public Opinion and American Democracy</v>
      </c>
    </row>
    <row r="313" spans="2:2" ht="24" customHeight="1" x14ac:dyDescent="0.2">
      <c r="B313" s="8" t="str">
        <f>HYPERLINK("http://bulletin.uga.edu/CoursesHome.aspx?cid=4071","POLS 4540 - Interest Group Politics")</f>
        <v>POLS 4540 - Interest Group Politics</v>
      </c>
    </row>
    <row r="314" spans="2:2" ht="24" customHeight="1" x14ac:dyDescent="0.2">
      <c r="B314" s="8" t="str">
        <f>HYPERLINK("http://bulletin.uga.edu/CoursesHome.aspx?cid=17515","POLS 4710H - United States Constitutional Law/Civil Liberties (Honors)")</f>
        <v>POLS 4710H - United States Constitutional Law/Civil Liberties (Honors)</v>
      </c>
    </row>
    <row r="315" spans="2:2" ht="24" customHeight="1" x14ac:dyDescent="0.2">
      <c r="B315" s="8" t="str">
        <f>HYPERLINK("http://bulletin.uga.edu/CoursesHome.aspx?cid=15860","POLS 4750 - Gender, Law, and Politics")</f>
        <v>POLS 4750 - Gender, Law, and Politics</v>
      </c>
    </row>
    <row r="316" spans="2:2" ht="24" customHeight="1" x14ac:dyDescent="0.2">
      <c r="B316" s="8" t="str">
        <f>HYPERLINK("http://bulletin.uga.edu/CoursesHome.aspx?cid=16974","POLS 6080 - Theories of Social Justice")</f>
        <v>POLS 6080 - Theories of Social Justice</v>
      </c>
    </row>
    <row r="317" spans="2:2" ht="24" customHeight="1" x14ac:dyDescent="0.2">
      <c r="B317" s="8" t="str">
        <f>HYPERLINK("http://bulletin.uga.edu/CoursesHome.aspx?cid=16975","POLS 6090 - Theories of Equailty")</f>
        <v>POLS 6090 - Theories of Equailty</v>
      </c>
    </row>
    <row r="318" spans="2:2" ht="24" customHeight="1" x14ac:dyDescent="0.2">
      <c r="B318" s="8" t="str">
        <f>HYPERLINK("http://bulletin.uga.edu/CoursesHome.aspx?cid=19822","POUL 3500 - Behavior and Welfare of Domestic Animals")</f>
        <v>POUL 3500 - Behavior and Welfare of Domestic Animals</v>
      </c>
    </row>
    <row r="319" spans="2:2" ht="24" customHeight="1" x14ac:dyDescent="0.2">
      <c r="B319" s="8" t="str">
        <f>HYPERLINK("http://bulletin.uga.edu/CoursesHome.aspx?cid=6799","PSYC(AFAM) 2150 - Understanding Cultural Diversity")</f>
        <v>PSYC(AFAM) 2150 - Understanding Cultural Diversity</v>
      </c>
    </row>
    <row r="320" spans="2:2" ht="24" customHeight="1" x14ac:dyDescent="0.2">
      <c r="B320" s="8" t="str">
        <f>HYPERLINK("http://bulletin.uga.edu/CoursesHome.aspx?cid=24489","RELI 3010 - Family Dynamics in Morocco")</f>
        <v>RELI 3010 - Family Dynamics in Morocco</v>
      </c>
    </row>
    <row r="321" spans="2:2" ht="24" customHeight="1" x14ac:dyDescent="0.2">
      <c r="B321" s="8" t="str">
        <f>HYPERLINK("http://bulletin.uga.edu/CoursesHome.aspx?cid=2104","RELI(HIST) 3150 - Religion in the United States")</f>
        <v>RELI(HIST) 3150 - Religion in the United States</v>
      </c>
    </row>
    <row r="322" spans="2:2" ht="24" customHeight="1" x14ac:dyDescent="0.2">
      <c r="B322" s="8" t="str">
        <f>HYPERLINK("http://bulletin.uga.edu/CoursesHome.aspx?cid=11607","RELI(NAMS) 2004H - Introduction to Religion in Native American Cultures (Honors)")</f>
        <v>RELI(NAMS) 2004H - Introduction to Religion in Native American Cultures (Honors)</v>
      </c>
    </row>
    <row r="323" spans="2:2" ht="24" customHeight="1" x14ac:dyDescent="0.2">
      <c r="B323" s="8" t="str">
        <f>HYPERLINK("http://bulletin.uga.edu/CoursesHome.aspx?cid=19942","RLST 2000 - Leisure in a Diverse Society")</f>
        <v>RLST 2000 - Leisure in a Diverse Society</v>
      </c>
    </row>
    <row r="324" spans="2:2" ht="24" customHeight="1" x14ac:dyDescent="0.2">
      <c r="B324" s="8" t="str">
        <f>HYPERLINK("http://bulletin.uga.edu/CoursesHome.aspx?cid=1851","RLST 3850 - Contemporary Societal Issues in Recreation and Leisure Studies")</f>
        <v>RLST 3850 - Contemporary Societal Issues in Recreation and Leisure Studies</v>
      </c>
    </row>
    <row r="325" spans="2:2" ht="24" customHeight="1" x14ac:dyDescent="0.2">
      <c r="B325" s="9" t="str">
        <f>HYPERLINK("http://bulletin.uga.edu/CoursesHome.aspx?cid=1855", "RLST 4000 - An Appetite for Local Leisure: The Slow Food Movement")</f>
        <v>RLST 4000 - An Appetite for Local Leisure: The Slow Food Movement</v>
      </c>
    </row>
    <row r="326" spans="2:2" ht="24" customHeight="1" x14ac:dyDescent="0.2">
      <c r="B326" s="8" t="str">
        <f>HYPERLINK("http://bulletin.uga.edu/CoursesHome.aspx?cid=23794","RLST 4302/6302 - Crime Deviance and Leisure")</f>
        <v>RLST 4302/6302 - Crime Deviance and Leisure</v>
      </c>
    </row>
    <row r="327" spans="2:2" ht="24" customHeight="1" x14ac:dyDescent="0.2">
      <c r="B327" s="8" t="str">
        <f>HYPERLINK("http://bulletin.uga.edu/CoursesHome.aspx?cid=380","SOCI 1101 - Introductory Sociology")</f>
        <v>SOCI 1101 - Introductory Sociology</v>
      </c>
    </row>
    <row r="328" spans="2:2" ht="24" customHeight="1" x14ac:dyDescent="0.2">
      <c r="B328" s="8" t="str">
        <f>HYPERLINK("http://bulletin.uga.edu/CoursesHome.aspx?cid=381","SOCI 1101H - Introductory Sociology (Honors)")</f>
        <v>SOCI 1101H - Introductory Sociology (Honors)</v>
      </c>
    </row>
    <row r="329" spans="2:2" ht="24" customHeight="1" x14ac:dyDescent="0.2">
      <c r="B329" s="8" t="str">
        <f>HYPERLINK("http://bulletin.uga.edu/CoursesHome.aspx?cid=384","SOCI 2090 - Social Change")</f>
        <v>SOCI 2090 - Social Change</v>
      </c>
    </row>
    <row r="330" spans="2:2" ht="24" customHeight="1" x14ac:dyDescent="0.2">
      <c r="B330" s="8" t="str">
        <f>HYPERLINK("http://bulletin.uga.edu/CoursesHome.aspx?cid=386","SOCI 2420 - Class, Status, and Power")</f>
        <v>SOCI 2420 - Class, Status, and Power</v>
      </c>
    </row>
    <row r="331" spans="2:2" ht="24" customHeight="1" x14ac:dyDescent="0.2">
      <c r="B331" s="8" t="str">
        <f>HYPERLINK("http://bulletin.uga.edu/CoursesHome.aspx?cid=387","SOCI 2470 - Deviance and Social Control")</f>
        <v>SOCI 2470 - Deviance and Social Control</v>
      </c>
    </row>
    <row r="332" spans="2:2" ht="24" customHeight="1" x14ac:dyDescent="0.2">
      <c r="B332" s="8" t="str">
        <f>HYPERLINK("http://bulletin.uga.edu/CoursesHome.aspx?cid=388","SOCI 2500 - Culture and Social Institutions")</f>
        <v>SOCI 2500 - Culture and Social Institutions</v>
      </c>
    </row>
    <row r="333" spans="2:2" ht="24" customHeight="1" x14ac:dyDescent="0.2">
      <c r="B333" s="8" t="str">
        <f>HYPERLINK("http://bulletin.uga.edu/CoursesHome.aspx?cid=382","SOCI 2600 - Social Problems")</f>
        <v>SOCI 2600 - Social Problems</v>
      </c>
    </row>
    <row r="334" spans="2:2" ht="24" customHeight="1" x14ac:dyDescent="0.2">
      <c r="B334" s="8" t="str">
        <f>HYPERLINK("http://bulletin.uga.edu/CoursesHome.aspx?cid=389","SOCI 2730 - Social Interaction")</f>
        <v>SOCI 2730 - Social Interaction</v>
      </c>
    </row>
    <row r="335" spans="2:2" ht="24" customHeight="1" x14ac:dyDescent="0.2">
      <c r="B335" s="8" t="str">
        <f>HYPERLINK("http://bulletin.uga.edu/CoursesHome.aspx?cid=395","SOCI 3010 - Sociology of Culture")</f>
        <v>SOCI 3010 - Sociology of Culture</v>
      </c>
    </row>
    <row r="336" spans="2:2" ht="24" customHeight="1" x14ac:dyDescent="0.2">
      <c r="B336" s="8" t="str">
        <f>HYPERLINK("http://bulletin.uga.edu/CoursesHome.aspx?cid=23855","SOCI 3030 - Sociology of Religion")</f>
        <v>SOCI 3030 - Sociology of Religion</v>
      </c>
    </row>
    <row r="337" spans="2:2" ht="24" customHeight="1" x14ac:dyDescent="0.2">
      <c r="B337" s="8" t="str">
        <f>HYPERLINK("http://bulletin.uga.edu/CoursesHome.aspx?cid=403","SOCI 3250 - Social Movements and Collective Behavior")</f>
        <v>SOCI 3250 - Social Movements and Collective Behavior</v>
      </c>
    </row>
    <row r="338" spans="2:2" ht="24" customHeight="1" x14ac:dyDescent="0.2">
      <c r="B338" s="8" t="str">
        <f>HYPERLINK("http://bulletin.uga.edu/CoursesHome.aspx?cid=410","SOCI 3320 - Sociology of Urban Life")</f>
        <v>SOCI 3320 - Sociology of Urban Life</v>
      </c>
    </row>
    <row r="339" spans="2:2" ht="24" customHeight="1" x14ac:dyDescent="0.2">
      <c r="B339" s="8" t="str">
        <f>HYPERLINK("http://bulletin.uga.edu/CoursesHome.aspx?cid=12967","SOCI 3330 - On the Road: Tourists, Travelers, Vacationers, Pilgrims, and Adventurers")</f>
        <v>SOCI 3330 - On the Road: Tourists, Travelers, Vacationers, Pilgrims, and Adventurers</v>
      </c>
    </row>
    <row r="340" spans="2:2" ht="24" customHeight="1" x14ac:dyDescent="0.2">
      <c r="B340" s="8" t="str">
        <f>HYPERLINK("http://bulletin.uga.edu/CoursesHome.aspx?cid=15476","SOCI 3350 - Animals and Us")</f>
        <v>SOCI 3350 - Animals and Us</v>
      </c>
    </row>
    <row r="341" spans="2:2" ht="24" customHeight="1" x14ac:dyDescent="0.2">
      <c r="B341" s="8" t="str">
        <f>HYPERLINK("http://bulletin.uga.edu/CoursesHome.aspx?cid=413","SOCI 3500 - Sociology of the Political Economy")</f>
        <v>SOCI 3500 - Sociology of the Political Economy</v>
      </c>
    </row>
    <row r="342" spans="2:2" ht="24" customHeight="1" x14ac:dyDescent="0.2">
      <c r="B342" s="8" t="str">
        <f>HYPERLINK("http://bulletin.uga.edu/CoursesHome.aspx?cid=390","SOCI 3750 - Sociology of Work and Industry")</f>
        <v>SOCI 3750 - Sociology of Work and Industry</v>
      </c>
    </row>
    <row r="343" spans="2:2" ht="24" customHeight="1" x14ac:dyDescent="0.2">
      <c r="B343" s="8" t="str">
        <f>HYPERLINK("http://bulletin.uga.edu/CoursesHome.aspx?cid=431","SOCI 3950 - Sociology of Organizations")</f>
        <v>SOCI 3950 - Sociology of Organizations</v>
      </c>
    </row>
    <row r="344" spans="2:2" ht="24" customHeight="1" x14ac:dyDescent="0.2">
      <c r="B344" s="8" t="str">
        <f>HYPERLINK("http://bulletin.uga.edu/CoursesHome.aspx?cid=436","SOCI 4280 - Global Perspectives on Gender")</f>
        <v>SOCI 4280 - Global Perspectives on Gender</v>
      </c>
    </row>
    <row r="345" spans="2:2" ht="24" customHeight="1" x14ac:dyDescent="0.2">
      <c r="B345" s="8" t="str">
        <f>HYPERLINK("http://bulletin.uga.edu/CoursesHome.aspx?cid=18633","SOCI 4300 - Social Mobilization in Latin America")</f>
        <v>SOCI 4300 - Social Mobilization in Latin America</v>
      </c>
    </row>
    <row r="346" spans="2:2" ht="24" customHeight="1" x14ac:dyDescent="0.2">
      <c r="B346" s="9" t="str">
        <f>HYPERLINK("http://bulletin.uga.edu/CoursesHome.aspx?cid=22068","SOCI 4800 - Sociology of Morality")</f>
        <v>SOCI 4800 - Sociology of Morality</v>
      </c>
    </row>
    <row r="347" spans="2:2" ht="24" customHeight="1" x14ac:dyDescent="0.2">
      <c r="B347" s="8" t="str">
        <f>HYPERLINK("http://bulletin.uga.edu/CoursesHome.aspx?cid=445","SOCI 6010 - Sociological Approaches to Culture")</f>
        <v>SOCI 6010 - Sociological Approaches to Culture</v>
      </c>
    </row>
    <row r="348" spans="2:2" ht="24" customHeight="1" x14ac:dyDescent="0.2">
      <c r="B348" s="8" t="str">
        <f>HYPERLINK("http://bulletin.uga.edu/CoursesHome.aspx?cid=447","SOCI 6090 - Social Change")</f>
        <v>SOCI 6090 - Social Change</v>
      </c>
    </row>
    <row r="349" spans="2:2" ht="24" customHeight="1" x14ac:dyDescent="0.2">
      <c r="B349" s="8" t="str">
        <f>HYPERLINK("http://bulletin.uga.edu/CoursesHome.aspx?cid=453","SOCI 6280 - Sociology of Gender")</f>
        <v>SOCI 6280 - Sociology of Gender</v>
      </c>
    </row>
    <row r="350" spans="2:2" ht="24" customHeight="1" x14ac:dyDescent="0.2">
      <c r="B350" s="8" t="str">
        <f>HYPERLINK("http://bulletin.uga.edu/CoursesHome.aspx?cid=463","SOCI 6500 - Sociology of the Political Economy")</f>
        <v>SOCI 6500 - Sociology of the Political Economy</v>
      </c>
    </row>
    <row r="351" spans="2:2" ht="24" customHeight="1" x14ac:dyDescent="0.2">
      <c r="B351" s="9" t="str">
        <f>HYPERLINK("http://bulletin.uga.edu/CoursesHome.aspx?cid=16425","SOCI 8250 - Seminar on Social Movements")</f>
        <v>SOCI 8250 - Seminar on Social Movements</v>
      </c>
    </row>
    <row r="352" spans="2:2" ht="24" customHeight="1" x14ac:dyDescent="0.2">
      <c r="B352" s="8" t="str">
        <f>HYPERLINK("http://bulletin.uga.edu/CoursesHome.aspx?cid=479","SOCI 8280 - Seminar in Gender Stratification")</f>
        <v>SOCI 8280 - Seminar in Gender Stratification</v>
      </c>
    </row>
    <row r="353" spans="2:2" ht="24" customHeight="1" x14ac:dyDescent="0.2">
      <c r="B353" s="8" t="str">
        <f>HYPERLINK("http://bulletin.uga.edu/CoursesHome.aspx?cid=481","SOCI 8500 - Seminar in Political Sociology")</f>
        <v>SOCI 8500 - Seminar in Political Sociology</v>
      </c>
    </row>
    <row r="354" spans="2:2" ht="24" customHeight="1" x14ac:dyDescent="0.2">
      <c r="B354" s="8" t="str">
        <f>HYPERLINK("http://bulletin.uga.edu/CoursesHome.aspx?cid=408","SOCI(AFAM) 3300 - Global Perspectives on Racism and Sexism")</f>
        <v>SOCI(AFAM) 3300 - Global Perspectives on Racism and Sexism</v>
      </c>
    </row>
    <row r="355" spans="2:2" ht="24" customHeight="1" x14ac:dyDescent="0.2">
      <c r="B355" s="8" t="str">
        <f>HYPERLINK("http://bulletin.uga.edu/CoursesHome.aspx?cid=460","SOCI(ANTH) 6450 - Sociopolitical Ecology")</f>
        <v>SOCI(ANTH) 6450 - Sociopolitical Ecology</v>
      </c>
    </row>
    <row r="356" spans="2:2" ht="24" customHeight="1" x14ac:dyDescent="0.2">
      <c r="B356" s="8" t="str">
        <f>HYPERLINK("http://bulletin.uga.edu/CoursesHome.aspx?cid=18151","SOCI(INTL) 4560 - Globalization and Work")</f>
        <v>SOCI(INTL) 4560 - Globalization and Work</v>
      </c>
    </row>
    <row r="357" spans="2:2" ht="24" customHeight="1" x14ac:dyDescent="0.2">
      <c r="B357" s="8" t="str">
        <f>HYPERLINK("http://bulletin.uga.edu/CoursesHome.aspx?cid=23969","SOCI(INTL) 4560S - Globalization and Work")</f>
        <v>SOCI(INTL) 4560S - Globalization and Work</v>
      </c>
    </row>
    <row r="358" spans="2:2" ht="24" customHeight="1" x14ac:dyDescent="0.2">
      <c r="B358" s="8" t="str">
        <f>HYPERLINK("http://bulletin.uga.edu/CoursesHome.aspx?cid=18629","SOCI(LACS) 4290 - Sociology of Latin America")</f>
        <v>SOCI(LACS) 4290 - Sociology of Latin America</v>
      </c>
    </row>
    <row r="359" spans="2:2" ht="24" customHeight="1" x14ac:dyDescent="0.2">
      <c r="B359" s="9" t="str">
        <f>HYPERLINK("http://bulletin.uga.edu/CoursesHome.aspx?cid=15259","SOCI(WMST) 8290 - Seminar in Global Perspectives on Gender")</f>
        <v>SOCI(WMST) 8290 - Seminar in Global Perspectives on Gender</v>
      </c>
    </row>
    <row r="360" spans="2:2" ht="24" customHeight="1" x14ac:dyDescent="0.2">
      <c r="B360" s="8" t="str">
        <f>HYPERLINK("http://bulletin.uga.edu/CoursesHome.aspx?cid=4593","SOWK 2101 - The Social Welfare Institution")</f>
        <v>SOWK 2101 - The Social Welfare Institution</v>
      </c>
    </row>
    <row r="361" spans="2:2" ht="24" customHeight="1" x14ac:dyDescent="0.2">
      <c r="B361" s="8" t="str">
        <f>HYPERLINK("http://bulletin.uga.edu/CoursesHome.aspx?cid=4660","SOWK 2107H - The Social Welfare Institution (Honors)")</f>
        <v>SOWK 2107H - The Social Welfare Institution (Honors)</v>
      </c>
    </row>
    <row r="362" spans="2:2" ht="24" customHeight="1" x14ac:dyDescent="0.2">
      <c r="B362" s="8" t="str">
        <f>HYPERLINK("http://bulletin.uga.edu/CoursesHome.aspx?cid=24271","SOWK 2154S - Service-Learning in Introduction to the Social Work Profession")</f>
        <v>SOWK 2154S - Service-Learning in Introduction to the Social Work Profession</v>
      </c>
    </row>
    <row r="363" spans="2:2" ht="24" customHeight="1" x14ac:dyDescent="0.2">
      <c r="B363" s="8" t="str">
        <f>HYPERLINK("http://bulletin.uga.edu/CoursesHome.aspx?cid=17027","SOWK 2156 - Social Work with Diverse Populations")</f>
        <v>SOWK 2156 - Social Work with Diverse Populations</v>
      </c>
    </row>
    <row r="364" spans="2:2" ht="24" customHeight="1" x14ac:dyDescent="0.2">
      <c r="B364" s="8" t="str">
        <f>HYPERLINK("http://bulletin.uga.edu/CoursesHome.aspx?cid=13034","SOWK 5340 - Human Behavior in the Social Environment")</f>
        <v>SOWK 5340 - Human Behavior in the Social Environment</v>
      </c>
    </row>
    <row r="365" spans="2:2" ht="24" customHeight="1" x14ac:dyDescent="0.2">
      <c r="B365" s="8" t="str">
        <f>HYPERLINK("http://bulletin.uga.edu/CoursesHome.aspx?cid=4850","SOWK 5701 - Social Welfare Policy and Services")</f>
        <v>SOWK 5701 - Social Welfare Policy and Services</v>
      </c>
    </row>
    <row r="366" spans="2:2" ht="24" customHeight="1" x14ac:dyDescent="0.2">
      <c r="B366" s="8" t="str">
        <f>HYPERLINK("http://bulletin.uga.edu/CoursesHome.aspx?cid=4157","SOWK 6011 - Social Welfare Policy and the Social Work Profession")</f>
        <v>SOWK 6011 - Social Welfare Policy and the Social Work Profession</v>
      </c>
    </row>
    <row r="367" spans="2:2" ht="24" customHeight="1" x14ac:dyDescent="0.2">
      <c r="B367" s="9" t="str">
        <f>HYPERLINK("http://bulletin.uga.edu/CoursesHome.aspx?cid=4163","SOWK 6022 - Human Behavior in the Social Environment: Theoretical Perspectives")</f>
        <v>SOWK 6022 - Human Behavior in the Social Environment: Theoretical Perspectives</v>
      </c>
    </row>
    <row r="368" spans="2:2" ht="24" customHeight="1" x14ac:dyDescent="0.2">
      <c r="B368" s="8" t="str">
        <f>HYPERLINK("http://bulletin.uga.edu/CoursesHome.aspx?cid=4179","SOWK 6082 - Cultural Diversity")</f>
        <v>SOWK 6082 - Cultural Diversity</v>
      </c>
    </row>
    <row r="369" spans="2:2" ht="24" customHeight="1" x14ac:dyDescent="0.2">
      <c r="B369" s="8" t="str">
        <f>HYPERLINK("http://bulletin.uga.edu/CoursesHome.aspx?cid=10790","SOWK 6133 - Legislative Advocacy")</f>
        <v>SOWK 6133 - Legislative Advocacy</v>
      </c>
    </row>
    <row r="370" spans="2:2" ht="24" customHeight="1" x14ac:dyDescent="0.2">
      <c r="B370" s="8" t="str">
        <f>HYPERLINK("http://bulletin.uga.edu/CoursesHome.aspx?cid=10798","SOWK(MNPO) 7143 - Organizing Community Groups")</f>
        <v>SOWK(MNPO) 7143 - Organizing Community Groups</v>
      </c>
    </row>
    <row r="371" spans="2:2" ht="24" customHeight="1" x14ac:dyDescent="0.2">
      <c r="B371" s="8" t="str">
        <f>HYPERLINK("http://bulletin.uga.edu/CoursesHome.aspx?cid=4207","SOWK(MNPO) 7397 - Topics in Social Justice")</f>
        <v>SOWK(MNPO) 7397 - Topics in Social Justice</v>
      </c>
    </row>
    <row r="372" spans="2:2" ht="24" customHeight="1" x14ac:dyDescent="0.2">
      <c r="B372" s="8" t="str">
        <f>HYPERLINK("http://bulletin.uga.edu/CoursesHome.aspx?cid=15355","SPCM 2360 - Rhetoric and Popular Culture")</f>
        <v>SPCM 2360 - Rhetoric and Popular Culture</v>
      </c>
    </row>
    <row r="373" spans="2:2" ht="24" customHeight="1" x14ac:dyDescent="0.2">
      <c r="B373" s="8" t="str">
        <f>HYPERLINK("http://bulletin.uga.edu/CoursesHome.aspx?cid=12261","SPCM 3320 - Environmental Communication")</f>
        <v>SPCM 3320 - Environmental Communication</v>
      </c>
    </row>
    <row r="374" spans="2:2" ht="24" customHeight="1" x14ac:dyDescent="0.2">
      <c r="B374" s="8" t="str">
        <f>HYPERLINK("http://bulletin.uga.edu/CoursesHome.aspx?cid=3942","SPCM 4360/6360 - Communication Strategies in Social Movements")</f>
        <v>SPCM 4360/6360 - Communication Strategies in Social Movements</v>
      </c>
    </row>
    <row r="375" spans="2:2" ht="24" customHeight="1" x14ac:dyDescent="0.2">
      <c r="B375" s="8" t="str">
        <f>HYPERLINK("http://bulletin.uga.edu/CoursesHome.aspx?cid=1291","SPCM 4500 - Advanced Interpersonal Communication")</f>
        <v>SPCM 4500 - Advanced Interpersonal Communication</v>
      </c>
    </row>
    <row r="376" spans="2:2" ht="24" customHeight="1" x14ac:dyDescent="0.2">
      <c r="B376" s="8" t="str">
        <f>HYPERLINK("http://bulletin.uga.edu/CoursesHome.aspx?cid=4471","SPCM 8520 - Seminar In Communication and Social Influence")</f>
        <v>SPCM 8520 - Seminar In Communication and Social Influence</v>
      </c>
    </row>
    <row r="377" spans="2:2" ht="24" customHeight="1" x14ac:dyDescent="0.2">
      <c r="B377" s="8" t="str">
        <f>HYPERLINK("http://bulletin.uga.edu/CoursesHome.aspx?cid=14297","SPCM(JRMC) 7611 - Health Advocacy in a Multicultural Society")</f>
        <v>SPCM(JRMC) 7611 - Health Advocacy in a Multicultural Society</v>
      </c>
    </row>
    <row r="378" spans="2:2" ht="24" customHeight="1" x14ac:dyDescent="0.2">
      <c r="B378" s="8" t="str">
        <f>HYPERLINK("http://bulletin.uga.edu/CoursesHome.aspx?cid=19321","SPCM(JRMC)(PBHL) 8165 - Public Health Communication")</f>
        <v>SPCM(JRMC)(PBHL) 8165 - Public Health Communication</v>
      </c>
    </row>
    <row r="379" spans="2:2" ht="24" customHeight="1" x14ac:dyDescent="0.2">
      <c r="B379" s="8" t="str">
        <f>HYPERLINK("http://bulletin.uga.edu/CoursesHome.aspx?cid=19262","SPED 4800/6800 - Crosscultural Perspectives in Developmental Disabilities: Ireland")</f>
        <v>SPED 4800/6800 - Crosscultural Perspectives in Developmental Disabilities: Ireland</v>
      </c>
    </row>
    <row r="380" spans="2:2" ht="24" customHeight="1" x14ac:dyDescent="0.2">
      <c r="B380" s="8" t="str">
        <f>HYPERLINK("http://bulletin.uga.edu/CoursesHome.aspx?cid=3043","STAT 8040 - Environmental Statistics")</f>
        <v>STAT 8040 - Environmental Statistics</v>
      </c>
    </row>
    <row r="381" spans="2:2" ht="24" customHeight="1" x14ac:dyDescent="0.2">
      <c r="B381" s="8" t="str">
        <f>HYPERLINK("http://bulletin.uga.edu/CoursesHome.aspx?cid=12689","THEA 2131H - American Ethnic Cinema (Honors)")</f>
        <v>THEA 2131H - American Ethnic Cinema (Honors)</v>
      </c>
    </row>
    <row r="382" spans="2:2" ht="24" customHeight="1" x14ac:dyDescent="0.2">
      <c r="B382" s="8" t="str">
        <f>HYPERLINK("http://bulletin.uga.edu/CoursesHome.aspx?cid=17210","TXMI 3320 - Residential Building Construction and Materials")</f>
        <v>TXMI 3320 - Residential Building Construction and Materials</v>
      </c>
    </row>
    <row r="383" spans="2:2" ht="24" customHeight="1" x14ac:dyDescent="0.2">
      <c r="B383" s="8" t="str">
        <f>HYPERLINK("http://bulletin.uga.edu/CoursesHome.aspx?cid=297","TXMI 8140 - Environmental Aspects of Textiles")</f>
        <v>TXMI 8140 - Environmental Aspects of Textiles</v>
      </c>
    </row>
    <row r="384" spans="2:2" ht="24" customHeight="1" x14ac:dyDescent="0.2">
      <c r="B384" s="8" t="str">
        <f>HYPERLINK("http://bulletin.uga.edu/CoursesHome.aspx?cid=298","TXMI 8500 - Contemporary Topics in Textiles, Merchandising and Interiors")</f>
        <v>TXMI 8500 - Contemporary Topics in Textiles, Merchandising and Interiors</v>
      </c>
    </row>
    <row r="385" spans="2:2" ht="24" customHeight="1" x14ac:dyDescent="0.2">
      <c r="B385" s="8" t="str">
        <f>HYPERLINK("http://bulletin.uga.edu/CoursesHome.aspx?cid=7873","UNIV 1114 - Strategies and Skills to Enhance Success for Nontraditional Students")</f>
        <v>UNIV 1114 - Strategies and Skills to Enhance Success for Nontraditional Students</v>
      </c>
    </row>
    <row r="386" spans="2:2" ht="24" customHeight="1" x14ac:dyDescent="0.2">
      <c r="B386" s="8" t="str">
        <f>HYPERLINK("http://bulletin.uga.edu/CoursesHome.aspx?cid=21990","VPAT 4000/6000 - On the Origins of Disease")</f>
        <v>VPAT 4000/6000 - On the Origins of Disease</v>
      </c>
    </row>
    <row r="387" spans="2:2" ht="24" customHeight="1" x14ac:dyDescent="0.2">
      <c r="B387" s="8" t="str">
        <f>HYPERLINK("http://bulletin.uga.edu/CoursesHome.aspx?cid=4333","WASR 8500 - Environmental Systems Analysis and Control")</f>
        <v>WASR 8500 - Environmental Systems Analysis and Control</v>
      </c>
    </row>
    <row r="388" spans="2:2" ht="24" customHeight="1" x14ac:dyDescent="0.2">
      <c r="B388" s="8" t="str">
        <f>HYPERLINK("http://bulletin.uga.edu/CoursesHome.aspx?cid=11836","WASR(CRSS)(ECOL)(ENGR)(GEOG)(GEOL) 4700L/6700L - Hydrology, Geology, and Soils of Georgia")</f>
        <v>WASR(CRSS)(ECOL)(ENGR)(GEOG)(GEOL) 4700L/6700L - Hydrology, Geology, and Soils of Georgia</v>
      </c>
    </row>
    <row r="389" spans="2:2" ht="24" customHeight="1" x14ac:dyDescent="0.2">
      <c r="B389" s="8" t="str">
        <f>HYPERLINK("http://bulletin.uga.edu/CoursesHome.aspx?cid=2441","WASR(FORS) 4000/6000-4000L/6000L - Forest Soil Management")</f>
        <v>WASR(FORS) 4000/6000-4000L/6000L - Forest Soil Management</v>
      </c>
    </row>
    <row r="390" spans="2:2" ht="24" customHeight="1" x14ac:dyDescent="0.2">
      <c r="B390" s="8" t="str">
        <f>HYPERLINK("http://bulletin.uga.edu/CoursesHome.aspx?cid=2277","WASR(FORS) 4110/6110-4110L/6110L - Forest Hydrology")</f>
        <v>WASR(FORS) 4110/6110-4110L/6110L - Forest Hydrology</v>
      </c>
    </row>
    <row r="391" spans="2:2" ht="24" customHeight="1" x14ac:dyDescent="0.2">
      <c r="B391" s="8" t="str">
        <f>HYPERLINK("http://bulletin.uga.edu/CoursesHome.aspx?cid=993","WFED 7560 - Diversity in Workforce Education and Work")</f>
        <v>WFED 7560 - Diversity in Workforce Education and Work</v>
      </c>
    </row>
    <row r="392" spans="2:2" ht="24" customHeight="1" x14ac:dyDescent="0.2">
      <c r="B392" s="8" t="str">
        <f>HYPERLINK("http://bulletin.uga.edu/CoursesHome.aspx?cid=20494","WFED 7560E - Diversity in Workforce Education and Work")</f>
        <v>WFED 7560E - Diversity in Workforce Education and Work</v>
      </c>
    </row>
    <row r="393" spans="2:2" ht="24" customHeight="1" x14ac:dyDescent="0.2">
      <c r="B393" s="8" t="str">
        <f>HYPERLINK("http://bulletin.uga.edu/CoursesHome.aspx?cid=14029","WFED 9030 - Philosophy of Education and Work")</f>
        <v>WFED 9030 - Philosophy of Education and Work</v>
      </c>
    </row>
    <row r="394" spans="2:2" ht="24" customHeight="1" x14ac:dyDescent="0.2">
      <c r="B394" s="8" t="str">
        <f>HYPERLINK("http://bulletin.uga.edu/CoursesHome.aspx?cid=20649","WFED 9030E - Philosophy of Education and Work")</f>
        <v>WFED 9030E - Philosophy of Education and Work</v>
      </c>
    </row>
    <row r="395" spans="2:2" ht="24" customHeight="1" x14ac:dyDescent="0.2">
      <c r="B395" s="8" t="str">
        <f>HYPERLINK("http://bulletin.uga.edu/CoursesHome.aspx?cid=6169","WILD 4060/6060-4060L/6060L - Field Ornithology")</f>
        <v>WILD 4060/6060-4060L/6060L - Field Ornithology</v>
      </c>
    </row>
    <row r="396" spans="2:2" ht="24" customHeight="1" x14ac:dyDescent="0.2">
      <c r="B396" s="8" t="str">
        <f>HYPERLINK("http://bulletin.uga.edu/CoursesHome.aspx?cid=18282","WILD 4280/6280 - Field Study in Natural History")</f>
        <v>WILD 4280/6280 - Field Study in Natural History</v>
      </c>
    </row>
    <row r="397" spans="2:2" ht="24" customHeight="1" x14ac:dyDescent="0.2">
      <c r="B397" s="8" t="str">
        <f>HYPERLINK("http://bulletin.uga.edu/CoursesHome.aspx?cid=2506","WILD 7980 - Wildlife Ecology and Management Problems")</f>
        <v>WILD 7980 - Wildlife Ecology and Management Problems</v>
      </c>
    </row>
    <row r="398" spans="2:2" ht="24" customHeight="1" x14ac:dyDescent="0.2">
      <c r="B398" s="8" t="str">
        <f>HYPERLINK("http://bulletin.uga.edu/CoursesHome.aspx?cid=1280","WILD 8350-8350L - Waterfowl and Wetland Management")</f>
        <v>WILD 8350-8350L - Waterfowl and Wetland Management</v>
      </c>
    </row>
    <row r="399" spans="2:2" ht="24" customHeight="1" x14ac:dyDescent="0.2">
      <c r="B399" s="8" t="str">
        <f>HYPERLINK("http://bulletin.uga.edu/CoursesHome.aspx?cid=2513","WILD 8980 - Wildlife Ecology and Management Problems")</f>
        <v>WILD 8980 - Wildlife Ecology and Management Problems</v>
      </c>
    </row>
    <row r="400" spans="2:2" ht="24" customHeight="1" x14ac:dyDescent="0.2">
      <c r="B400" s="8" t="str">
        <f>HYPERLINK("http://bulletin.uga.edu/CoursesHome.aspx?cid=15223","WILD(CRSS) 5330/7330-5330L/7330L - Conserving Wildlife in Agricultural Landscapes")</f>
        <v>WILD(CRSS) 5330/7330-5330L/7330L - Conserving Wildlife in Agricultural Landscapes</v>
      </c>
    </row>
    <row r="401" spans="2:2" ht="24" customHeight="1" x14ac:dyDescent="0.2">
      <c r="B401" s="8" t="str">
        <f>HYPERLINK("http://bulletin.uga.edu/CoursesHome.aspx?cid=1288","WILD(ECOL) 3580-3580L - Vertebrate Natural History")</f>
        <v>WILD(ECOL) 3580-3580L - Vertebrate Natural History</v>
      </c>
    </row>
    <row r="402" spans="2:2" ht="24" customHeight="1" x14ac:dyDescent="0.2">
      <c r="B402" s="9" t="str">
        <f>HYPERLINK("http://bulletin.uga.edu/CoursesHome.aspx?cid=4438","WILD(ECOL) 4040/6040-4040L/6040L - Herpetology")</f>
        <v>WILD(ECOL) 4040/6040-4040L/6040L - Herpetology</v>
      </c>
    </row>
    <row r="403" spans="2:2" ht="24" customHeight="1" x14ac:dyDescent="0.2">
      <c r="B403" s="8" t="str">
        <f>HYPERLINK("http://bulletin.uga.edu/CoursesHome.aspx?cid=22258","WILD(ECOL) 4575/6575-4575L/6575L - Conservation Medicine")</f>
        <v>WILD(ECOL) 4575/6575-4575L/6575L - Conservation Medicine</v>
      </c>
    </row>
    <row r="404" spans="2:2" ht="24" customHeight="1" x14ac:dyDescent="0.2">
      <c r="B404" s="8" t="str">
        <f>HYPERLINK("http://bulletin.uga.edu/CoursesHome.aspx?cid=13782","WILD(ECOL) 8330 - Landscape Ecology")</f>
        <v>WILD(ECOL) 8330 - Landscape Ecology</v>
      </c>
    </row>
    <row r="405" spans="2:2" ht="24" customHeight="1" x14ac:dyDescent="0.2">
      <c r="B405" s="8" t="str">
        <f>HYPERLINK("http://bulletin.uga.edu/CoursesHome.aspx?cid=1536","WMST 3110 - Gender, Race, Class, Sexuality")</f>
        <v>WMST 3110 - Gender, Race, Class, Sexuality</v>
      </c>
    </row>
    <row r="406" spans="2:2" ht="24" customHeight="1" x14ac:dyDescent="0.2">
      <c r="B406" s="8" t="str">
        <f>HYPERLINK("http://bulletin.uga.edu/CoursesHome.aspx?cid=21326","WMST 3260 - Gender and Popular Culture")</f>
        <v>WMST 3260 - Gender and Popular Culture</v>
      </c>
    </row>
    <row r="407" spans="2:2" ht="24" customHeight="1" x14ac:dyDescent="0.2">
      <c r="B407" s="8" t="str">
        <f>HYPERLINK("http://bulletin.uga.edu/CoursesHome.aspx?cid=1577","WMST 4010/6010 - Introduction to Feminist Theories")</f>
        <v>WMST 4010/6010 - Introduction to Feminist Theories</v>
      </c>
    </row>
    <row r="408" spans="2:2" ht="24" customHeight="1" x14ac:dyDescent="0.2">
      <c r="B408" s="8" t="str">
        <f>HYPERLINK("http://bulletin.uga.edu/CoursesHome.aspx?cid=24765","WMST 4010W - Introduction to Feminist Theories")</f>
        <v>WMST 4010W - Introduction to Feminist Theories</v>
      </c>
    </row>
    <row r="409" spans="2:2" ht="24" customHeight="1" x14ac:dyDescent="0.2">
      <c r="B409" s="8" t="str">
        <f>HYPERLINK("http://bulletin.uga.edu/CoursesHome.aspx?cid=3110","WMST 4120/6120 - Sex, Politics, Science, and Reproduction")</f>
        <v>WMST 4120/6120 - Sex, Politics, Science, and Reproduction</v>
      </c>
    </row>
    <row r="410" spans="2:2" ht="24" customHeight="1" x14ac:dyDescent="0.2">
      <c r="B410" s="8" t="str">
        <f>HYPERLINK("http://bulletin.uga.edu/CoursesHome.aspx?cid=8145","WMST 4130/6130 - Transnational Perspectives on Women and Gender")</f>
        <v>WMST 4130/6130 - Transnational Perspectives on Women and Gender</v>
      </c>
    </row>
    <row r="411" spans="2:2" ht="24" customHeight="1" x14ac:dyDescent="0.2">
      <c r="B411" s="8" t="str">
        <f>HYPERLINK("http://bulletin.uga.edu/CoursesHome.aspx?cid=23093","WMST 4170S/6170S - Environment, Gender, Race, and Class")</f>
        <v>WMST 4170S/6170S - Environment, Gender, Race, and Class</v>
      </c>
    </row>
    <row r="412" spans="2:2" ht="24" customHeight="1" x14ac:dyDescent="0.2">
      <c r="B412" s="8" t="str">
        <f>HYPERLINK("http://bulletin.uga.edu/CoursesHome.aspx?cid=19905","WMST 8030 - Transnational Gender Studies")</f>
        <v>WMST 8030 - Transnational Gender Studies</v>
      </c>
    </row>
  </sheetData>
  <mergeCells count="2">
    <mergeCell ref="B1:D1"/>
    <mergeCell ref="B2:D2"/>
  </mergeCells>
  <dataValidations count="1">
    <dataValidation type="textLength" operator="greaterThanOrEqual" allowBlank="1" showInputMessage="1" showErrorMessage="1" sqref="B3:B4">
      <formula1>0</formula1>
    </dataValidation>
  </dataValidations>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Sustainable Course Directory</vt:lpstr>
    </vt:vector>
  </TitlesOfParts>
  <Company>PPD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Ppd Visitor</dc:creator>
  <cp:lastModifiedBy>Ppd Visitor</cp:lastModifiedBy>
  <dcterms:created xsi:type="dcterms:W3CDTF">2012-01-10T16:42:05Z</dcterms:created>
  <dcterms:modified xsi:type="dcterms:W3CDTF">2012-01-10T16:42:29Z</dcterms:modified>
</cp:coreProperties>
</file>