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0" yWindow="0" windowWidth="16457" windowHeight="5837"/>
  </bookViews>
  <sheets>
    <sheet name="Sheet2" sheetId="2" r:id="rId1"/>
    <sheet name="Sheet1" sheetId="1" r:id="rId2"/>
  </sheet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1" l="1"/>
  <c r="S8" i="1"/>
  <c r="S4" i="1"/>
  <c r="S3" i="1"/>
  <c r="I17" i="1"/>
  <c r="H18" i="1"/>
  <c r="O27" i="1"/>
  <c r="P27" i="1"/>
  <c r="O26" i="1"/>
  <c r="P26" i="1"/>
  <c r="M20" i="1"/>
  <c r="M21" i="1"/>
  <c r="M26" i="1"/>
  <c r="D25" i="1"/>
  <c r="D24" i="1"/>
  <c r="C15" i="1"/>
  <c r="C14" i="1"/>
  <c r="C3" i="1"/>
  <c r="W12" i="1"/>
  <c r="J18" i="1"/>
  <c r="I21" i="1"/>
  <c r="W11" i="1"/>
  <c r="J17" i="1"/>
  <c r="E3" i="1"/>
  <c r="E7" i="1"/>
  <c r="D7" i="1"/>
  <c r="E6" i="1"/>
  <c r="E5" i="1"/>
  <c r="E4" i="1"/>
  <c r="D4" i="1"/>
  <c r="F4" i="1"/>
  <c r="F7" i="1"/>
  <c r="F5" i="1"/>
  <c r="D5" i="1"/>
  <c r="F6" i="1"/>
  <c r="D6" i="1"/>
  <c r="G4" i="1"/>
</calcChain>
</file>

<file path=xl/sharedStrings.xml><?xml version="1.0" encoding="utf-8"?>
<sst xmlns="http://schemas.openxmlformats.org/spreadsheetml/2006/main" count="64" uniqueCount="41">
  <si>
    <t>Student Sustainable Transportation</t>
  </si>
  <si>
    <t>Year</t>
  </si>
  <si>
    <t>FY 17</t>
  </si>
  <si>
    <t>FY18</t>
  </si>
  <si>
    <t>FY 17 Percentages for Students</t>
  </si>
  <si>
    <t>Travelers</t>
  </si>
  <si>
    <t>car</t>
  </si>
  <si>
    <t>metro</t>
  </si>
  <si>
    <t>walk</t>
  </si>
  <si>
    <t>carpool</t>
  </si>
  <si>
    <t>bus</t>
  </si>
  <si>
    <t>bike</t>
  </si>
  <si>
    <t>total</t>
  </si>
  <si>
    <t>Total                                                                </t>
  </si>
  <si>
    <t>students</t>
  </si>
  <si>
    <t>Student METRO</t>
  </si>
  <si>
    <t>staff</t>
  </si>
  <si>
    <t>Walk or bike</t>
  </si>
  <si>
    <t>miles</t>
  </si>
  <si>
    <t>Carpoolers                                                         </t>
  </si>
  <si>
    <t>Bus and rail                                                             </t>
  </si>
  <si>
    <t>*walk or bike assumes 19% of enrollment are res life</t>
  </si>
  <si>
    <t>FY17</t>
  </si>
  <si>
    <t>F/S Sustainable Transportation</t>
  </si>
  <si>
    <t>FY 17 Percentage for F/S</t>
  </si>
  <si>
    <t xml:space="preserve">Total </t>
  </si>
  <si>
    <t>rail</t>
  </si>
  <si>
    <t>F/S METRO</t>
  </si>
  <si>
    <t>267                                        </t>
  </si>
  <si>
    <t>Carpoolers</t>
  </si>
  <si>
    <t>Bus and rail</t>
  </si>
  <si>
    <t xml:space="preserve">Conventional Transportation Campus Total </t>
  </si>
  <si>
    <t>FY 16</t>
  </si>
  <si>
    <t>FY 18</t>
  </si>
  <si>
    <t>Cars</t>
  </si>
  <si>
    <t xml:space="preserve">Motorcycle </t>
  </si>
  <si>
    <t>student</t>
  </si>
  <si>
    <t>f/s</t>
  </si>
  <si>
    <t>Conventional Transportation Percentages</t>
  </si>
  <si>
    <t xml:space="preserve">F/S </t>
  </si>
  <si>
    <t xml:space="preserve">Student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</si>
</sst>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2" borderId="0" xfId="0" applyFill="1" applyBorder="1"/>
    <xf numFmtId="0" fontId="0" fillId="0" borderId="4" xfId="0" applyBorder="1" applyAlignment="1">
      <alignment horizontal="left"/>
    </xf>
    <xf numFmtId="164" fontId="0" fillId="0" borderId="0" xfId="0" applyNumberFormat="1" applyBorder="1"/>
    <xf numFmtId="164" fontId="0" fillId="0" borderId="7" xfId="0" applyNumberFormat="1" applyBorder="1"/>
    <xf numFmtId="9" fontId="0" fillId="0" borderId="0" xfId="2" applyFont="1" applyBorder="1"/>
    <xf numFmtId="9" fontId="0" fillId="0" borderId="7" xfId="2" applyFont="1" applyBorder="1"/>
    <xf numFmtId="9" fontId="0" fillId="0" borderId="5" xfId="2" applyFont="1" applyBorder="1" applyAlignment="1">
      <alignment horizontal="center"/>
    </xf>
    <xf numFmtId="9" fontId="0" fillId="0" borderId="5" xfId="2" applyFont="1" applyBorder="1"/>
    <xf numFmtId="9" fontId="0" fillId="0" borderId="8" xfId="2" applyFont="1" applyBorder="1"/>
    <xf numFmtId="9" fontId="0" fillId="0" borderId="0" xfId="2" applyFont="1"/>
    <xf numFmtId="43" fontId="0" fillId="0" borderId="0" xfId="1" applyFont="1" applyBorder="1"/>
    <xf numFmtId="0" fontId="0" fillId="0" borderId="0" xfId="1" applyNumberFormat="1" applyFont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43" fontId="0" fillId="0" borderId="7" xfId="1" applyFont="1" applyBorder="1"/>
    <xf numFmtId="43" fontId="0" fillId="0" borderId="0" xfId="1" applyFont="1"/>
    <xf numFmtId="43" fontId="0" fillId="0" borderId="0" xfId="0" applyNumberFormat="1"/>
    <xf numFmtId="1" fontId="0" fillId="0" borderId="0" xfId="0" applyNumberFormat="1" applyBorder="1"/>
    <xf numFmtId="10" fontId="0" fillId="0" borderId="0" xfId="2" applyNumberFormat="1" applyFont="1"/>
    <xf numFmtId="1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6" x14ac:dyDescent="0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L17" sqref="L17"/>
    </sheetView>
  </sheetViews>
  <sheetFormatPr defaultRowHeight="14.6" x14ac:dyDescent="0.4"/>
  <cols>
    <col min="1" max="1" width="17.69140625" customWidth="1"/>
    <col min="3" max="3" width="9.53515625" bestFit="1" customWidth="1"/>
    <col min="4" max="4" width="11.53515625" bestFit="1" customWidth="1"/>
    <col min="5" max="5" width="28.53515625" style="21" bestFit="1" customWidth="1"/>
    <col min="9" max="9" width="9.53515625" bestFit="1" customWidth="1"/>
    <col min="10" max="10" width="11.3046875" bestFit="1" customWidth="1"/>
    <col min="13" max="13" width="10.53515625" bestFit="1" customWidth="1"/>
  </cols>
  <sheetData>
    <row r="1" spans="1:23" x14ac:dyDescent="0.4">
      <c r="A1" s="31" t="s">
        <v>0</v>
      </c>
      <c r="B1" s="32"/>
      <c r="C1" s="32"/>
      <c r="D1" s="32"/>
      <c r="E1" s="32"/>
      <c r="F1" s="32"/>
      <c r="G1" s="1"/>
    </row>
    <row r="2" spans="1:23" x14ac:dyDescent="0.4">
      <c r="A2" s="2" t="s">
        <v>1</v>
      </c>
      <c r="B2" s="3"/>
      <c r="C2" s="3" t="s">
        <v>2</v>
      </c>
      <c r="D2" s="3" t="s">
        <v>3</v>
      </c>
      <c r="E2" s="16" t="s">
        <v>4</v>
      </c>
      <c r="F2" s="3"/>
      <c r="G2" s="4"/>
      <c r="L2" t="s">
        <v>5</v>
      </c>
      <c r="M2" t="s">
        <v>6</v>
      </c>
      <c r="N2" t="s">
        <v>7</v>
      </c>
      <c r="O2" t="s">
        <v>8</v>
      </c>
      <c r="P2" t="s">
        <v>9</v>
      </c>
      <c r="Q2" t="s">
        <v>10</v>
      </c>
      <c r="R2" t="s">
        <v>11</v>
      </c>
      <c r="S2" t="s">
        <v>12</v>
      </c>
    </row>
    <row r="3" spans="1:23" x14ac:dyDescent="0.4">
      <c r="A3" s="2" t="s">
        <v>13</v>
      </c>
      <c r="B3" s="3"/>
      <c r="C3" s="7">
        <f>SUM(C4:C7)</f>
        <v>14275</v>
      </c>
      <c r="D3" s="6">
        <v>12000</v>
      </c>
      <c r="E3" s="16">
        <f>1-0.547</f>
        <v>0.45299999999999996</v>
      </c>
      <c r="F3" s="3"/>
      <c r="G3" s="4"/>
      <c r="J3" s="34" t="s">
        <v>3</v>
      </c>
      <c r="K3" t="s">
        <v>14</v>
      </c>
      <c r="L3">
        <v>36744</v>
      </c>
      <c r="M3" s="29">
        <v>0.67</v>
      </c>
      <c r="N3" s="29">
        <v>0.05</v>
      </c>
      <c r="O3" s="29">
        <v>0.09</v>
      </c>
      <c r="P3" s="29">
        <v>0.02</v>
      </c>
      <c r="Q3" s="29">
        <v>0.05</v>
      </c>
      <c r="R3" s="30">
        <v>0.12</v>
      </c>
      <c r="S3" s="30">
        <f>SUM(M3:R3)</f>
        <v>1</v>
      </c>
    </row>
    <row r="4" spans="1:23" x14ac:dyDescent="0.4">
      <c r="A4" s="2" t="s">
        <v>15</v>
      </c>
      <c r="B4" s="3"/>
      <c r="C4" s="23">
        <v>1918</v>
      </c>
      <c r="D4" s="6">
        <f>D3*E4</f>
        <v>1612.3292469352014</v>
      </c>
      <c r="E4" s="16">
        <f>C4/$C$3</f>
        <v>0.13436077057793344</v>
      </c>
      <c r="F4" s="3">
        <f>E4*$E$3</f>
        <v>6.0865429071803846E-2</v>
      </c>
      <c r="G4" s="4">
        <f>SUM(F4:F7)</f>
        <v>0.45300000000000001</v>
      </c>
      <c r="J4" s="34"/>
      <c r="K4" t="s">
        <v>16</v>
      </c>
      <c r="L4">
        <v>5443</v>
      </c>
      <c r="M4" s="29">
        <v>0.65</v>
      </c>
      <c r="N4" s="29">
        <v>0.1</v>
      </c>
      <c r="O4" s="29">
        <v>0.03</v>
      </c>
      <c r="P4" s="29">
        <v>0.1</v>
      </c>
      <c r="Q4" s="29">
        <v>0.08</v>
      </c>
      <c r="R4" s="29">
        <v>0.04</v>
      </c>
      <c r="S4" s="30">
        <f>SUM(M4:R4)</f>
        <v>1</v>
      </c>
    </row>
    <row r="5" spans="1:23" x14ac:dyDescent="0.4">
      <c r="A5" s="2" t="s">
        <v>17</v>
      </c>
      <c r="B5" s="3"/>
      <c r="C5" s="23">
        <v>8317</v>
      </c>
      <c r="D5" s="28">
        <f>D3*E5</f>
        <v>6991.5236427320488</v>
      </c>
      <c r="E5" s="16">
        <f t="shared" ref="E5:E7" si="0">C5/$C$3</f>
        <v>0.58262697022767074</v>
      </c>
      <c r="F5" s="3">
        <f>E5*$E$3</f>
        <v>0.26393001751313483</v>
      </c>
      <c r="G5" s="4"/>
      <c r="K5" t="s">
        <v>18</v>
      </c>
      <c r="M5">
        <v>30</v>
      </c>
      <c r="N5">
        <v>25</v>
      </c>
      <c r="O5">
        <v>2</v>
      </c>
      <c r="P5">
        <v>30</v>
      </c>
      <c r="Q5">
        <v>25</v>
      </c>
      <c r="R5">
        <v>5</v>
      </c>
    </row>
    <row r="6" spans="1:23" x14ac:dyDescent="0.4">
      <c r="A6" s="2" t="s">
        <v>19</v>
      </c>
      <c r="B6" s="3"/>
      <c r="C6" s="24">
        <v>640</v>
      </c>
      <c r="D6" s="28">
        <f>D3*E6</f>
        <v>538.0035026269702</v>
      </c>
      <c r="E6" s="16">
        <f t="shared" si="0"/>
        <v>4.4833625218914187E-2</v>
      </c>
      <c r="F6" s="3">
        <f t="shared" ref="F6:F7" si="1">E6*$E$3</f>
        <v>2.0309632224168126E-2</v>
      </c>
      <c r="G6" s="4"/>
    </row>
    <row r="7" spans="1:23" x14ac:dyDescent="0.4">
      <c r="A7" s="2" t="s">
        <v>20</v>
      </c>
      <c r="B7" s="3"/>
      <c r="C7" s="24">
        <v>3400</v>
      </c>
      <c r="D7" s="28">
        <f>D3*E7</f>
        <v>2858.1436077057792</v>
      </c>
      <c r="E7" s="16">
        <f t="shared" si="0"/>
        <v>0.23817863397548161</v>
      </c>
      <c r="F7" s="3">
        <f t="shared" si="1"/>
        <v>0.10789492119089317</v>
      </c>
      <c r="G7" s="4"/>
      <c r="L7" t="s">
        <v>5</v>
      </c>
      <c r="M7" t="s">
        <v>6</v>
      </c>
      <c r="N7" t="s">
        <v>7</v>
      </c>
      <c r="O7" t="s">
        <v>8</v>
      </c>
      <c r="P7" t="s">
        <v>9</v>
      </c>
      <c r="Q7" t="s">
        <v>10</v>
      </c>
      <c r="R7" t="s">
        <v>11</v>
      </c>
      <c r="S7" t="s">
        <v>12</v>
      </c>
    </row>
    <row r="8" spans="1:23" x14ac:dyDescent="0.4">
      <c r="A8" s="8" t="s">
        <v>21</v>
      </c>
      <c r="B8" s="9"/>
      <c r="C8" s="9"/>
      <c r="D8" s="9"/>
      <c r="E8" s="17"/>
      <c r="F8" s="9"/>
      <c r="G8" s="10"/>
      <c r="J8" s="34" t="s">
        <v>22</v>
      </c>
      <c r="K8" t="s">
        <v>14</v>
      </c>
      <c r="L8">
        <v>36744</v>
      </c>
      <c r="M8" s="29">
        <v>0.67</v>
      </c>
      <c r="N8" s="29">
        <v>0.05</v>
      </c>
      <c r="O8" s="29">
        <v>0.09</v>
      </c>
      <c r="P8" s="29">
        <v>0.02</v>
      </c>
      <c r="Q8" s="29">
        <v>0.05</v>
      </c>
      <c r="R8" s="30">
        <v>0.12</v>
      </c>
      <c r="S8" s="30">
        <f>SUM(M8:R8)</f>
        <v>1</v>
      </c>
    </row>
    <row r="9" spans="1:23" x14ac:dyDescent="0.4">
      <c r="J9" s="34"/>
      <c r="K9" t="s">
        <v>16</v>
      </c>
      <c r="L9">
        <v>5443</v>
      </c>
      <c r="M9" s="29">
        <v>0.65</v>
      </c>
      <c r="N9" s="29">
        <v>0.1</v>
      </c>
      <c r="O9" s="29">
        <v>0.03</v>
      </c>
      <c r="P9" s="29">
        <v>0.1</v>
      </c>
      <c r="Q9" s="29">
        <v>0.08</v>
      </c>
      <c r="R9" s="29">
        <v>0.04</v>
      </c>
      <c r="S9" s="30">
        <f>SUM(M9:R9)</f>
        <v>1</v>
      </c>
      <c r="W9" s="21"/>
    </row>
    <row r="10" spans="1:23" x14ac:dyDescent="0.4">
      <c r="A10" s="31" t="s">
        <v>23</v>
      </c>
      <c r="B10" s="32"/>
      <c r="C10" s="32"/>
      <c r="D10" s="32"/>
      <c r="E10" s="33"/>
      <c r="K10" t="s">
        <v>18</v>
      </c>
      <c r="M10">
        <v>30</v>
      </c>
      <c r="N10">
        <v>25</v>
      </c>
      <c r="O10">
        <v>2</v>
      </c>
      <c r="P10">
        <v>30</v>
      </c>
      <c r="Q10">
        <v>25</v>
      </c>
      <c r="R10">
        <v>5</v>
      </c>
      <c r="W10" s="21"/>
    </row>
    <row r="11" spans="1:23" x14ac:dyDescent="0.4">
      <c r="A11" s="11"/>
      <c r="B11" s="5"/>
      <c r="C11" s="5" t="s">
        <v>2</v>
      </c>
      <c r="D11" s="5" t="s">
        <v>3</v>
      </c>
      <c r="E11" s="18" t="s">
        <v>24</v>
      </c>
      <c r="U11" t="s">
        <v>10</v>
      </c>
      <c r="V11">
        <v>1800</v>
      </c>
      <c r="W11" s="21">
        <f>V11/I17</f>
        <v>4.8986469937003396E-2</v>
      </c>
    </row>
    <row r="12" spans="1:23" x14ac:dyDescent="0.4">
      <c r="A12" s="2" t="s">
        <v>25</v>
      </c>
      <c r="B12" s="3"/>
      <c r="C12" s="3"/>
      <c r="D12" s="3"/>
      <c r="E12" s="19">
        <v>54.7</v>
      </c>
      <c r="U12" t="s">
        <v>26</v>
      </c>
      <c r="V12">
        <v>1600</v>
      </c>
      <c r="W12" s="21">
        <f>V12/I17</f>
        <v>4.3543528832891906E-2</v>
      </c>
    </row>
    <row r="13" spans="1:23" x14ac:dyDescent="0.4">
      <c r="A13" s="2" t="s">
        <v>27</v>
      </c>
      <c r="B13" s="3"/>
      <c r="C13" s="3" t="s">
        <v>28</v>
      </c>
      <c r="D13" s="3">
        <v>285</v>
      </c>
      <c r="E13" s="19"/>
      <c r="V13" s="21"/>
    </row>
    <row r="14" spans="1:23" x14ac:dyDescent="0.4">
      <c r="A14" s="2" t="s">
        <v>29</v>
      </c>
      <c r="B14" s="3"/>
      <c r="C14" s="12">
        <f>C6*0.1</f>
        <v>64</v>
      </c>
      <c r="D14" s="3"/>
      <c r="E14" s="19"/>
      <c r="G14" s="34"/>
      <c r="I14" s="29"/>
      <c r="J14" s="29"/>
      <c r="K14" s="29"/>
      <c r="L14" s="29"/>
      <c r="M14" s="29"/>
      <c r="N14" s="29"/>
      <c r="O14" s="30"/>
      <c r="P14" s="30"/>
    </row>
    <row r="15" spans="1:23" x14ac:dyDescent="0.4">
      <c r="A15" s="8" t="s">
        <v>30</v>
      </c>
      <c r="B15" s="9"/>
      <c r="C15" s="12">
        <f>C7*0.1</f>
        <v>340</v>
      </c>
      <c r="D15" s="9"/>
      <c r="E15" s="20"/>
      <c r="G15" s="34"/>
      <c r="I15" s="29"/>
      <c r="J15" s="29"/>
      <c r="K15" s="29"/>
      <c r="L15" s="29"/>
      <c r="M15" s="29"/>
      <c r="N15" s="29"/>
      <c r="O15" s="29"/>
      <c r="P15" s="30"/>
    </row>
    <row r="17" spans="1:16" x14ac:dyDescent="0.4">
      <c r="A17" s="31" t="s">
        <v>31</v>
      </c>
      <c r="B17" s="32"/>
      <c r="C17" s="32"/>
      <c r="D17" s="32"/>
      <c r="E17" s="33"/>
      <c r="I17">
        <f>I18*0.81</f>
        <v>36744.840000000004</v>
      </c>
      <c r="J17" s="27">
        <f>I17-M20</f>
        <v>11930.732000000004</v>
      </c>
    </row>
    <row r="18" spans="1:16" x14ac:dyDescent="0.4">
      <c r="A18" s="13" t="s">
        <v>1</v>
      </c>
      <c r="B18" s="5" t="s">
        <v>32</v>
      </c>
      <c r="C18" s="5" t="s">
        <v>2</v>
      </c>
      <c r="D18" s="5" t="s">
        <v>33</v>
      </c>
      <c r="E18" s="18"/>
      <c r="H18">
        <f>I18-I17</f>
        <v>8619.1599999999962</v>
      </c>
      <c r="I18">
        <v>45364</v>
      </c>
      <c r="J18" s="27">
        <f>I18-M20</f>
        <v>20549.892</v>
      </c>
    </row>
    <row r="19" spans="1:16" x14ac:dyDescent="0.4">
      <c r="A19" s="2" t="s">
        <v>34</v>
      </c>
      <c r="B19" s="3">
        <v>32424</v>
      </c>
      <c r="C19" s="3">
        <v>29742</v>
      </c>
      <c r="D19" s="3">
        <v>28335</v>
      </c>
      <c r="E19" s="19"/>
      <c r="I19">
        <v>5443</v>
      </c>
    </row>
    <row r="20" spans="1:16" x14ac:dyDescent="0.4">
      <c r="A20" s="8" t="s">
        <v>35</v>
      </c>
      <c r="B20" s="9">
        <v>173</v>
      </c>
      <c r="C20" s="9">
        <v>172</v>
      </c>
      <c r="D20" s="9">
        <v>161</v>
      </c>
      <c r="E20" s="20"/>
      <c r="M20" s="26">
        <f>I18*0.547</f>
        <v>24814.108</v>
      </c>
      <c r="N20" t="s">
        <v>36</v>
      </c>
    </row>
    <row r="21" spans="1:16" x14ac:dyDescent="0.4">
      <c r="I21" s="27">
        <f>I19-M21</f>
        <v>1922.1080000000002</v>
      </c>
      <c r="M21" s="27">
        <f>D19-M20</f>
        <v>3520.8919999999998</v>
      </c>
      <c r="N21" t="s">
        <v>37</v>
      </c>
    </row>
    <row r="22" spans="1:16" x14ac:dyDescent="0.4">
      <c r="A22" s="31" t="s">
        <v>38</v>
      </c>
      <c r="B22" s="32"/>
      <c r="C22" s="32"/>
      <c r="D22" s="32"/>
      <c r="E22" s="33"/>
    </row>
    <row r="23" spans="1:16" x14ac:dyDescent="0.4">
      <c r="A23" s="2" t="s">
        <v>1</v>
      </c>
      <c r="B23" s="3" t="s">
        <v>32</v>
      </c>
      <c r="C23" s="3" t="s">
        <v>2</v>
      </c>
      <c r="D23" s="3" t="s">
        <v>33</v>
      </c>
      <c r="E23" s="19"/>
      <c r="M23">
        <v>5443</v>
      </c>
    </row>
    <row r="24" spans="1:16" x14ac:dyDescent="0.4">
      <c r="A24" s="2" t="s">
        <v>39</v>
      </c>
      <c r="B24" s="14"/>
      <c r="C24" s="14"/>
      <c r="D24" s="22">
        <f>D19*D26</f>
        <v>12835.755000000001</v>
      </c>
      <c r="E24" s="19"/>
      <c r="F24">
        <v>56443</v>
      </c>
    </row>
    <row r="25" spans="1:16" x14ac:dyDescent="0.4">
      <c r="A25" s="8" t="s">
        <v>40</v>
      </c>
      <c r="B25" s="15"/>
      <c r="C25" s="15"/>
      <c r="D25" s="25">
        <f>D19*D27</f>
        <v>15499.245000000001</v>
      </c>
      <c r="E25" s="20"/>
    </row>
    <row r="26" spans="1:16" x14ac:dyDescent="0.4">
      <c r="A26" s="2" t="s">
        <v>39</v>
      </c>
      <c r="B26" s="14">
        <v>0.38</v>
      </c>
      <c r="C26" s="14">
        <v>0.42599999999999999</v>
      </c>
      <c r="D26" s="14">
        <v>0.45300000000000001</v>
      </c>
      <c r="M26" s="21">
        <f>M21/M23</f>
        <v>0.64686606650744072</v>
      </c>
      <c r="O26">
        <f>100-54.7</f>
        <v>45.3</v>
      </c>
      <c r="P26">
        <f>0.02*O26</f>
        <v>0.90599999999999992</v>
      </c>
    </row>
    <row r="27" spans="1:16" x14ac:dyDescent="0.4">
      <c r="A27" s="8" t="s">
        <v>40</v>
      </c>
      <c r="B27" s="15">
        <v>0.62</v>
      </c>
      <c r="C27" s="15">
        <v>0.57399999999999995</v>
      </c>
      <c r="D27" s="15">
        <v>0.54700000000000004</v>
      </c>
      <c r="O27">
        <f>100-68</f>
        <v>32</v>
      </c>
      <c r="P27">
        <f>0.02*O27</f>
        <v>0.64</v>
      </c>
    </row>
  </sheetData>
  <mergeCells count="7">
    <mergeCell ref="A1:F1"/>
    <mergeCell ref="A17:E17"/>
    <mergeCell ref="A22:E22"/>
    <mergeCell ref="G14:G15"/>
    <mergeCell ref="J3:J4"/>
    <mergeCell ref="J8:J9"/>
    <mergeCell ref="A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M&amp;E</dc:creator>
  <cp:keywords/>
  <dc:description/>
  <cp:lastModifiedBy>staff</cp:lastModifiedBy>
  <cp:revision/>
  <dcterms:created xsi:type="dcterms:W3CDTF">2018-06-05T00:51:29Z</dcterms:created>
  <dcterms:modified xsi:type="dcterms:W3CDTF">2018-11-15T17:12:59Z</dcterms:modified>
  <cp:category/>
  <cp:contentStatus/>
</cp:coreProperties>
</file>