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ecureShred" sheetId="2" r:id="rId2"/>
    <sheet name="RecycleMania" sheetId="3" r:id="rId3"/>
    <sheet name="Donated,Sold,Traded Property" sheetId="5" r:id="rId4"/>
  </sheets>
  <definedNames>
    <definedName name="_xlnm._FilterDatabase" localSheetId="0" hidden="1">Sheet1!$A$2:$D$2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5" l="1"/>
  <c r="G24" i="5"/>
  <c r="G17" i="5"/>
  <c r="G9" i="5"/>
  <c r="G26" i="5"/>
  <c r="G27" i="5"/>
  <c r="G28" i="5"/>
  <c r="G29" i="5"/>
  <c r="G30" i="5"/>
  <c r="G31" i="5"/>
  <c r="G32" i="5"/>
  <c r="G33" i="5"/>
  <c r="G34" i="5"/>
  <c r="G25" i="5"/>
  <c r="G19" i="5"/>
  <c r="G20" i="5"/>
  <c r="G21" i="5"/>
  <c r="G22" i="5"/>
  <c r="G23" i="5"/>
  <c r="G18" i="5"/>
  <c r="G11" i="5"/>
  <c r="G12" i="5"/>
  <c r="G13" i="5"/>
  <c r="G14" i="5"/>
  <c r="G15" i="5"/>
  <c r="G16" i="5"/>
  <c r="G10" i="5"/>
  <c r="G3" i="5"/>
  <c r="G4" i="5"/>
  <c r="G5" i="5"/>
  <c r="G6" i="5"/>
  <c r="G7" i="5"/>
  <c r="G8" i="5"/>
  <c r="G2" i="5"/>
  <c r="F2" i="5"/>
  <c r="F26" i="5"/>
  <c r="F27" i="5"/>
  <c r="F28" i="5"/>
  <c r="F29" i="5"/>
  <c r="F30" i="5"/>
  <c r="F31" i="5"/>
  <c r="F32" i="5"/>
  <c r="F33" i="5"/>
  <c r="F34" i="5"/>
  <c r="F25" i="5"/>
  <c r="F19" i="5"/>
  <c r="F20" i="5"/>
  <c r="F21" i="5"/>
  <c r="F22" i="5"/>
  <c r="F23" i="5"/>
  <c r="F18" i="5"/>
  <c r="F11" i="5"/>
  <c r="F12" i="5"/>
  <c r="F13" i="5"/>
  <c r="F14" i="5"/>
  <c r="F15" i="5"/>
  <c r="F16" i="5"/>
  <c r="F10" i="5"/>
  <c r="F8" i="5"/>
  <c r="F3" i="5"/>
  <c r="F4" i="5"/>
  <c r="F5" i="5"/>
  <c r="F6" i="5"/>
  <c r="F7" i="5"/>
  <c r="B26" i="1" l="1"/>
  <c r="B25" i="1"/>
  <c r="B24" i="1"/>
  <c r="B23" i="1"/>
  <c r="B22" i="1"/>
  <c r="B21" i="1"/>
  <c r="B20" i="1"/>
  <c r="B18" i="1"/>
  <c r="B17" i="1"/>
  <c r="B16" i="1"/>
  <c r="B15" i="1"/>
  <c r="B14" i="1"/>
  <c r="B13" i="1"/>
  <c r="B12" i="1"/>
  <c r="B11" i="1"/>
  <c r="B10" i="1"/>
  <c r="B9" i="1"/>
  <c r="G21" i="3" l="1"/>
  <c r="C21" i="3"/>
  <c r="G19" i="3"/>
  <c r="G20" i="3" s="1"/>
  <c r="G18" i="3"/>
  <c r="C18" i="3"/>
  <c r="C19" i="3" s="1"/>
  <c r="C20" i="3" s="1"/>
  <c r="G13" i="3"/>
  <c r="G12" i="3"/>
  <c r="C12" i="3"/>
  <c r="C13" i="3" s="1"/>
  <c r="G7" i="3"/>
  <c r="C7" i="3"/>
  <c r="G5" i="3"/>
  <c r="G6" i="3" s="1"/>
  <c r="G4" i="3"/>
  <c r="C4" i="3"/>
  <c r="C5" i="3" s="1"/>
  <c r="C6" i="3" s="1"/>
  <c r="B9" i="2" l="1"/>
  <c r="B8" i="2"/>
  <c r="B7" i="2"/>
  <c r="B6" i="2"/>
</calcChain>
</file>

<file path=xl/comments1.xml><?xml version="1.0" encoding="utf-8"?>
<comments xmlns="http://schemas.openxmlformats.org/spreadsheetml/2006/main">
  <authors>
    <author>Author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includes RecycleMania annualized data and green certificates from paper shredding provided by Campus Reservations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from Ron Dalton for Green Eagle Move Out; Britnie and Ken from Chartwells for Fraser Family Farm Diversion; and Amanda Jobes for donated uni property with my best estimates for weight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These data do not reflect real performance. We are charged for waste hauling per sq. ft. of building space and this is the only measurement currently available. 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info from Jason Ingrao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Jameson Moshella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Info from Sue Thomas and Jameson Moeshella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Bob Vines
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info from Bob vines</t>
        </r>
      </text>
    </comment>
    <comment ref="A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the year we switched to single stream recycling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Green Eagle Move out plus University property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way that we calculated distance education changed in 14-15 so this number is not really comparable to those subsequent. 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Green Eagle Move Out plus University property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Green Eagle Move Out plus University property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Chartwells began giving James Fraser Food Waste this year for his pigs to eat. AASHE instructed us to count this as materials donated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10.8 tons from Green Eagle Move Out and 22.5 tons to Fraser Family Farm. Britine estimates that James takes 1000 lbs 45 weeks out of the year.  Plus 6.3 T of university property
10.8+22.5+6.3=39.6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WLV reno during summer 2016 impacted this and led to a decrease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projected estimate. IPEDS data not yet available. </t>
        </r>
      </text>
    </comment>
  </commentList>
</comments>
</file>

<file path=xl/sharedStrings.xml><?xml version="1.0" encoding="utf-8"?>
<sst xmlns="http://schemas.openxmlformats.org/spreadsheetml/2006/main" count="198" uniqueCount="78">
  <si>
    <t>FY</t>
  </si>
  <si>
    <t>2016-17</t>
  </si>
  <si>
    <t>2015-16</t>
  </si>
  <si>
    <t>2014-15</t>
  </si>
  <si>
    <t>2013-14</t>
  </si>
  <si>
    <t>Materials donated or resold in Tons</t>
  </si>
  <si>
    <t>baseline</t>
  </si>
  <si>
    <t>Materials disposed through post-recycling residual conversion</t>
  </si>
  <si>
    <t xml:space="preserve">Materials disposed of in a solid waste landfill or incinerator </t>
  </si>
  <si>
    <t xml:space="preserve">FTE Student Enrollment </t>
  </si>
  <si>
    <t>FTE Employees</t>
  </si>
  <si>
    <t>Materials Recycled in tons</t>
  </si>
  <si>
    <t>Materials Composted in tons</t>
  </si>
  <si>
    <t>Number of residential students  on-site</t>
  </si>
  <si>
    <t>Number of residential employees  on-site</t>
  </si>
  <si>
    <t>Number of other residents (i.e. summer campers and family members)</t>
  </si>
  <si>
    <t xml:space="preserve">FTE of students enrolled exclusively in distance education </t>
  </si>
  <si>
    <t>2013 Calender Year</t>
  </si>
  <si>
    <t>2014 Calender Year</t>
  </si>
  <si>
    <t>2015 Calender Year</t>
  </si>
  <si>
    <t>2016 Calender Year</t>
  </si>
  <si>
    <t>Tons of paper recycled via Secure Shred/ Campus Reservations</t>
  </si>
  <si>
    <t>2017 Estimate (Jan-July data times 2)</t>
  </si>
  <si>
    <t>2014-2015</t>
  </si>
  <si>
    <t>Annualized Recycling</t>
  </si>
  <si>
    <t>Annualized Waste</t>
  </si>
  <si>
    <t>weekly</t>
  </si>
  <si>
    <t>avg</t>
  </si>
  <si>
    <t xml:space="preserve">annual </t>
  </si>
  <si>
    <t>lbs</t>
  </si>
  <si>
    <t>tons</t>
  </si>
  <si>
    <t xml:space="preserve">% recycling </t>
  </si>
  <si>
    <t>% waste</t>
  </si>
  <si>
    <t>2015-2016</t>
  </si>
  <si>
    <t>2016-2017</t>
  </si>
  <si>
    <t>2013-14 annualized tons</t>
  </si>
  <si>
    <t>incinerator</t>
  </si>
  <si>
    <t>recycled</t>
  </si>
  <si>
    <t>donated</t>
  </si>
  <si>
    <t>residential students</t>
  </si>
  <si>
    <t>residential employees</t>
  </si>
  <si>
    <t>residential other</t>
  </si>
  <si>
    <t>FTE students</t>
  </si>
  <si>
    <t>FTE employee</t>
  </si>
  <si>
    <t>FTE distance ed</t>
  </si>
  <si>
    <t>Reporting Fields</t>
  </si>
  <si>
    <t>performance</t>
  </si>
  <si>
    <t>13-14</t>
  </si>
  <si>
    <t xml:space="preserve">Item desciption </t>
  </si>
  <si>
    <t>Estimated weight per unit in lbs</t>
  </si>
  <si>
    <t>Weight of all units in lbs</t>
  </si>
  <si>
    <t>Weight of all units in tons</t>
  </si>
  <si>
    <t>Method of disposal</t>
  </si>
  <si>
    <t>Equipment (science)</t>
  </si>
  <si>
    <t>Quanitity</t>
  </si>
  <si>
    <t>Equipment (food storage)</t>
  </si>
  <si>
    <t>sold</t>
  </si>
  <si>
    <t>traded</t>
  </si>
  <si>
    <t>Equipment (athletic/rec)</t>
  </si>
  <si>
    <t>Equipment (medical educational)</t>
  </si>
  <si>
    <t>Motor boats</t>
  </si>
  <si>
    <t>Motor vehicles (golf carts)</t>
  </si>
  <si>
    <t>14-15</t>
  </si>
  <si>
    <t>Computer, Laptop, Tablet</t>
  </si>
  <si>
    <t>15-16</t>
  </si>
  <si>
    <t>Motor vehicles (UPD)</t>
  </si>
  <si>
    <t>Motor vehicles (University)</t>
  </si>
  <si>
    <t>donated (one traded)</t>
  </si>
  <si>
    <t>Equipment (machinery)</t>
  </si>
  <si>
    <t>donated (1 fixed donated, 5 traded)</t>
  </si>
  <si>
    <t>16-17</t>
  </si>
  <si>
    <t>Desktop printer</t>
  </si>
  <si>
    <t>Equipment (telecommunications)</t>
  </si>
  <si>
    <t>Motor Vehicles Golf Carts</t>
  </si>
  <si>
    <t>sold or traded</t>
  </si>
  <si>
    <t>Security Systems</t>
  </si>
  <si>
    <t>Motor tractors/mowers</t>
  </si>
  <si>
    <t>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</si>
</sst>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0" xfId="0" applyAlignment="1">
      <alignment vertical="top"/>
    </xf>
    <xf numFmtId="3" fontId="3" fillId="3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Border="1"/>
    <xf numFmtId="0" fontId="4" fillId="4" borderId="1" xfId="0" applyFont="1" applyFill="1" applyBorder="1" applyAlignment="1">
      <alignment vertical="top" wrapText="1"/>
    </xf>
    <xf numFmtId="2" fontId="0" fillId="0" borderId="1" xfId="0" applyNumberFormat="1" applyBorder="1"/>
    <xf numFmtId="164" fontId="0" fillId="0" borderId="0" xfId="1" applyNumberFormat="1" applyFont="1"/>
    <xf numFmtId="43" fontId="0" fillId="0" borderId="0" xfId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right"/>
    </xf>
    <xf numFmtId="10" fontId="0" fillId="0" borderId="0" xfId="2" applyNumberFormat="1" applyFont="1"/>
    <xf numFmtId="164" fontId="0" fillId="2" borderId="0" xfId="1" applyNumberFormat="1" applyFont="1" applyFill="1"/>
    <xf numFmtId="43" fontId="0" fillId="2" borderId="0" xfId="1" applyNumberFormat="1" applyFont="1" applyFill="1"/>
    <xf numFmtId="0" fontId="4" fillId="0" borderId="0" xfId="0" applyFont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4" fillId="0" borderId="0" xfId="1" applyNumberFormat="1" applyFont="1" applyAlignment="1">
      <alignment horizontal="center"/>
    </xf>
    <xf numFmtId="2" fontId="0" fillId="2" borderId="1" xfId="0" applyNumberFormat="1" applyFill="1" applyBorder="1"/>
    <xf numFmtId="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abSelected="1" topLeftCell="A3" workbookViewId="0">
      <selection activeCell="B19" sqref="B19"/>
    </sheetView>
  </sheetViews>
  <sheetFormatPr defaultRowHeight="15" x14ac:dyDescent="0.25"/>
  <cols>
    <col min="1" max="1" width="12.5703125" style="3" customWidth="1"/>
    <col min="2" max="2" width="15.7109375" customWidth="1"/>
    <col min="3" max="3" width="16.42578125" customWidth="1"/>
    <col min="4" max="4" width="18.140625" style="3" customWidth="1"/>
    <col min="5" max="5" width="18.28515625" customWidth="1"/>
    <col min="6" max="6" width="19.42578125" customWidth="1"/>
    <col min="7" max="7" width="16.140625" style="4" customWidth="1"/>
    <col min="8" max="8" width="15.5703125" customWidth="1"/>
    <col min="9" max="9" width="15.28515625" customWidth="1"/>
    <col min="10" max="10" width="13.7109375" style="9" customWidth="1"/>
    <col min="11" max="11" width="13.85546875" customWidth="1"/>
    <col min="12" max="12" width="20" customWidth="1"/>
  </cols>
  <sheetData>
    <row r="1" spans="1:12" x14ac:dyDescent="0.25">
      <c r="A1" s="5"/>
      <c r="B1" s="6" t="s">
        <v>6</v>
      </c>
      <c r="C1" s="8" t="s">
        <v>46</v>
      </c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64.5" customHeight="1" x14ac:dyDescent="0.25">
      <c r="A2" s="5" t="s">
        <v>0</v>
      </c>
      <c r="B2" s="5" t="s">
        <v>11</v>
      </c>
      <c r="C2" s="5" t="s">
        <v>12</v>
      </c>
      <c r="D2" s="5" t="s">
        <v>5</v>
      </c>
      <c r="E2" s="5" t="s">
        <v>7</v>
      </c>
      <c r="F2" s="5" t="s">
        <v>8</v>
      </c>
      <c r="G2" s="5" t="s">
        <v>13</v>
      </c>
      <c r="H2" s="5" t="s">
        <v>14</v>
      </c>
      <c r="I2" s="5" t="s">
        <v>15</v>
      </c>
      <c r="J2" s="5" t="s">
        <v>9</v>
      </c>
      <c r="K2" s="5" t="s">
        <v>10</v>
      </c>
      <c r="L2" s="12" t="s">
        <v>16</v>
      </c>
    </row>
    <row r="3" spans="1:12" s="1" customFormat="1" x14ac:dyDescent="0.25">
      <c r="A3" s="6" t="s">
        <v>4</v>
      </c>
      <c r="B3" s="6">
        <v>911.6</v>
      </c>
      <c r="C3" s="6">
        <v>0</v>
      </c>
      <c r="D3" s="6">
        <v>8.2200000000000006</v>
      </c>
      <c r="E3" s="6">
        <v>0</v>
      </c>
      <c r="F3" s="6">
        <v>2833</v>
      </c>
      <c r="G3" s="6">
        <v>3121.33</v>
      </c>
      <c r="H3" s="6">
        <v>8.33</v>
      </c>
      <c r="I3" s="13">
        <v>18.88</v>
      </c>
      <c r="J3" s="11">
        <v>11802</v>
      </c>
      <c r="K3" s="6">
        <v>1250</v>
      </c>
      <c r="L3" s="13">
        <v>237</v>
      </c>
    </row>
    <row r="4" spans="1:12" s="1" customFormat="1" x14ac:dyDescent="0.25">
      <c r="A4" s="6" t="s">
        <v>3</v>
      </c>
      <c r="B4" s="13">
        <v>1099.71</v>
      </c>
      <c r="C4" s="6">
        <v>0</v>
      </c>
      <c r="D4" s="13">
        <v>25.17</v>
      </c>
      <c r="E4" s="6">
        <v>0</v>
      </c>
      <c r="F4" s="6">
        <v>2833</v>
      </c>
      <c r="G4" s="14">
        <v>3461</v>
      </c>
      <c r="H4" s="13">
        <v>9</v>
      </c>
      <c r="I4" s="13">
        <v>29.73</v>
      </c>
      <c r="J4" s="11">
        <v>12268</v>
      </c>
      <c r="K4" s="6">
        <v>1337</v>
      </c>
      <c r="L4" s="13">
        <v>319</v>
      </c>
    </row>
    <row r="5" spans="1:12" s="2" customFormat="1" x14ac:dyDescent="0.25">
      <c r="A5" s="8" t="s">
        <v>2</v>
      </c>
      <c r="B5" s="7">
        <v>920.78</v>
      </c>
      <c r="C5" s="8">
        <v>0</v>
      </c>
      <c r="D5" s="7">
        <v>21.09</v>
      </c>
      <c r="E5" s="8">
        <v>0</v>
      </c>
      <c r="F5" s="7">
        <v>3814</v>
      </c>
      <c r="G5" s="7">
        <v>3405.67</v>
      </c>
      <c r="H5" s="8">
        <v>9</v>
      </c>
      <c r="I5" s="8">
        <v>24.33</v>
      </c>
      <c r="J5" s="10">
        <v>12551</v>
      </c>
      <c r="K5" s="8">
        <v>1338</v>
      </c>
      <c r="L5" s="7">
        <v>432</v>
      </c>
    </row>
    <row r="6" spans="1:12" s="2" customFormat="1" x14ac:dyDescent="0.25">
      <c r="A6" s="8" t="s">
        <v>1</v>
      </c>
      <c r="B6" s="7">
        <v>941.17</v>
      </c>
      <c r="C6" s="8">
        <v>0</v>
      </c>
      <c r="D6" s="7">
        <v>39.6</v>
      </c>
      <c r="E6" s="8">
        <v>0</v>
      </c>
      <c r="F6" s="7">
        <v>3814</v>
      </c>
      <c r="G6" s="15">
        <v>3288</v>
      </c>
      <c r="H6" s="7">
        <v>9</v>
      </c>
      <c r="I6" s="7">
        <v>45.36</v>
      </c>
      <c r="J6" s="10">
        <v>12690</v>
      </c>
      <c r="K6" s="8">
        <v>1415</v>
      </c>
      <c r="L6" s="7">
        <v>449</v>
      </c>
    </row>
    <row r="8" spans="1:12" x14ac:dyDescent="0.25">
      <c r="A8" s="33" t="s">
        <v>45</v>
      </c>
      <c r="B8" s="33"/>
    </row>
    <row r="9" spans="1:12" x14ac:dyDescent="0.25">
      <c r="A9" s="31" t="s">
        <v>37</v>
      </c>
      <c r="B9" s="19">
        <f>AVERAGE(B3:B4)</f>
        <v>1005.655</v>
      </c>
    </row>
    <row r="10" spans="1:12" x14ac:dyDescent="0.25">
      <c r="A10" s="31" t="s">
        <v>38</v>
      </c>
      <c r="B10" s="19">
        <f>AVERAGE(D3:D4)</f>
        <v>16.695</v>
      </c>
    </row>
    <row r="11" spans="1:12" x14ac:dyDescent="0.25">
      <c r="A11" s="31" t="s">
        <v>36</v>
      </c>
      <c r="B11" s="19">
        <f>AVERAGE(F3:F4)</f>
        <v>2833</v>
      </c>
    </row>
    <row r="12" spans="1:12" ht="30" x14ac:dyDescent="0.25">
      <c r="A12" s="31" t="s">
        <v>39</v>
      </c>
      <c r="B12" s="19">
        <f>AVERAGE(G3:G4)</f>
        <v>3291.165</v>
      </c>
    </row>
    <row r="13" spans="1:12" ht="30" x14ac:dyDescent="0.25">
      <c r="A13" s="31" t="s">
        <v>40</v>
      </c>
      <c r="B13" s="19">
        <f>AVERAGE(H3:H4)</f>
        <v>8.6649999999999991</v>
      </c>
    </row>
    <row r="14" spans="1:12" ht="30" x14ac:dyDescent="0.25">
      <c r="A14" s="31" t="s">
        <v>41</v>
      </c>
      <c r="B14" s="19">
        <f>AVERAGE(I3:I4)</f>
        <v>24.305</v>
      </c>
    </row>
    <row r="15" spans="1:12" x14ac:dyDescent="0.25">
      <c r="A15" s="31" t="s">
        <v>42</v>
      </c>
      <c r="B15" s="19">
        <f>AVERAGE(J3:J4)</f>
        <v>12035</v>
      </c>
    </row>
    <row r="16" spans="1:12" ht="30" x14ac:dyDescent="0.25">
      <c r="A16" s="31" t="s">
        <v>43</v>
      </c>
      <c r="B16" s="19">
        <f>AVERAGE(K3:K4)</f>
        <v>1293.5</v>
      </c>
    </row>
    <row r="17" spans="1:2" ht="30" x14ac:dyDescent="0.25">
      <c r="A17" s="31" t="s">
        <v>44</v>
      </c>
      <c r="B17" s="19">
        <f>AVERAGE(L3:L4)</f>
        <v>278</v>
      </c>
    </row>
    <row r="18" spans="1:2" x14ac:dyDescent="0.25">
      <c r="A18" s="32" t="s">
        <v>37</v>
      </c>
      <c r="B18" s="19">
        <f>AVERAGE(B5:B6)</f>
        <v>930.97499999999991</v>
      </c>
    </row>
    <row r="19" spans="1:2" x14ac:dyDescent="0.25">
      <c r="A19" s="32" t="s">
        <v>38</v>
      </c>
      <c r="B19" s="19">
        <v>16.7</v>
      </c>
    </row>
    <row r="20" spans="1:2" x14ac:dyDescent="0.25">
      <c r="A20" s="32" t="s">
        <v>36</v>
      </c>
      <c r="B20" s="19">
        <f>AVERAGE(F5:F6)</f>
        <v>3814</v>
      </c>
    </row>
    <row r="21" spans="1:2" ht="30" x14ac:dyDescent="0.25">
      <c r="A21" s="32" t="s">
        <v>39</v>
      </c>
      <c r="B21" s="19">
        <f>AVERAGE(G5:G6)</f>
        <v>3346.835</v>
      </c>
    </row>
    <row r="22" spans="1:2" ht="30" x14ac:dyDescent="0.25">
      <c r="A22" s="32" t="s">
        <v>40</v>
      </c>
      <c r="B22" s="19">
        <f>AVERAGE(H5:H6)</f>
        <v>9</v>
      </c>
    </row>
    <row r="23" spans="1:2" ht="30" x14ac:dyDescent="0.25">
      <c r="A23" s="32" t="s">
        <v>41</v>
      </c>
      <c r="B23" s="19">
        <f>AVERAGE(I5:I6)</f>
        <v>34.844999999999999</v>
      </c>
    </row>
    <row r="24" spans="1:2" x14ac:dyDescent="0.25">
      <c r="A24" s="32" t="s">
        <v>42</v>
      </c>
      <c r="B24" s="19">
        <f>AVERAGE(J5:J6)</f>
        <v>12620.5</v>
      </c>
    </row>
    <row r="25" spans="1:2" ht="30" x14ac:dyDescent="0.25">
      <c r="A25" s="32" t="s">
        <v>43</v>
      </c>
      <c r="B25" s="19">
        <f>AVERAGE(K5:K6)</f>
        <v>1376.5</v>
      </c>
    </row>
    <row r="26" spans="1:2" ht="30" x14ac:dyDescent="0.25">
      <c r="A26" s="32" t="s">
        <v>44</v>
      </c>
      <c r="B26" s="19">
        <f>AVERAGE(L5:L6)</f>
        <v>440.5</v>
      </c>
    </row>
  </sheetData>
  <autoFilter ref="A2:D2"/>
  <mergeCells count="1">
    <mergeCell ref="A8:B8"/>
  </mergeCells>
  <pageMargins left="0.7" right="0.7" top="0.75" bottom="0.75" header="0.3" footer="0.3"/>
  <pageSetup orientation="portrait" r:id="rId1"/>
  <ignoredErrors>
    <ignoredError sqref="B9:B17 B18 B20:B2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6" sqref="B6:B9"/>
    </sheetView>
  </sheetViews>
  <sheetFormatPr defaultRowHeight="15" x14ac:dyDescent="0.25"/>
  <cols>
    <col min="1" max="1" width="19.5703125" customWidth="1"/>
    <col min="2" max="2" width="30" customWidth="1"/>
    <col min="3" max="3" width="18.5703125" customWidth="1"/>
    <col min="4" max="4" width="19.5703125" customWidth="1"/>
    <col min="5" max="5" width="34.140625" customWidth="1"/>
  </cols>
  <sheetData>
    <row r="1" spans="1:5" s="17" customFormat="1" x14ac:dyDescent="0.25">
      <c r="A1" s="34" t="s">
        <v>21</v>
      </c>
      <c r="B1" s="34"/>
      <c r="C1" s="34"/>
      <c r="D1" s="34"/>
      <c r="E1" s="34"/>
    </row>
    <row r="2" spans="1:5" x14ac:dyDescent="0.25">
      <c r="A2" t="s">
        <v>17</v>
      </c>
      <c r="B2" t="s">
        <v>18</v>
      </c>
      <c r="C2" t="s">
        <v>19</v>
      </c>
      <c r="D2" t="s">
        <v>20</v>
      </c>
      <c r="E2" t="s">
        <v>22</v>
      </c>
    </row>
    <row r="3" spans="1:5" x14ac:dyDescent="0.25">
      <c r="A3">
        <v>9.9049999999999994</v>
      </c>
      <c r="B3">
        <v>18.866</v>
      </c>
      <c r="C3">
        <v>12.554500000000001</v>
      </c>
      <c r="D3">
        <v>14.984999999999999</v>
      </c>
      <c r="E3">
        <v>13.89</v>
      </c>
    </row>
    <row r="5" spans="1:5" ht="30.75" customHeight="1" x14ac:dyDescent="0.25">
      <c r="A5" s="18" t="s">
        <v>0</v>
      </c>
      <c r="B5" s="18" t="s">
        <v>21</v>
      </c>
    </row>
    <row r="6" spans="1:5" x14ac:dyDescent="0.25">
      <c r="A6" s="16" t="s">
        <v>4</v>
      </c>
      <c r="B6" s="39">
        <f>AVERAGE(A3:B3)</f>
        <v>14.3855</v>
      </c>
    </row>
    <row r="7" spans="1:5" x14ac:dyDescent="0.25">
      <c r="A7" s="16" t="s">
        <v>3</v>
      </c>
      <c r="B7" s="39">
        <f>AVERAGE(B3:C3)</f>
        <v>15.71025</v>
      </c>
    </row>
    <row r="8" spans="1:5" x14ac:dyDescent="0.25">
      <c r="A8" s="16" t="s">
        <v>2</v>
      </c>
      <c r="B8" s="39">
        <f>AVERAGE(C3:D3)</f>
        <v>13.76975</v>
      </c>
    </row>
    <row r="9" spans="1:5" x14ac:dyDescent="0.25">
      <c r="A9" s="16" t="s">
        <v>1</v>
      </c>
      <c r="B9" s="39">
        <f>AVERAGE(D3:E3)</f>
        <v>14.4375</v>
      </c>
    </row>
  </sheetData>
  <mergeCells count="1">
    <mergeCell ref="A1:E1"/>
  </mergeCells>
  <pageMargins left="0.7" right="0.7" top="0.75" bottom="0.75" header="0.3" footer="0.3"/>
  <pageSetup orientation="portrait" r:id="rId1"/>
  <ignoredErrors>
    <ignoredError sqref="B6:B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" sqref="B1"/>
    </sheetView>
  </sheetViews>
  <sheetFormatPr defaultRowHeight="15" x14ac:dyDescent="0.25"/>
  <cols>
    <col min="1" max="1" width="12.28515625" customWidth="1"/>
    <col min="3" max="3" width="10.5703125" bestFit="1" customWidth="1"/>
    <col min="4" max="4" width="3.7109375" customWidth="1"/>
    <col min="7" max="7" width="10.5703125" bestFit="1" customWidth="1"/>
  </cols>
  <sheetData>
    <row r="1" spans="1:7" ht="45" x14ac:dyDescent="0.25">
      <c r="A1" s="30" t="s">
        <v>35</v>
      </c>
      <c r="B1" s="1">
        <v>897.31</v>
      </c>
    </row>
    <row r="2" spans="1:7" x14ac:dyDescent="0.25">
      <c r="A2" s="36" t="s">
        <v>23</v>
      </c>
      <c r="B2" s="36"/>
      <c r="C2" s="36"/>
      <c r="D2" s="36"/>
      <c r="E2" s="36"/>
      <c r="F2" s="36"/>
      <c r="G2" s="36"/>
    </row>
    <row r="3" spans="1:7" x14ac:dyDescent="0.25">
      <c r="A3" s="37" t="s">
        <v>24</v>
      </c>
      <c r="B3" s="37"/>
      <c r="C3" s="37"/>
      <c r="D3" s="20"/>
      <c r="E3" s="38" t="s">
        <v>25</v>
      </c>
      <c r="F3" s="38"/>
      <c r="G3" s="38"/>
    </row>
    <row r="4" spans="1:7" x14ac:dyDescent="0.25">
      <c r="A4" s="21" t="s">
        <v>26</v>
      </c>
      <c r="B4" s="22" t="s">
        <v>27</v>
      </c>
      <c r="C4" s="23">
        <f>300494/8</f>
        <v>37561.75</v>
      </c>
      <c r="D4" s="20"/>
      <c r="E4" s="21" t="s">
        <v>26</v>
      </c>
      <c r="F4" s="22" t="s">
        <v>27</v>
      </c>
      <c r="G4" s="20">
        <f>333410/8</f>
        <v>41676.25</v>
      </c>
    </row>
    <row r="5" spans="1:7" x14ac:dyDescent="0.25">
      <c r="A5" s="24" t="s">
        <v>28</v>
      </c>
      <c r="B5" s="22" t="s">
        <v>29</v>
      </c>
      <c r="C5" s="23">
        <f>C4*52</f>
        <v>1953211</v>
      </c>
      <c r="D5" s="20"/>
      <c r="E5" s="24" t="s">
        <v>28</v>
      </c>
      <c r="F5" s="22" t="s">
        <v>29</v>
      </c>
      <c r="G5" s="20">
        <f>G4*52</f>
        <v>2167165</v>
      </c>
    </row>
    <row r="6" spans="1:7" x14ac:dyDescent="0.25">
      <c r="A6" s="24" t="s">
        <v>28</v>
      </c>
      <c r="B6" s="22" t="s">
        <v>30</v>
      </c>
      <c r="C6" s="23">
        <f>C5/2000</f>
        <v>976.60550000000001</v>
      </c>
      <c r="D6" s="20"/>
      <c r="E6" s="24" t="s">
        <v>28</v>
      </c>
      <c r="F6" s="22" t="s">
        <v>30</v>
      </c>
      <c r="G6" s="28">
        <f>G5/2000</f>
        <v>1083.5825</v>
      </c>
    </row>
    <row r="7" spans="1:7" x14ac:dyDescent="0.25">
      <c r="A7" s="25"/>
      <c r="B7" s="26" t="s">
        <v>31</v>
      </c>
      <c r="C7" s="27">
        <f>300494/633904</f>
        <v>0.47403707816956508</v>
      </c>
      <c r="D7" s="20"/>
      <c r="E7" s="35" t="s">
        <v>32</v>
      </c>
      <c r="F7" s="35"/>
      <c r="G7" s="27">
        <f>333410/633904</f>
        <v>0.52596292183043492</v>
      </c>
    </row>
    <row r="9" spans="1:7" x14ac:dyDescent="0.25">
      <c r="A9" s="36" t="s">
        <v>33</v>
      </c>
      <c r="B9" s="36"/>
      <c r="C9" s="36"/>
      <c r="D9" s="36"/>
      <c r="E9" s="36"/>
      <c r="F9" s="36"/>
      <c r="G9" s="36"/>
    </row>
    <row r="10" spans="1:7" x14ac:dyDescent="0.25">
      <c r="A10" s="37" t="s">
        <v>24</v>
      </c>
      <c r="B10" s="37"/>
      <c r="C10" s="37"/>
      <c r="D10" s="20"/>
      <c r="E10" s="38" t="s">
        <v>25</v>
      </c>
      <c r="F10" s="38"/>
      <c r="G10" s="38"/>
    </row>
    <row r="11" spans="1:7" x14ac:dyDescent="0.25">
      <c r="A11" s="21" t="s">
        <v>26</v>
      </c>
      <c r="B11" s="22" t="s">
        <v>27</v>
      </c>
      <c r="C11" s="23">
        <v>20657</v>
      </c>
      <c r="D11" s="20"/>
      <c r="E11" s="21" t="s">
        <v>26</v>
      </c>
      <c r="F11" s="22" t="s">
        <v>27</v>
      </c>
      <c r="G11" s="20">
        <v>34885</v>
      </c>
    </row>
    <row r="12" spans="1:7" x14ac:dyDescent="0.25">
      <c r="A12" s="24" t="s">
        <v>28</v>
      </c>
      <c r="B12" s="22" t="s">
        <v>29</v>
      </c>
      <c r="C12" s="23">
        <f>C11*52</f>
        <v>1074164</v>
      </c>
      <c r="D12" s="20"/>
      <c r="E12" s="24" t="s">
        <v>28</v>
      </c>
      <c r="F12" s="22" t="s">
        <v>29</v>
      </c>
      <c r="G12" s="20">
        <f>G11*52</f>
        <v>1814020</v>
      </c>
    </row>
    <row r="13" spans="1:7" x14ac:dyDescent="0.25">
      <c r="A13" s="24" t="s">
        <v>28</v>
      </c>
      <c r="B13" s="22" t="s">
        <v>30</v>
      </c>
      <c r="C13" s="23">
        <f>C12/2000</f>
        <v>537.08199999999999</v>
      </c>
      <c r="D13" s="20"/>
      <c r="E13" s="24" t="s">
        <v>28</v>
      </c>
      <c r="F13" s="22" t="s">
        <v>30</v>
      </c>
      <c r="G13" s="29">
        <f>G12/2000</f>
        <v>907.01</v>
      </c>
    </row>
    <row r="14" spans="1:7" x14ac:dyDescent="0.25">
      <c r="A14" s="25"/>
      <c r="B14" s="26" t="s">
        <v>31</v>
      </c>
      <c r="C14" s="27">
        <v>0.37190000000000001</v>
      </c>
      <c r="D14" s="20"/>
      <c r="E14" s="35" t="s">
        <v>32</v>
      </c>
      <c r="F14" s="35"/>
      <c r="G14" s="27">
        <v>0.62809999999999999</v>
      </c>
    </row>
    <row r="16" spans="1:7" x14ac:dyDescent="0.25">
      <c r="A16" s="36" t="s">
        <v>34</v>
      </c>
      <c r="B16" s="36"/>
      <c r="C16" s="36"/>
      <c r="D16" s="36"/>
      <c r="E16" s="36"/>
      <c r="F16" s="36"/>
      <c r="G16" s="36"/>
    </row>
    <row r="17" spans="1:7" x14ac:dyDescent="0.25">
      <c r="A17" s="37" t="s">
        <v>24</v>
      </c>
      <c r="B17" s="37"/>
      <c r="C17" s="37"/>
      <c r="D17" s="20"/>
      <c r="E17" s="38" t="s">
        <v>25</v>
      </c>
      <c r="F17" s="38"/>
      <c r="G17" s="38"/>
    </row>
    <row r="18" spans="1:7" x14ac:dyDescent="0.25">
      <c r="A18" s="21" t="s">
        <v>26</v>
      </c>
      <c r="B18" s="22" t="s">
        <v>27</v>
      </c>
      <c r="C18" s="23">
        <f>190156.03/8</f>
        <v>23769.50375</v>
      </c>
      <c r="D18" s="20"/>
      <c r="E18" s="21" t="s">
        <v>26</v>
      </c>
      <c r="F18" s="22" t="s">
        <v>27</v>
      </c>
      <c r="G18" s="20">
        <f>285146.84/8</f>
        <v>35643.355000000003</v>
      </c>
    </row>
    <row r="19" spans="1:7" x14ac:dyDescent="0.25">
      <c r="A19" s="24" t="s">
        <v>28</v>
      </c>
      <c r="B19" s="22" t="s">
        <v>29</v>
      </c>
      <c r="C19" s="23">
        <f>C18*52</f>
        <v>1236014.1950000001</v>
      </c>
      <c r="D19" s="20"/>
      <c r="E19" s="24" t="s">
        <v>28</v>
      </c>
      <c r="F19" s="22" t="s">
        <v>29</v>
      </c>
      <c r="G19" s="20">
        <f>G18*52</f>
        <v>1853454.4600000002</v>
      </c>
    </row>
    <row r="20" spans="1:7" x14ac:dyDescent="0.25">
      <c r="A20" s="24" t="s">
        <v>28</v>
      </c>
      <c r="B20" s="22" t="s">
        <v>30</v>
      </c>
      <c r="C20" s="23">
        <f>C19/2000</f>
        <v>618.00709749999999</v>
      </c>
      <c r="D20" s="20"/>
      <c r="E20" s="24" t="s">
        <v>28</v>
      </c>
      <c r="F20" s="22" t="s">
        <v>30</v>
      </c>
      <c r="G20" s="29">
        <f>G19/2000</f>
        <v>926.72723000000008</v>
      </c>
    </row>
    <row r="21" spans="1:7" x14ac:dyDescent="0.25">
      <c r="A21" s="25"/>
      <c r="B21" s="26" t="s">
        <v>31</v>
      </c>
      <c r="C21" s="27">
        <f>190156.63/475303</f>
        <v>0.40007454192378339</v>
      </c>
      <c r="D21" s="20"/>
      <c r="E21" s="35" t="s">
        <v>32</v>
      </c>
      <c r="F21" s="35"/>
      <c r="G21" s="27">
        <f>285146.84/475303</f>
        <v>0.59992644691912322</v>
      </c>
    </row>
  </sheetData>
  <mergeCells count="12">
    <mergeCell ref="A10:C10"/>
    <mergeCell ref="E10:G10"/>
    <mergeCell ref="A2:G2"/>
    <mergeCell ref="A3:C3"/>
    <mergeCell ref="E3:G3"/>
    <mergeCell ref="E7:F7"/>
    <mergeCell ref="A9:G9"/>
    <mergeCell ref="E14:F14"/>
    <mergeCell ref="A16:G16"/>
    <mergeCell ref="A17:C17"/>
    <mergeCell ref="E17:G17"/>
    <mergeCell ref="E21:F21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7" workbookViewId="0">
      <selection activeCell="I28" sqref="I28:I29"/>
    </sheetView>
  </sheetViews>
  <sheetFormatPr defaultRowHeight="15" x14ac:dyDescent="0.25"/>
  <cols>
    <col min="2" max="2" width="25.42578125" customWidth="1"/>
    <col min="3" max="3" width="18.42578125" customWidth="1"/>
    <col min="4" max="4" width="11.5703125" customWidth="1"/>
    <col min="5" max="5" width="29.42578125" customWidth="1"/>
    <col min="6" max="6" width="22.28515625" customWidth="1"/>
    <col min="7" max="7" width="24.85546875" customWidth="1"/>
  </cols>
  <sheetData>
    <row r="1" spans="1:7" x14ac:dyDescent="0.25">
      <c r="A1" t="s">
        <v>0</v>
      </c>
      <c r="B1" t="s">
        <v>48</v>
      </c>
      <c r="C1" t="s">
        <v>52</v>
      </c>
      <c r="D1" t="s">
        <v>54</v>
      </c>
      <c r="E1" t="s">
        <v>49</v>
      </c>
      <c r="F1" t="s">
        <v>50</v>
      </c>
      <c r="G1" t="s">
        <v>51</v>
      </c>
    </row>
    <row r="2" spans="1:7" x14ac:dyDescent="0.25">
      <c r="A2" t="s">
        <v>47</v>
      </c>
      <c r="B2" t="s">
        <v>53</v>
      </c>
      <c r="C2" t="s">
        <v>38</v>
      </c>
      <c r="D2">
        <v>21</v>
      </c>
      <c r="E2">
        <v>5</v>
      </c>
      <c r="F2">
        <f>D2*E2</f>
        <v>105</v>
      </c>
      <c r="G2">
        <f>F2/2000</f>
        <v>5.2499999999999998E-2</v>
      </c>
    </row>
    <row r="3" spans="1:7" x14ac:dyDescent="0.25">
      <c r="A3" t="s">
        <v>47</v>
      </c>
      <c r="B3" t="s">
        <v>55</v>
      </c>
      <c r="C3" t="s">
        <v>56</v>
      </c>
      <c r="D3">
        <v>1</v>
      </c>
      <c r="E3">
        <v>325</v>
      </c>
      <c r="F3">
        <f t="shared" ref="F3:F7" si="0">D3*E3</f>
        <v>325</v>
      </c>
      <c r="G3">
        <f t="shared" ref="G3:G8" si="1">F3/2000</f>
        <v>0.16250000000000001</v>
      </c>
    </row>
    <row r="4" spans="1:7" x14ac:dyDescent="0.25">
      <c r="A4" t="s">
        <v>47</v>
      </c>
      <c r="B4" t="s">
        <v>58</v>
      </c>
      <c r="C4" t="s">
        <v>57</v>
      </c>
      <c r="D4">
        <v>3</v>
      </c>
      <c r="E4">
        <v>175</v>
      </c>
      <c r="F4">
        <f t="shared" si="0"/>
        <v>525</v>
      </c>
      <c r="G4">
        <f t="shared" si="1"/>
        <v>0.26250000000000001</v>
      </c>
    </row>
    <row r="5" spans="1:7" x14ac:dyDescent="0.25">
      <c r="A5" t="s">
        <v>47</v>
      </c>
      <c r="B5" t="s">
        <v>59</v>
      </c>
      <c r="C5" t="s">
        <v>57</v>
      </c>
      <c r="D5">
        <v>1</v>
      </c>
      <c r="E5">
        <v>5</v>
      </c>
      <c r="F5">
        <f t="shared" si="0"/>
        <v>5</v>
      </c>
      <c r="G5">
        <f t="shared" si="1"/>
        <v>2.5000000000000001E-3</v>
      </c>
    </row>
    <row r="6" spans="1:7" x14ac:dyDescent="0.25">
      <c r="A6" t="s">
        <v>47</v>
      </c>
      <c r="B6" t="s">
        <v>60</v>
      </c>
      <c r="C6" t="s">
        <v>57</v>
      </c>
      <c r="D6">
        <v>1</v>
      </c>
      <c r="E6">
        <v>300</v>
      </c>
      <c r="F6">
        <f t="shared" si="0"/>
        <v>300</v>
      </c>
      <c r="G6">
        <f t="shared" si="1"/>
        <v>0.15</v>
      </c>
    </row>
    <row r="7" spans="1:7" x14ac:dyDescent="0.25">
      <c r="A7" t="s">
        <v>47</v>
      </c>
      <c r="B7" t="s">
        <v>76</v>
      </c>
      <c r="C7" t="s">
        <v>57</v>
      </c>
      <c r="D7">
        <v>1</v>
      </c>
      <c r="E7">
        <v>600</v>
      </c>
      <c r="F7">
        <f t="shared" si="0"/>
        <v>600</v>
      </c>
      <c r="G7">
        <f t="shared" si="1"/>
        <v>0.3</v>
      </c>
    </row>
    <row r="8" spans="1:7" x14ac:dyDescent="0.25">
      <c r="A8" t="s">
        <v>47</v>
      </c>
      <c r="B8" t="s">
        <v>61</v>
      </c>
      <c r="C8" t="s">
        <v>57</v>
      </c>
      <c r="D8">
        <v>3</v>
      </c>
      <c r="E8">
        <v>630</v>
      </c>
      <c r="F8">
        <f>D8*E8</f>
        <v>1890</v>
      </c>
      <c r="G8">
        <f t="shared" si="1"/>
        <v>0.94499999999999995</v>
      </c>
    </row>
    <row r="9" spans="1:7" x14ac:dyDescent="0.25">
      <c r="G9" s="1">
        <f>SUM(G2:G8)</f>
        <v>1.875</v>
      </c>
    </row>
    <row r="10" spans="1:7" x14ac:dyDescent="0.25">
      <c r="A10" t="s">
        <v>62</v>
      </c>
      <c r="B10" t="s">
        <v>63</v>
      </c>
      <c r="C10" t="s">
        <v>67</v>
      </c>
      <c r="D10">
        <v>423</v>
      </c>
      <c r="E10">
        <v>8</v>
      </c>
      <c r="F10">
        <f>D10*E10</f>
        <v>3384</v>
      </c>
      <c r="G10">
        <f>F10/2000</f>
        <v>1.6919999999999999</v>
      </c>
    </row>
    <row r="11" spans="1:7" x14ac:dyDescent="0.25">
      <c r="A11" t="s">
        <v>62</v>
      </c>
      <c r="B11" t="s">
        <v>53</v>
      </c>
      <c r="C11" t="s">
        <v>38</v>
      </c>
      <c r="D11">
        <v>1</v>
      </c>
      <c r="E11">
        <v>5</v>
      </c>
      <c r="F11">
        <f t="shared" ref="F11:F16" si="2">D11*E11</f>
        <v>5</v>
      </c>
      <c r="G11">
        <f t="shared" ref="G11:G16" si="3">F11/2000</f>
        <v>2.5000000000000001E-3</v>
      </c>
    </row>
    <row r="12" spans="1:7" x14ac:dyDescent="0.25">
      <c r="A12" t="s">
        <v>62</v>
      </c>
      <c r="B12" t="s">
        <v>65</v>
      </c>
      <c r="C12" t="s">
        <v>56</v>
      </c>
      <c r="D12">
        <v>3</v>
      </c>
      <c r="E12" s="40">
        <v>4200</v>
      </c>
      <c r="F12">
        <f t="shared" si="2"/>
        <v>12600</v>
      </c>
      <c r="G12">
        <f t="shared" si="3"/>
        <v>6.3</v>
      </c>
    </row>
    <row r="13" spans="1:7" x14ac:dyDescent="0.25">
      <c r="A13" t="s">
        <v>62</v>
      </c>
      <c r="B13" t="s">
        <v>66</v>
      </c>
      <c r="C13" t="s">
        <v>56</v>
      </c>
      <c r="D13">
        <v>1</v>
      </c>
      <c r="E13" s="40">
        <v>4200</v>
      </c>
      <c r="F13">
        <f t="shared" si="2"/>
        <v>4200</v>
      </c>
      <c r="G13">
        <f t="shared" si="3"/>
        <v>2.1</v>
      </c>
    </row>
    <row r="14" spans="1:7" x14ac:dyDescent="0.25">
      <c r="A14" t="s">
        <v>62</v>
      </c>
      <c r="B14" t="s">
        <v>58</v>
      </c>
      <c r="C14" t="s">
        <v>57</v>
      </c>
      <c r="D14">
        <v>1</v>
      </c>
      <c r="E14">
        <v>175</v>
      </c>
      <c r="F14">
        <f t="shared" si="2"/>
        <v>175</v>
      </c>
      <c r="G14">
        <f t="shared" si="3"/>
        <v>8.7499999999999994E-2</v>
      </c>
    </row>
    <row r="15" spans="1:7" x14ac:dyDescent="0.25">
      <c r="A15" t="s">
        <v>62</v>
      </c>
      <c r="B15" t="s">
        <v>68</v>
      </c>
      <c r="C15" t="s">
        <v>57</v>
      </c>
      <c r="D15">
        <v>1</v>
      </c>
      <c r="E15">
        <v>600</v>
      </c>
      <c r="F15">
        <f t="shared" si="2"/>
        <v>600</v>
      </c>
      <c r="G15">
        <f t="shared" si="3"/>
        <v>0.3</v>
      </c>
    </row>
    <row r="16" spans="1:7" x14ac:dyDescent="0.25">
      <c r="A16" t="s">
        <v>62</v>
      </c>
      <c r="B16" t="s">
        <v>61</v>
      </c>
      <c r="C16" t="s">
        <v>57</v>
      </c>
      <c r="D16">
        <v>6</v>
      </c>
      <c r="E16">
        <v>630</v>
      </c>
      <c r="F16">
        <f t="shared" si="2"/>
        <v>3780</v>
      </c>
      <c r="G16">
        <f t="shared" si="3"/>
        <v>1.89</v>
      </c>
    </row>
    <row r="17" spans="1:7" x14ac:dyDescent="0.25">
      <c r="G17" s="1">
        <f>SUM(G10:G16)</f>
        <v>12.372000000000002</v>
      </c>
    </row>
    <row r="18" spans="1:7" x14ac:dyDescent="0.25">
      <c r="A18" t="s">
        <v>64</v>
      </c>
      <c r="B18" t="s">
        <v>63</v>
      </c>
      <c r="C18" t="s">
        <v>69</v>
      </c>
      <c r="D18">
        <v>323</v>
      </c>
      <c r="E18">
        <v>8</v>
      </c>
      <c r="F18">
        <f>D18*E18</f>
        <v>2584</v>
      </c>
      <c r="G18">
        <f>F18/2000</f>
        <v>1.292</v>
      </c>
    </row>
    <row r="19" spans="1:7" x14ac:dyDescent="0.25">
      <c r="A19" t="s">
        <v>64</v>
      </c>
      <c r="B19" t="s">
        <v>55</v>
      </c>
      <c r="C19" t="s">
        <v>38</v>
      </c>
      <c r="D19">
        <v>8</v>
      </c>
      <c r="E19">
        <v>325</v>
      </c>
      <c r="F19">
        <f t="shared" ref="F19:F23" si="4">D19*E19</f>
        <v>2600</v>
      </c>
      <c r="G19">
        <f t="shared" ref="G19:G23" si="5">F19/2000</f>
        <v>1.3</v>
      </c>
    </row>
    <row r="20" spans="1:7" x14ac:dyDescent="0.25">
      <c r="A20" t="s">
        <v>64</v>
      </c>
      <c r="B20" t="s">
        <v>65</v>
      </c>
      <c r="C20" t="s">
        <v>56</v>
      </c>
      <c r="D20">
        <v>1</v>
      </c>
      <c r="E20" s="40">
        <v>4200</v>
      </c>
      <c r="F20">
        <f t="shared" si="4"/>
        <v>4200</v>
      </c>
      <c r="G20">
        <f t="shared" si="5"/>
        <v>2.1</v>
      </c>
    </row>
    <row r="21" spans="1:7" x14ac:dyDescent="0.25">
      <c r="A21" t="s">
        <v>64</v>
      </c>
      <c r="B21" t="s">
        <v>66</v>
      </c>
      <c r="C21" t="s">
        <v>56</v>
      </c>
      <c r="D21">
        <v>2</v>
      </c>
      <c r="E21" s="40">
        <v>4200</v>
      </c>
      <c r="F21">
        <f t="shared" si="4"/>
        <v>8400</v>
      </c>
      <c r="G21">
        <f t="shared" si="5"/>
        <v>4.2</v>
      </c>
    </row>
    <row r="22" spans="1:7" x14ac:dyDescent="0.25">
      <c r="A22" t="s">
        <v>64</v>
      </c>
      <c r="B22" t="s">
        <v>58</v>
      </c>
      <c r="C22" t="s">
        <v>57</v>
      </c>
      <c r="D22">
        <v>5</v>
      </c>
      <c r="E22">
        <v>175</v>
      </c>
      <c r="F22">
        <f t="shared" si="4"/>
        <v>875</v>
      </c>
      <c r="G22">
        <f t="shared" si="5"/>
        <v>0.4375</v>
      </c>
    </row>
    <row r="23" spans="1:7" x14ac:dyDescent="0.25">
      <c r="A23" t="s">
        <v>64</v>
      </c>
      <c r="B23" t="s">
        <v>61</v>
      </c>
      <c r="C23" t="s">
        <v>57</v>
      </c>
      <c r="D23">
        <v>4</v>
      </c>
      <c r="E23">
        <v>630</v>
      </c>
      <c r="F23">
        <f t="shared" si="4"/>
        <v>2520</v>
      </c>
      <c r="G23">
        <f t="shared" si="5"/>
        <v>1.26</v>
      </c>
    </row>
    <row r="24" spans="1:7" x14ac:dyDescent="0.25">
      <c r="G24" s="1">
        <f>SUM(G18:G23)</f>
        <v>10.589499999999999</v>
      </c>
    </row>
    <row r="25" spans="1:7" x14ac:dyDescent="0.25">
      <c r="A25" t="s">
        <v>70</v>
      </c>
      <c r="B25" t="s">
        <v>63</v>
      </c>
      <c r="C25" t="s">
        <v>38</v>
      </c>
      <c r="D25">
        <v>410</v>
      </c>
      <c r="E25">
        <v>8</v>
      </c>
      <c r="F25">
        <f>D25*E25</f>
        <v>3280</v>
      </c>
      <c r="G25">
        <f>F25/2000</f>
        <v>1.64</v>
      </c>
    </row>
    <row r="26" spans="1:7" x14ac:dyDescent="0.25">
      <c r="A26" t="s">
        <v>70</v>
      </c>
      <c r="B26" t="s">
        <v>71</v>
      </c>
      <c r="C26" t="s">
        <v>38</v>
      </c>
      <c r="D26">
        <v>1</v>
      </c>
      <c r="E26">
        <v>25</v>
      </c>
      <c r="F26">
        <f t="shared" ref="F26:F34" si="6">D26*E26</f>
        <v>25</v>
      </c>
      <c r="G26">
        <f t="shared" ref="G26:G34" si="7">F26/2000</f>
        <v>1.2500000000000001E-2</v>
      </c>
    </row>
    <row r="27" spans="1:7" x14ac:dyDescent="0.25">
      <c r="A27" t="s">
        <v>70</v>
      </c>
      <c r="B27" t="s">
        <v>72</v>
      </c>
      <c r="C27" t="s">
        <v>56</v>
      </c>
      <c r="D27">
        <v>1</v>
      </c>
      <c r="E27">
        <v>3</v>
      </c>
      <c r="F27">
        <f t="shared" si="6"/>
        <v>3</v>
      </c>
      <c r="G27">
        <f t="shared" si="7"/>
        <v>1.5E-3</v>
      </c>
    </row>
    <row r="28" spans="1:7" x14ac:dyDescent="0.25">
      <c r="A28" t="s">
        <v>70</v>
      </c>
      <c r="B28" t="s">
        <v>73</v>
      </c>
      <c r="C28" t="s">
        <v>74</v>
      </c>
      <c r="D28">
        <v>6</v>
      </c>
      <c r="E28">
        <v>630</v>
      </c>
      <c r="F28">
        <f t="shared" si="6"/>
        <v>3780</v>
      </c>
      <c r="G28">
        <f t="shared" si="7"/>
        <v>1.89</v>
      </c>
    </row>
    <row r="29" spans="1:7" x14ac:dyDescent="0.25">
      <c r="A29" t="s">
        <v>70</v>
      </c>
      <c r="B29" t="s">
        <v>65</v>
      </c>
      <c r="C29" t="s">
        <v>56</v>
      </c>
      <c r="D29">
        <v>1</v>
      </c>
      <c r="E29" s="40">
        <v>4200</v>
      </c>
      <c r="F29">
        <f t="shared" si="6"/>
        <v>4200</v>
      </c>
      <c r="G29">
        <f t="shared" si="7"/>
        <v>2.1</v>
      </c>
    </row>
    <row r="30" spans="1:7" x14ac:dyDescent="0.25">
      <c r="A30" t="s">
        <v>70</v>
      </c>
      <c r="B30" t="s">
        <v>75</v>
      </c>
      <c r="C30" t="s">
        <v>56</v>
      </c>
      <c r="D30">
        <v>1</v>
      </c>
      <c r="E30">
        <v>5</v>
      </c>
      <c r="F30">
        <f t="shared" si="6"/>
        <v>5</v>
      </c>
      <c r="G30">
        <f t="shared" si="7"/>
        <v>2.5000000000000001E-3</v>
      </c>
    </row>
    <row r="31" spans="1:7" x14ac:dyDescent="0.25">
      <c r="A31" t="s">
        <v>70</v>
      </c>
      <c r="B31" t="s">
        <v>58</v>
      </c>
      <c r="C31" t="s">
        <v>57</v>
      </c>
      <c r="D31">
        <v>4</v>
      </c>
      <c r="E31">
        <v>175</v>
      </c>
      <c r="F31">
        <f t="shared" si="6"/>
        <v>700</v>
      </c>
      <c r="G31">
        <f t="shared" si="7"/>
        <v>0.35</v>
      </c>
    </row>
    <row r="32" spans="1:7" x14ac:dyDescent="0.25">
      <c r="A32" t="s">
        <v>70</v>
      </c>
      <c r="B32" t="s">
        <v>59</v>
      </c>
      <c r="C32" t="s">
        <v>57</v>
      </c>
      <c r="D32">
        <v>1</v>
      </c>
      <c r="E32">
        <v>5</v>
      </c>
      <c r="F32">
        <f t="shared" si="6"/>
        <v>5</v>
      </c>
      <c r="G32">
        <f t="shared" si="7"/>
        <v>2.5000000000000001E-3</v>
      </c>
    </row>
    <row r="33" spans="1:7" x14ac:dyDescent="0.25">
      <c r="A33" t="s">
        <v>70</v>
      </c>
      <c r="B33" t="s">
        <v>76</v>
      </c>
      <c r="C33" t="s">
        <v>57</v>
      </c>
      <c r="D33">
        <v>1</v>
      </c>
      <c r="E33">
        <v>600</v>
      </c>
      <c r="F33">
        <f t="shared" si="6"/>
        <v>600</v>
      </c>
      <c r="G33">
        <f t="shared" si="7"/>
        <v>0.3</v>
      </c>
    </row>
    <row r="34" spans="1:7" x14ac:dyDescent="0.25">
      <c r="A34" t="s">
        <v>70</v>
      </c>
      <c r="B34" t="s">
        <v>77</v>
      </c>
      <c r="C34" t="s">
        <v>57</v>
      </c>
      <c r="D34">
        <v>1</v>
      </c>
      <c r="E34">
        <v>5</v>
      </c>
      <c r="F34">
        <f t="shared" si="6"/>
        <v>5</v>
      </c>
      <c r="G34">
        <f t="shared" si="7"/>
        <v>2.5000000000000001E-3</v>
      </c>
    </row>
    <row r="35" spans="1:7" x14ac:dyDescent="0.25">
      <c r="G35" s="1">
        <f>SUM(G25:G34)</f>
        <v>6.3015000000000008</v>
      </c>
    </row>
  </sheetData>
  <pageMargins left="0.7" right="0.7" top="0.75" bottom="0.75" header="0.3" footer="0.3"/>
  <ignoredErrors>
    <ignoredError sqref="G9 G17 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SecureShred</vt:lpstr>
      <vt:lpstr>RecycleMania</vt:lpstr>
      <vt:lpstr>Donated,Sold,Traded Property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2017-07-27T14:53:22Z</dcterms:modified>
</cp:coreProperties>
</file>