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su-group2\Energy\Common\AASHE STARS 2019 submission\"/>
    </mc:Choice>
  </mc:AlternateContent>
  <bookViews>
    <workbookView xWindow="0" yWindow="0" windowWidth="24000" windowHeight="9600" activeTab="6"/>
  </bookViews>
  <sheets>
    <sheet name="kWh" sheetId="1" r:id="rId1"/>
    <sheet name="CCF " sheetId="4" r:id="rId2"/>
    <sheet name="Oil" sheetId="6" r:id="rId3"/>
    <sheet name="Propane" sheetId="7" r:id="rId4"/>
    <sheet name="GasDiesel" sheetId="5" r:id="rId5"/>
    <sheet name="Commuting" sheetId="9" r:id="rId6"/>
    <sheet name="Waste" sheetId="10" r:id="rId7"/>
    <sheet name="Nov2018 totals for STARS" sheetId="1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3" i="10" l="1"/>
  <c r="J83" i="10"/>
  <c r="Q82" i="10"/>
  <c r="F6" i="11" l="1"/>
  <c r="B4" i="11"/>
  <c r="B6" i="11" l="1"/>
  <c r="B5" i="11" l="1"/>
  <c r="E5" i="11" s="1"/>
  <c r="F5" i="11" s="1"/>
  <c r="B3" i="11" l="1"/>
  <c r="F3" i="11" s="1"/>
  <c r="N82" i="10" l="1"/>
  <c r="N80" i="10" l="1"/>
  <c r="K80" i="10"/>
  <c r="E80" i="10"/>
  <c r="E5" i="9" l="1"/>
  <c r="J5" i="9"/>
  <c r="E11" i="9"/>
  <c r="E9" i="9"/>
  <c r="E8" i="9"/>
  <c r="J80" i="10"/>
  <c r="D80" i="10"/>
  <c r="F82" i="10" s="1"/>
  <c r="J82" i="10" s="1"/>
  <c r="J10" i="9"/>
  <c r="J8" i="9"/>
  <c r="N4" i="5" l="1"/>
  <c r="N5" i="5"/>
  <c r="N8" i="9"/>
  <c r="M8" i="9"/>
  <c r="L8" i="9"/>
  <c r="K8" i="9"/>
  <c r="K5" i="9" l="1"/>
  <c r="F8" i="9"/>
  <c r="K10" i="9"/>
  <c r="B11" i="9"/>
  <c r="C11" i="9"/>
  <c r="D11" i="9"/>
  <c r="L5" i="9" l="1"/>
  <c r="M5" i="9" s="1"/>
  <c r="N5" i="9" s="1"/>
  <c r="F6" i="9" s="1"/>
  <c r="L10" i="9"/>
  <c r="M10" i="9" s="1"/>
  <c r="N10" i="9" s="1"/>
  <c r="F9" i="9" s="1"/>
  <c r="F5" i="9"/>
  <c r="F11" i="9" s="1"/>
  <c r="N32" i="4" l="1"/>
  <c r="N42" i="1" l="1"/>
  <c r="N30" i="4"/>
  <c r="N26" i="4" l="1"/>
  <c r="B25" i="4"/>
  <c r="M31" i="4" l="1"/>
  <c r="M33" i="4" s="1"/>
  <c r="L31" i="4"/>
  <c r="L33" i="4" s="1"/>
  <c r="K31" i="4"/>
  <c r="K33" i="4" s="1"/>
  <c r="J31" i="4"/>
  <c r="J33" i="4" s="1"/>
  <c r="I31" i="4"/>
  <c r="I33" i="4" s="1"/>
  <c r="H31" i="4"/>
  <c r="H33" i="4" s="1"/>
  <c r="G31" i="4"/>
  <c r="G33" i="4" s="1"/>
  <c r="F31" i="4"/>
  <c r="F33" i="4" s="1"/>
  <c r="E31" i="4"/>
  <c r="E33" i="4" s="1"/>
  <c r="D31" i="4"/>
  <c r="D33" i="4" s="1"/>
  <c r="C31" i="4"/>
  <c r="C33" i="4" s="1"/>
  <c r="B31" i="4"/>
  <c r="M25" i="4"/>
  <c r="M27" i="4" s="1"/>
  <c r="L25" i="4"/>
  <c r="L27" i="4" s="1"/>
  <c r="K25" i="4"/>
  <c r="K27" i="4" s="1"/>
  <c r="J25" i="4"/>
  <c r="J27" i="4" s="1"/>
  <c r="I25" i="4"/>
  <c r="I27" i="4" s="1"/>
  <c r="H25" i="4"/>
  <c r="H27" i="4" s="1"/>
  <c r="G25" i="4"/>
  <c r="G27" i="4" s="1"/>
  <c r="F25" i="4"/>
  <c r="F27" i="4" s="1"/>
  <c r="E25" i="4"/>
  <c r="E27" i="4" s="1"/>
  <c r="D25" i="4"/>
  <c r="D27" i="4" s="1"/>
  <c r="C25" i="4"/>
  <c r="C27" i="4" s="1"/>
  <c r="B27" i="4"/>
  <c r="B33" i="4" l="1"/>
  <c r="N31" i="4"/>
  <c r="N33" i="4" s="1"/>
  <c r="N25" i="4"/>
  <c r="N27" i="4" s="1"/>
  <c r="M41" i="1"/>
  <c r="M43" i="1" s="1"/>
  <c r="L41" i="1"/>
  <c r="L43" i="1" s="1"/>
  <c r="K41" i="1"/>
  <c r="K43" i="1" s="1"/>
  <c r="J41" i="1"/>
  <c r="J43" i="1" s="1"/>
  <c r="I41" i="1"/>
  <c r="I43" i="1" s="1"/>
  <c r="H41" i="1"/>
  <c r="H43" i="1" s="1"/>
  <c r="G41" i="1"/>
  <c r="G43" i="1" s="1"/>
  <c r="F41" i="1"/>
  <c r="F43" i="1" s="1"/>
  <c r="E41" i="1"/>
  <c r="E43" i="1" s="1"/>
  <c r="D41" i="1"/>
  <c r="D43" i="1" s="1"/>
  <c r="C41" i="1"/>
  <c r="C43" i="1" s="1"/>
  <c r="B41" i="1"/>
  <c r="N41" i="1" l="1"/>
  <c r="N43" i="1" s="1"/>
  <c r="B43" i="1"/>
</calcChain>
</file>

<file path=xl/sharedStrings.xml><?xml version="1.0" encoding="utf-8"?>
<sst xmlns="http://schemas.openxmlformats.org/spreadsheetml/2006/main" count="233" uniqueCount="143">
  <si>
    <t>KWH Used</t>
  </si>
  <si>
    <t>kWh Total</t>
  </si>
  <si>
    <t>$ Total</t>
  </si>
  <si>
    <t>$/kWh</t>
  </si>
  <si>
    <t>CCF Used</t>
  </si>
  <si>
    <t>Fuel Cell</t>
  </si>
  <si>
    <t>CCF Total</t>
  </si>
  <si>
    <t>$/CCF</t>
  </si>
  <si>
    <t xml:space="preserve">Total Purchased Electricity </t>
  </si>
  <si>
    <t>kWh</t>
  </si>
  <si>
    <t>Unleaded</t>
  </si>
  <si>
    <t>Diesel</t>
  </si>
  <si>
    <t>#2 heating oil</t>
  </si>
  <si>
    <t>#3 diesel emergency generators</t>
  </si>
  <si>
    <t>Propane (delivery)</t>
  </si>
  <si>
    <t>Oil (delivery)</t>
  </si>
  <si>
    <t>Total Propane Consumption</t>
  </si>
  <si>
    <t xml:space="preserve">Total Oil Consumption </t>
  </si>
  <si>
    <t>Total</t>
  </si>
  <si>
    <t>Gasoline</t>
  </si>
  <si>
    <t>Electricity</t>
  </si>
  <si>
    <t>Nat. Gas</t>
  </si>
  <si>
    <t>FT faculty are more likely to live in nearby towns like Mansfield &amp; Coventry, but many live farther away in towns like South Windsor &amp; Glastonbury</t>
  </si>
  <si>
    <t>the majority of FT staff and PT faculty come from towns like Willington &amp; Manchester</t>
  </si>
  <si>
    <t>the majority of students come from towns like Vernon &amp; East Hartford</t>
  </si>
  <si>
    <t>Side Facts</t>
  </si>
  <si>
    <t>PT faculty come to campus 2 days/week, 30 weeks/year</t>
  </si>
  <si>
    <t>FT faculty come to campus 4 days/week, 30 weeks/year</t>
  </si>
  <si>
    <t>PT staff work about 200 days per year</t>
  </si>
  <si>
    <t>FT staff work about 230 days per year</t>
  </si>
  <si>
    <t>This ignores residential students who go home each weekend</t>
  </si>
  <si>
    <t>If our best address info is that they live in (e.g.) Vernon, Pomfret, or Norwich, then they are actually commuting from those towns</t>
  </si>
  <si>
    <t>PT commuters come to campus 2 days/week and are enrolled for Fall + Spring terms (about 60 round-trip commutes)</t>
  </si>
  <si>
    <t>FT commuter students come to campus 3 days/week and are enrolled for Fall + Spring terms (thus, about 90 round-trip commutes per year)</t>
  </si>
  <si>
    <t>Assumptions</t>
  </si>
  <si>
    <t>Grand Total</t>
  </si>
  <si>
    <t>Annual Miles Traveled (25 mile assumption)</t>
  </si>
  <si>
    <t>Total trips/year (30 week assumption)</t>
  </si>
  <si>
    <t>Total trips/week Faculty</t>
  </si>
  <si>
    <t>Trips/week PT faculty</t>
  </si>
  <si>
    <t>Trips/week FT faculty</t>
  </si>
  <si>
    <t>Faculty</t>
  </si>
  <si>
    <t>Staff</t>
  </si>
  <si>
    <t>Total trips/year (31 week assumption)</t>
  </si>
  <si>
    <t>Total trips/week staff</t>
  </si>
  <si>
    <t>Trips/week PT staff</t>
  </si>
  <si>
    <t>Trips/week FT staff</t>
  </si>
  <si>
    <t xml:space="preserve">     Residential</t>
  </si>
  <si>
    <t xml:space="preserve">     Commuter</t>
  </si>
  <si>
    <t>Students</t>
  </si>
  <si>
    <t>Annual miles traveled (30 mile assumption)</t>
  </si>
  <si>
    <t>Total trips per/year (31 week assumption)</t>
  </si>
  <si>
    <t>Total trips/week commuter students</t>
  </si>
  <si>
    <t>Trips/week PT commuter students</t>
  </si>
  <si>
    <t>Trips/week FT Commuter students</t>
  </si>
  <si>
    <t>Ann. VMT</t>
  </si>
  <si>
    <t>FTE</t>
  </si>
  <si>
    <t>Part-Time</t>
  </si>
  <si>
    <t>Full-Time</t>
  </si>
  <si>
    <t>Student &amp; Employee Counts</t>
  </si>
  <si>
    <t>Fall 2017 Enrollment, Staffing, &amp; Estimated Annual VMT for Eastern</t>
  </si>
  <si>
    <t>*data collected from Darren Nosal</t>
  </si>
  <si>
    <t xml:space="preserve">*population demographics collected from Jay Zhu </t>
  </si>
  <si>
    <t>E.C.S.U.  Weight Evaluation</t>
  </si>
  <si>
    <t>Location</t>
  </si>
  <si>
    <t>Address</t>
  </si>
  <si>
    <t>Week of</t>
  </si>
  <si>
    <t>Trash lbs.</t>
  </si>
  <si>
    <t>Recycling lbs.</t>
  </si>
  <si>
    <t>Noble Hall</t>
  </si>
  <si>
    <t>284 Valley ST</t>
  </si>
  <si>
    <t>Shaffer Hall</t>
  </si>
  <si>
    <t>83 Windham ST</t>
  </si>
  <si>
    <t>Fine Arts</t>
  </si>
  <si>
    <t>Ball Field</t>
  </si>
  <si>
    <t>65 Mansfield City</t>
  </si>
  <si>
    <t>Child Development</t>
  </si>
  <si>
    <t>1 Charter Oak</t>
  </si>
  <si>
    <t>Police Dept</t>
  </si>
  <si>
    <t>264 High ST</t>
  </si>
  <si>
    <t>Student Center</t>
  </si>
  <si>
    <t>Crandall Hall</t>
  </si>
  <si>
    <t>6 Oxcum RD</t>
  </si>
  <si>
    <t>Occom Hall</t>
  </si>
  <si>
    <t>26 Eastern RD</t>
  </si>
  <si>
    <t>Sports Center</t>
  </si>
  <si>
    <t>18 Eastern RD</t>
  </si>
  <si>
    <t>Facilities</t>
  </si>
  <si>
    <t>5 Eastern RD</t>
  </si>
  <si>
    <t>Res Village</t>
  </si>
  <si>
    <t>Admissions</t>
  </si>
  <si>
    <t>182 High ST</t>
  </si>
  <si>
    <t>N/A</t>
  </si>
  <si>
    <t>Library</t>
  </si>
  <si>
    <t>220 Windham ST EXT</t>
  </si>
  <si>
    <t>Winthrop</t>
  </si>
  <si>
    <t>215 Windham ST EXT</t>
  </si>
  <si>
    <t>Ins. Advancement</t>
  </si>
  <si>
    <t>195 High ST</t>
  </si>
  <si>
    <t>New Admin</t>
  </si>
  <si>
    <t>Webb Hall</t>
  </si>
  <si>
    <t>15 Eastern RD</t>
  </si>
  <si>
    <t>South Res Village</t>
  </si>
  <si>
    <t>210 Windham ST EXT</t>
  </si>
  <si>
    <t>Health Services</t>
  </si>
  <si>
    <t>185 Birch ST</t>
  </si>
  <si>
    <t>Windham ST Apts</t>
  </si>
  <si>
    <t>5 Windham ST EXT</t>
  </si>
  <si>
    <t>New Science</t>
  </si>
  <si>
    <t>Hurley Hall 2</t>
  </si>
  <si>
    <t>28 Eastern Hall</t>
  </si>
  <si>
    <t>Maintenance W</t>
  </si>
  <si>
    <t>Mead Res. Village</t>
  </si>
  <si>
    <t>30 Eastern RD</t>
  </si>
  <si>
    <t>lbs</t>
  </si>
  <si>
    <t>short tons</t>
  </si>
  <si>
    <t>Total weight Fall (lbs)</t>
  </si>
  <si>
    <t>Total weight Spring (lbs)</t>
  </si>
  <si>
    <t>Total weight Averaged  (lbs)</t>
  </si>
  <si>
    <t>Total annual weight (lbs)</t>
  </si>
  <si>
    <t>We were given two weeks worth of data from the fall and spring semester. I averaged the two together the multiplied the average by 26 weeks (half of 52 since we have two weeks) then converted to short tons</t>
  </si>
  <si>
    <t xml:space="preserve">*also in the GHG SIMAP calculator when reporting follow the format for 2017. They ask for total trips, meaning driving to school and back home counts as two trips. But since our total mileage is already round trip you would be doubling the total VMT.    </t>
  </si>
  <si>
    <t xml:space="preserve">*payroll reports demand charge as opposed to actual usage. You have to actually look at the bill to get the correct number. </t>
  </si>
  <si>
    <t>Recycling % Feb.</t>
  </si>
  <si>
    <t>~Recycling % Annual</t>
  </si>
  <si>
    <t>~Total Annual Recycling (lbs)</t>
  </si>
  <si>
    <t>&lt;- Incomplete recycling info</t>
  </si>
  <si>
    <t>kwh</t>
  </si>
  <si>
    <t>ccf</t>
  </si>
  <si>
    <t>STARS data</t>
  </si>
  <si>
    <t>STARS unit</t>
  </si>
  <si>
    <t>MMBTU</t>
  </si>
  <si>
    <t>Alex's data</t>
  </si>
  <si>
    <t>Alex's unit</t>
  </si>
  <si>
    <t>Natural Gas</t>
  </si>
  <si>
    <t>Propane</t>
  </si>
  <si>
    <t>Gallons</t>
  </si>
  <si>
    <t>gallons</t>
  </si>
  <si>
    <t>Fuel Oil No. 2</t>
  </si>
  <si>
    <t>Conversion to kBTU</t>
  </si>
  <si>
    <t>Fuel Source</t>
  </si>
  <si>
    <t>FY Jul16-Jun17 TOTALS</t>
  </si>
  <si>
    <t>SIMAP/Energy Star multiplier for Alex's unit to STARS unit/kBTU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</si>
</sst>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00"/>
    <numFmt numFmtId="165" formatCode="0.0"/>
    <numFmt numFmtId="166" formatCode="_(* #,##0.0_);_(* \(#,##0.0\);_(* &quot;-&quot;?_);_(@_)"/>
    <numFmt numFmtId="167" formatCode="###0"/>
  </numFmts>
  <fonts count="9" x14ac:knownFonts="1">
    <font>
      <sz val="11"/>
      <color theme="1"/>
      <name val="Calibri"/>
      <family val="2"/>
      <scheme val="minor"/>
    </font>
    <font>
      <sz val="1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
      <sz val="8"/>
      <color theme="1"/>
      <name val="Calibri"/>
      <family val="2"/>
      <scheme val="minor"/>
    </font>
    <font>
      <sz val="9"/>
      <color theme="1"/>
      <name val="Calibri"/>
      <family val="2"/>
      <scheme val="minor"/>
    </font>
    <font>
      <b/>
      <sz val="20"/>
      <color theme="1"/>
      <name val="Adobe Arabic"/>
      <family val="1"/>
    </font>
    <font>
      <sz val="11"/>
      <color rgb="FF333333"/>
      <name val="Calibri"/>
      <family val="2"/>
      <scheme val="minor"/>
    </font>
  </fonts>
  <fills count="7">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right/>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43" fontId="0" fillId="0" borderId="0" xfId="0" applyNumberFormat="1"/>
    <xf numFmtId="17" fontId="0" fillId="0" borderId="0" xfId="0" applyNumberFormat="1"/>
    <xf numFmtId="43" fontId="1" fillId="2" borderId="0" xfId="0" applyNumberFormat="1" applyFont="1" applyFill="1"/>
    <xf numFmtId="0" fontId="1" fillId="2" borderId="0" xfId="0" applyFont="1" applyFill="1"/>
    <xf numFmtId="0" fontId="0" fillId="2" borderId="0" xfId="0" applyFill="1"/>
    <xf numFmtId="164" fontId="0" fillId="0" borderId="0" xfId="0" applyNumberFormat="1"/>
    <xf numFmtId="0" fontId="0" fillId="0" borderId="1" xfId="0" applyBorder="1"/>
    <xf numFmtId="0" fontId="0" fillId="0" borderId="2" xfId="0" applyBorder="1"/>
    <xf numFmtId="164" fontId="0" fillId="0" borderId="2" xfId="0" applyNumberFormat="1" applyBorder="1"/>
    <xf numFmtId="43" fontId="0" fillId="0" borderId="1" xfId="0" applyNumberFormat="1" applyBorder="1"/>
    <xf numFmtId="43" fontId="0" fillId="0" borderId="0" xfId="0" applyNumberFormat="1" applyAlignment="1">
      <alignment horizontal="left" vertical="center"/>
    </xf>
    <xf numFmtId="0" fontId="0" fillId="3" borderId="0" xfId="0" applyFill="1"/>
    <xf numFmtId="0" fontId="0" fillId="4" borderId="0" xfId="0" applyFill="1"/>
    <xf numFmtId="0" fontId="0" fillId="0" borderId="0" xfId="0" applyFill="1"/>
    <xf numFmtId="0" fontId="0" fillId="0" borderId="0" xfId="0" applyAlignment="1">
      <alignment horizontal="center" vertical="center"/>
    </xf>
    <xf numFmtId="166" fontId="0" fillId="0" borderId="0" xfId="0" applyNumberFormat="1" applyFill="1"/>
    <xf numFmtId="17" fontId="0" fillId="0" borderId="0" xfId="0" applyNumberFormat="1" applyBorder="1"/>
    <xf numFmtId="17" fontId="0" fillId="0" borderId="0" xfId="0" applyNumberFormat="1" applyFill="1" applyBorder="1"/>
    <xf numFmtId="0" fontId="0" fillId="3" borderId="0" xfId="0" applyFill="1" applyBorder="1"/>
    <xf numFmtId="0" fontId="0" fillId="0" borderId="0" xfId="0" applyBorder="1"/>
    <xf numFmtId="0" fontId="0" fillId="4" borderId="0" xfId="0" applyFill="1" applyBorder="1"/>
    <xf numFmtId="164" fontId="0" fillId="0" borderId="1" xfId="0" applyNumberFormat="1" applyFill="1" applyBorder="1"/>
    <xf numFmtId="43" fontId="0" fillId="0" borderId="0" xfId="0" applyNumberFormat="1" applyFill="1"/>
    <xf numFmtId="167" fontId="0" fillId="0" borderId="0" xfId="0" applyNumberFormat="1"/>
    <xf numFmtId="0" fontId="3" fillId="0" borderId="0" xfId="0" applyFont="1"/>
    <xf numFmtId="167" fontId="3" fillId="0" borderId="0" xfId="0" applyNumberFormat="1" applyFont="1"/>
    <xf numFmtId="3" fontId="0" fillId="0" borderId="0" xfId="0" applyNumberFormat="1" applyAlignment="1">
      <alignment horizontal="center"/>
    </xf>
    <xf numFmtId="0" fontId="0" fillId="0" borderId="0" xfId="0" applyAlignment="1">
      <alignment horizontal="center"/>
    </xf>
    <xf numFmtId="167" fontId="4" fillId="0" borderId="0" xfId="0" applyNumberFormat="1" applyFont="1"/>
    <xf numFmtId="0" fontId="5" fillId="0" borderId="0" xfId="0" applyFont="1" applyAlignment="1">
      <alignment wrapText="1"/>
    </xf>
    <xf numFmtId="0" fontId="6" fillId="0" borderId="0" xfId="0" applyFont="1" applyAlignment="1">
      <alignment wrapText="1"/>
    </xf>
    <xf numFmtId="165" fontId="0" fillId="0" borderId="0" xfId="0" applyNumberFormat="1" applyAlignment="1">
      <alignment horizontal="center"/>
    </xf>
    <xf numFmtId="167" fontId="2" fillId="0" borderId="0" xfId="0" applyNumberFormat="1" applyFont="1"/>
    <xf numFmtId="0" fontId="5" fillId="0" borderId="0" xfId="0" applyNumberFormat="1" applyFont="1" applyAlignment="1">
      <alignment horizontal="left" wrapText="1"/>
    </xf>
    <xf numFmtId="0" fontId="4" fillId="0" borderId="0" xfId="0" applyFont="1" applyAlignment="1">
      <alignment horizontal="center"/>
    </xf>
    <xf numFmtId="0" fontId="2" fillId="0" borderId="0" xfId="0" applyFont="1" applyAlignment="1">
      <alignment horizontal="center"/>
    </xf>
    <xf numFmtId="0" fontId="7" fillId="0" borderId="0" xfId="0" applyFont="1"/>
    <xf numFmtId="14" fontId="0" fillId="0" borderId="0" xfId="0" applyNumberFormat="1"/>
    <xf numFmtId="14" fontId="0" fillId="0" borderId="0" xfId="0" applyNumberFormat="1" applyAlignment="1">
      <alignment wrapText="1"/>
    </xf>
    <xf numFmtId="0" fontId="0" fillId="0" borderId="0" xfId="0" applyAlignment="1">
      <alignment wrapText="1"/>
    </xf>
    <xf numFmtId="1" fontId="0" fillId="0" borderId="0" xfId="0" applyNumberFormat="1" applyAlignment="1">
      <alignment horizontal="center"/>
    </xf>
    <xf numFmtId="17" fontId="0" fillId="0" borderId="0" xfId="0" applyNumberFormat="1" applyFill="1"/>
    <xf numFmtId="166" fontId="0" fillId="0" borderId="0" xfId="0" applyNumberFormat="1" applyFill="1" applyAlignment="1">
      <alignment horizontal="center"/>
    </xf>
    <xf numFmtId="0" fontId="0" fillId="0" borderId="2" xfId="0" applyFill="1" applyBorder="1"/>
    <xf numFmtId="164" fontId="0" fillId="0" borderId="2" xfId="0" applyNumberFormat="1" applyFill="1" applyBorder="1"/>
    <xf numFmtId="0" fontId="0" fillId="0" borderId="1" xfId="0" applyFill="1" applyBorder="1"/>
    <xf numFmtId="165" fontId="0" fillId="0" borderId="0" xfId="0" applyNumberFormat="1" applyFill="1"/>
    <xf numFmtId="0" fontId="2" fillId="0" borderId="0" xfId="0" applyFont="1"/>
    <xf numFmtId="0" fontId="2" fillId="0" borderId="0" xfId="0" applyFont="1" applyAlignment="1">
      <alignment wrapText="1"/>
    </xf>
    <xf numFmtId="0" fontId="0" fillId="0" borderId="3" xfId="0" applyBorder="1"/>
    <xf numFmtId="43" fontId="0" fillId="0" borderId="4" xfId="0" applyNumberFormat="1" applyBorder="1"/>
    <xf numFmtId="0" fontId="0" fillId="0" borderId="4" xfId="0" applyBorder="1"/>
    <xf numFmtId="0" fontId="8" fillId="6" borderId="4" xfId="0" applyFont="1" applyFill="1" applyBorder="1" applyAlignment="1">
      <alignment vertical="top" wrapText="1"/>
    </xf>
    <xf numFmtId="43" fontId="0" fillId="5" borderId="4" xfId="0" applyNumberFormat="1" applyFill="1" applyBorder="1"/>
    <xf numFmtId="0" fontId="0" fillId="6" borderId="5" xfId="0" applyFill="1" applyBorder="1"/>
    <xf numFmtId="0" fontId="0" fillId="5" borderId="4" xfId="0" applyFill="1" applyBorder="1"/>
    <xf numFmtId="3" fontId="0" fillId="5" borderId="4" xfId="0" applyNumberFormat="1" applyFill="1" applyBorder="1"/>
    <xf numFmtId="0" fontId="0" fillId="0" borderId="0" xfId="0" applyAlignment="1">
      <alignment horizontal="center" vertical="center"/>
    </xf>
    <xf numFmtId="0" fontId="4" fillId="0" borderId="0" xfId="0" applyFont="1" applyAlignment="1">
      <alignment horizontal="center"/>
    </xf>
    <xf numFmtId="167" fontId="0" fillId="0" borderId="0" xfId="0" applyNumberFormat="1" applyAlignment="1">
      <alignment horizontal="left" vertical="top"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opLeftCell="A7" zoomScale="80" zoomScaleNormal="80" workbookViewId="0">
      <selection activeCell="C46" sqref="C46"/>
    </sheetView>
  </sheetViews>
  <sheetFormatPr defaultRowHeight="15" x14ac:dyDescent="0.25"/>
  <cols>
    <col min="2" max="2" width="15.140625" style="1" bestFit="1" customWidth="1"/>
    <col min="3" max="3" width="18.140625" style="1" customWidth="1"/>
    <col min="4" max="12" width="13.85546875" style="1" bestFit="1" customWidth="1"/>
    <col min="13" max="13" width="13.85546875" bestFit="1" customWidth="1"/>
    <col min="14" max="14" width="15.140625" bestFit="1" customWidth="1"/>
  </cols>
  <sheetData>
    <row r="1" spans="1:13" x14ac:dyDescent="0.25">
      <c r="A1" t="s">
        <v>20</v>
      </c>
    </row>
    <row r="2" spans="1:13" x14ac:dyDescent="0.25">
      <c r="B2" s="2">
        <v>42552</v>
      </c>
      <c r="C2" s="2">
        <v>42583</v>
      </c>
      <c r="D2" s="2">
        <v>42614</v>
      </c>
      <c r="E2" s="2">
        <v>42644</v>
      </c>
      <c r="F2" s="2">
        <v>42675</v>
      </c>
      <c r="G2" s="2">
        <v>42705</v>
      </c>
      <c r="H2" s="2">
        <v>42736</v>
      </c>
      <c r="I2" s="2">
        <v>42767</v>
      </c>
      <c r="J2" s="2">
        <v>42795</v>
      </c>
      <c r="K2" s="2">
        <v>42826</v>
      </c>
      <c r="L2" s="2">
        <v>42856</v>
      </c>
      <c r="M2" s="2">
        <v>42887</v>
      </c>
    </row>
    <row r="3" spans="1:13" x14ac:dyDescent="0.25">
      <c r="B3" s="1" t="s">
        <v>0</v>
      </c>
      <c r="C3" s="1" t="s">
        <v>0</v>
      </c>
      <c r="D3" s="1" t="s">
        <v>0</v>
      </c>
      <c r="E3" s="1" t="s">
        <v>0</v>
      </c>
      <c r="F3" s="1" t="s">
        <v>0</v>
      </c>
      <c r="G3" s="1" t="s">
        <v>0</v>
      </c>
      <c r="H3" s="1" t="s">
        <v>0</v>
      </c>
      <c r="I3" s="1" t="s">
        <v>0</v>
      </c>
      <c r="J3" s="1" t="s">
        <v>0</v>
      </c>
      <c r="K3" s="1" t="s">
        <v>0</v>
      </c>
      <c r="L3" s="1" t="s">
        <v>0</v>
      </c>
      <c r="M3" s="1" t="s">
        <v>0</v>
      </c>
    </row>
    <row r="4" spans="1:13" x14ac:dyDescent="0.25">
      <c r="A4">
        <v>1</v>
      </c>
      <c r="B4" s="1">
        <v>1560990</v>
      </c>
      <c r="C4" s="1">
        <v>1792546</v>
      </c>
      <c r="D4" s="1">
        <v>1778220</v>
      </c>
      <c r="E4" s="1">
        <v>1338416</v>
      </c>
      <c r="F4" s="1">
        <v>1374722</v>
      </c>
      <c r="G4" s="1">
        <v>1317556</v>
      </c>
      <c r="H4" s="1">
        <v>1126913</v>
      </c>
      <c r="I4" s="1">
        <v>1101376</v>
      </c>
      <c r="J4" s="1">
        <v>1148132</v>
      </c>
      <c r="K4" s="1">
        <v>1190275</v>
      </c>
      <c r="L4" s="1">
        <v>1195026</v>
      </c>
      <c r="M4" s="1">
        <v>1231458</v>
      </c>
    </row>
    <row r="5" spans="1:13" x14ac:dyDescent="0.25">
      <c r="A5">
        <v>2</v>
      </c>
      <c r="B5" s="1">
        <v>1590</v>
      </c>
      <c r="C5" s="1">
        <v>121.2</v>
      </c>
      <c r="D5" s="1">
        <v>11010</v>
      </c>
      <c r="E5" s="1">
        <v>11510</v>
      </c>
      <c r="F5" s="1">
        <v>8370</v>
      </c>
      <c r="G5" s="1">
        <v>420</v>
      </c>
      <c r="H5" s="1">
        <v>1780</v>
      </c>
      <c r="I5" s="1">
        <v>2520</v>
      </c>
      <c r="J5" s="1">
        <v>2770</v>
      </c>
      <c r="K5" s="1">
        <v>8620</v>
      </c>
      <c r="L5" s="1">
        <v>2320</v>
      </c>
      <c r="M5" s="1">
        <v>620</v>
      </c>
    </row>
    <row r="6" spans="1:13" x14ac:dyDescent="0.25">
      <c r="A6">
        <v>3</v>
      </c>
      <c r="B6" s="1">
        <v>14400</v>
      </c>
      <c r="C6" s="1">
        <v>17040</v>
      </c>
      <c r="D6" s="1">
        <v>16720</v>
      </c>
      <c r="E6" s="1">
        <v>14720</v>
      </c>
      <c r="F6" s="1">
        <v>15920</v>
      </c>
      <c r="G6" s="1">
        <v>12800</v>
      </c>
      <c r="H6" s="1">
        <v>13600</v>
      </c>
      <c r="I6" s="1">
        <v>15440</v>
      </c>
      <c r="J6" s="1">
        <v>13360</v>
      </c>
      <c r="K6" s="1">
        <v>13280</v>
      </c>
      <c r="L6" s="1">
        <v>12400</v>
      </c>
      <c r="M6" s="1">
        <v>10480</v>
      </c>
    </row>
    <row r="7" spans="1:13" x14ac:dyDescent="0.25">
      <c r="A7">
        <v>4</v>
      </c>
      <c r="B7" s="1">
        <v>376</v>
      </c>
      <c r="C7" s="1">
        <v>404</v>
      </c>
      <c r="D7" s="1">
        <v>238</v>
      </c>
      <c r="E7" s="1">
        <v>328</v>
      </c>
      <c r="F7" s="1">
        <v>476</v>
      </c>
      <c r="G7" s="1">
        <v>488</v>
      </c>
      <c r="H7" s="1">
        <v>413</v>
      </c>
      <c r="I7" s="1">
        <v>338</v>
      </c>
      <c r="J7" s="1">
        <v>399</v>
      </c>
      <c r="K7" s="1">
        <v>1006</v>
      </c>
      <c r="L7" s="1">
        <v>497</v>
      </c>
      <c r="M7" s="1">
        <v>433</v>
      </c>
    </row>
    <row r="8" spans="1:13" x14ac:dyDescent="0.25">
      <c r="A8">
        <v>5</v>
      </c>
      <c r="B8" s="1">
        <v>13800</v>
      </c>
      <c r="C8" s="1">
        <v>15840</v>
      </c>
      <c r="D8" s="1">
        <v>17880</v>
      </c>
      <c r="E8" s="1">
        <v>21480</v>
      </c>
      <c r="F8" s="1">
        <v>33000</v>
      </c>
      <c r="G8" s="1">
        <v>38640</v>
      </c>
      <c r="H8" s="1">
        <v>35520</v>
      </c>
      <c r="I8" s="1">
        <v>35760</v>
      </c>
      <c r="J8" s="1">
        <v>32760</v>
      </c>
      <c r="K8" s="1">
        <v>20280</v>
      </c>
      <c r="L8" s="1">
        <v>9360</v>
      </c>
      <c r="M8" s="1">
        <v>11040</v>
      </c>
    </row>
    <row r="9" spans="1:13" x14ac:dyDescent="0.25">
      <c r="A9">
        <v>6</v>
      </c>
      <c r="B9" s="1">
        <v>7920</v>
      </c>
      <c r="C9" s="1">
        <v>10680</v>
      </c>
      <c r="D9" s="1">
        <v>12120</v>
      </c>
      <c r="E9" s="1">
        <v>13320</v>
      </c>
      <c r="F9" s="1">
        <v>21000</v>
      </c>
      <c r="G9" s="1">
        <v>28560</v>
      </c>
      <c r="H9" s="1">
        <v>25320</v>
      </c>
      <c r="I9" s="1">
        <v>26520</v>
      </c>
      <c r="J9" s="1">
        <v>24960</v>
      </c>
      <c r="K9" s="1">
        <v>15360</v>
      </c>
      <c r="L9" s="1">
        <v>7440</v>
      </c>
      <c r="M9" s="1">
        <v>6480</v>
      </c>
    </row>
    <row r="10" spans="1:13" x14ac:dyDescent="0.25">
      <c r="A10">
        <v>7</v>
      </c>
      <c r="B10" s="1">
        <v>8160</v>
      </c>
      <c r="C10" s="1">
        <v>10200</v>
      </c>
      <c r="D10" s="1">
        <v>12600</v>
      </c>
      <c r="E10" s="1">
        <v>13200</v>
      </c>
      <c r="F10" s="1">
        <v>20040</v>
      </c>
      <c r="G10" s="1">
        <v>24000</v>
      </c>
      <c r="H10" s="1">
        <v>23640</v>
      </c>
      <c r="I10" s="1">
        <v>25560</v>
      </c>
      <c r="J10" s="1">
        <v>22920</v>
      </c>
      <c r="K10" s="1">
        <v>14880</v>
      </c>
      <c r="L10" s="1">
        <v>5400</v>
      </c>
      <c r="M10" s="1">
        <v>5760</v>
      </c>
    </row>
    <row r="11" spans="1:13" x14ac:dyDescent="0.25">
      <c r="A11">
        <v>8</v>
      </c>
      <c r="B11" s="1">
        <v>9120</v>
      </c>
      <c r="C11" s="1">
        <v>33.4</v>
      </c>
      <c r="D11" s="1">
        <v>10920</v>
      </c>
      <c r="E11" s="1">
        <v>13680</v>
      </c>
      <c r="F11" s="1">
        <v>23040</v>
      </c>
      <c r="G11" s="1">
        <v>28800</v>
      </c>
      <c r="H11" s="1">
        <v>25920</v>
      </c>
      <c r="I11" s="1">
        <v>26880</v>
      </c>
      <c r="J11" s="1">
        <v>25320</v>
      </c>
      <c r="K11" s="1">
        <v>15360</v>
      </c>
      <c r="L11" s="1">
        <v>7080</v>
      </c>
      <c r="M11" s="1">
        <v>5760</v>
      </c>
    </row>
    <row r="12" spans="1:13" x14ac:dyDescent="0.25">
      <c r="A12">
        <v>9</v>
      </c>
      <c r="B12" s="1">
        <v>7200</v>
      </c>
      <c r="C12" s="1">
        <v>9000</v>
      </c>
      <c r="D12" s="1">
        <v>11520</v>
      </c>
      <c r="E12" s="1">
        <v>12960</v>
      </c>
      <c r="F12" s="1">
        <v>21840</v>
      </c>
      <c r="G12" s="1">
        <v>25200</v>
      </c>
      <c r="H12" s="1">
        <v>24240</v>
      </c>
      <c r="I12" s="1">
        <v>26520</v>
      </c>
      <c r="J12" s="1">
        <v>23760</v>
      </c>
      <c r="K12" s="1">
        <v>14880</v>
      </c>
      <c r="L12" s="1">
        <v>7200</v>
      </c>
      <c r="M12" s="1">
        <v>5160</v>
      </c>
    </row>
    <row r="13" spans="1:13" x14ac:dyDescent="0.25">
      <c r="A13">
        <v>10</v>
      </c>
      <c r="B13" s="1">
        <v>36960</v>
      </c>
      <c r="C13" s="1">
        <v>44480</v>
      </c>
      <c r="D13" s="1">
        <v>45120</v>
      </c>
      <c r="E13" s="1">
        <v>10240</v>
      </c>
      <c r="F13" s="1">
        <v>47520</v>
      </c>
      <c r="G13" s="1">
        <v>38880</v>
      </c>
      <c r="H13" s="1">
        <v>29120</v>
      </c>
      <c r="I13" s="1">
        <v>11200</v>
      </c>
      <c r="J13" s="1">
        <v>26560</v>
      </c>
      <c r="K13" s="1">
        <v>8320</v>
      </c>
      <c r="L13" s="1">
        <v>16480</v>
      </c>
      <c r="M13" s="1">
        <v>13920</v>
      </c>
    </row>
    <row r="14" spans="1:13" x14ac:dyDescent="0.25">
      <c r="A14">
        <v>11</v>
      </c>
      <c r="B14" s="1">
        <v>772</v>
      </c>
      <c r="C14" s="1">
        <v>961</v>
      </c>
      <c r="D14" s="1">
        <v>958</v>
      </c>
      <c r="E14" s="1">
        <v>1642</v>
      </c>
      <c r="F14" s="1">
        <v>2428</v>
      </c>
      <c r="G14" s="1">
        <v>4359</v>
      </c>
      <c r="H14" s="1">
        <v>3104</v>
      </c>
      <c r="I14" s="1">
        <v>2928</v>
      </c>
      <c r="J14" s="1">
        <v>3337</v>
      </c>
      <c r="K14" s="1">
        <v>2091</v>
      </c>
      <c r="L14" s="1">
        <v>1631</v>
      </c>
      <c r="M14" s="1">
        <v>833</v>
      </c>
    </row>
    <row r="15" spans="1:13" x14ac:dyDescent="0.25">
      <c r="A15">
        <v>12</v>
      </c>
      <c r="B15" s="1">
        <v>23</v>
      </c>
      <c r="C15" s="1">
        <v>18</v>
      </c>
      <c r="D15" s="1">
        <v>18</v>
      </c>
      <c r="E15" s="1">
        <v>19</v>
      </c>
      <c r="F15" s="1">
        <v>23</v>
      </c>
      <c r="G15" s="1">
        <v>25</v>
      </c>
      <c r="H15" s="1">
        <v>21</v>
      </c>
      <c r="I15" s="1">
        <v>20</v>
      </c>
      <c r="J15" s="1">
        <v>19</v>
      </c>
      <c r="K15" s="1">
        <v>21</v>
      </c>
      <c r="L15" s="1">
        <v>20</v>
      </c>
      <c r="M15" s="1">
        <v>19</v>
      </c>
    </row>
    <row r="16" spans="1:13" x14ac:dyDescent="0.25">
      <c r="A16">
        <v>13</v>
      </c>
      <c r="B16" s="1">
        <v>34</v>
      </c>
      <c r="C16" s="1">
        <v>20</v>
      </c>
      <c r="D16" s="1">
        <v>20</v>
      </c>
      <c r="E16" s="1">
        <v>20</v>
      </c>
      <c r="F16" s="1">
        <v>26</v>
      </c>
      <c r="G16" s="1">
        <v>23</v>
      </c>
      <c r="H16" s="1">
        <v>19</v>
      </c>
      <c r="I16" s="1">
        <v>20</v>
      </c>
      <c r="J16" s="1">
        <v>20</v>
      </c>
      <c r="K16" s="1">
        <v>21</v>
      </c>
      <c r="L16" s="1">
        <v>23</v>
      </c>
      <c r="M16" s="1">
        <v>21</v>
      </c>
    </row>
    <row r="17" spans="1:13" x14ac:dyDescent="0.25">
      <c r="A17">
        <v>14</v>
      </c>
      <c r="B17" s="1">
        <v>2160</v>
      </c>
      <c r="C17" s="1">
        <v>2749</v>
      </c>
      <c r="D17" s="1">
        <v>2711</v>
      </c>
      <c r="E17" s="1">
        <v>2417</v>
      </c>
      <c r="F17" s="1">
        <v>2620</v>
      </c>
      <c r="G17" s="1">
        <v>2509</v>
      </c>
      <c r="H17" s="1">
        <v>2314</v>
      </c>
      <c r="I17" s="1">
        <v>2209</v>
      </c>
      <c r="J17" s="1">
        <v>2517</v>
      </c>
      <c r="K17" s="1">
        <v>2133</v>
      </c>
      <c r="L17" s="1">
        <v>2546</v>
      </c>
      <c r="M17" s="1">
        <v>2332</v>
      </c>
    </row>
    <row r="18" spans="1:13" x14ac:dyDescent="0.25">
      <c r="A18">
        <v>15</v>
      </c>
      <c r="B18" s="1">
        <v>50700</v>
      </c>
      <c r="C18" s="1">
        <v>70500</v>
      </c>
      <c r="D18" s="1">
        <v>66900</v>
      </c>
      <c r="E18" s="1">
        <v>57600</v>
      </c>
      <c r="F18" s="1">
        <v>64500</v>
      </c>
      <c r="G18" s="1">
        <v>69000</v>
      </c>
      <c r="H18" s="1">
        <v>64500</v>
      </c>
      <c r="I18" s="1">
        <v>67500</v>
      </c>
      <c r="J18" s="1">
        <v>71700</v>
      </c>
      <c r="K18" s="1">
        <v>21600</v>
      </c>
      <c r="L18" s="1">
        <v>63300</v>
      </c>
      <c r="M18" s="1">
        <v>47100</v>
      </c>
    </row>
    <row r="19" spans="1:13" x14ac:dyDescent="0.25">
      <c r="A19">
        <v>16</v>
      </c>
      <c r="B19" s="1">
        <v>24</v>
      </c>
      <c r="C19" s="1">
        <v>16</v>
      </c>
      <c r="D19" s="1">
        <v>15</v>
      </c>
      <c r="E19" s="1">
        <v>16</v>
      </c>
      <c r="F19" s="1">
        <v>22</v>
      </c>
      <c r="G19" s="1">
        <v>18</v>
      </c>
      <c r="H19" s="1">
        <v>16</v>
      </c>
      <c r="I19" s="1">
        <v>20</v>
      </c>
      <c r="J19" s="1">
        <v>16</v>
      </c>
      <c r="K19" s="1">
        <v>17</v>
      </c>
      <c r="L19" s="1">
        <v>22</v>
      </c>
      <c r="M19" s="1">
        <v>12.2</v>
      </c>
    </row>
    <row r="20" spans="1:13" x14ac:dyDescent="0.25">
      <c r="A20">
        <v>17</v>
      </c>
      <c r="B20" s="1">
        <v>930</v>
      </c>
      <c r="C20" s="1">
        <v>1152</v>
      </c>
      <c r="D20" s="1">
        <v>3840</v>
      </c>
      <c r="E20" s="1">
        <v>4608</v>
      </c>
      <c r="F20" s="1">
        <v>2688</v>
      </c>
      <c r="G20" s="1">
        <v>2880</v>
      </c>
      <c r="H20" s="1">
        <v>2880</v>
      </c>
      <c r="I20" s="1">
        <v>2880</v>
      </c>
      <c r="J20" s="1">
        <v>2880</v>
      </c>
      <c r="K20" s="1">
        <v>7104</v>
      </c>
      <c r="L20" s="1">
        <v>1536</v>
      </c>
      <c r="M20" s="1">
        <v>3840</v>
      </c>
    </row>
    <row r="21" spans="1:13" x14ac:dyDescent="0.25">
      <c r="A21">
        <v>18</v>
      </c>
      <c r="B21" s="1">
        <v>1075</v>
      </c>
      <c r="C21" s="1">
        <v>1120</v>
      </c>
      <c r="D21" s="1">
        <v>1338</v>
      </c>
      <c r="E21" s="1">
        <v>1417</v>
      </c>
      <c r="F21" s="1">
        <v>1703</v>
      </c>
      <c r="G21" s="1">
        <v>1793</v>
      </c>
      <c r="H21" s="1">
        <v>1427</v>
      </c>
      <c r="I21" s="1">
        <v>1468</v>
      </c>
      <c r="J21" s="1">
        <v>1307</v>
      </c>
      <c r="K21" s="1">
        <v>1218</v>
      </c>
      <c r="L21" s="1">
        <v>1241</v>
      </c>
      <c r="M21" s="1">
        <v>1000</v>
      </c>
    </row>
    <row r="22" spans="1:13" x14ac:dyDescent="0.25">
      <c r="A22">
        <v>19</v>
      </c>
      <c r="B22" s="1">
        <v>229</v>
      </c>
      <c r="C22" s="1">
        <v>1327</v>
      </c>
      <c r="D22" s="1">
        <v>874</v>
      </c>
      <c r="E22" s="1">
        <v>713</v>
      </c>
      <c r="F22" s="1">
        <v>695</v>
      </c>
      <c r="G22" s="1">
        <v>822</v>
      </c>
      <c r="H22" s="1">
        <v>719</v>
      </c>
      <c r="I22" s="1">
        <v>732</v>
      </c>
      <c r="J22" s="1">
        <v>749</v>
      </c>
      <c r="K22" s="1">
        <v>752</v>
      </c>
      <c r="L22" s="1">
        <v>782</v>
      </c>
      <c r="M22" s="1">
        <v>760</v>
      </c>
    </row>
    <row r="23" spans="1:13" x14ac:dyDescent="0.25">
      <c r="A23">
        <v>20</v>
      </c>
      <c r="B23" s="1">
        <v>46400</v>
      </c>
      <c r="C23" s="1">
        <v>58400</v>
      </c>
      <c r="D23" s="1">
        <v>78400</v>
      </c>
      <c r="E23" s="1">
        <v>61200</v>
      </c>
      <c r="F23" s="1">
        <v>66800</v>
      </c>
      <c r="G23" s="1">
        <v>65600</v>
      </c>
      <c r="H23" s="1">
        <v>63200</v>
      </c>
      <c r="I23" s="1">
        <v>75600</v>
      </c>
      <c r="J23" s="1">
        <v>68800</v>
      </c>
      <c r="K23" s="1">
        <v>70400</v>
      </c>
      <c r="L23" s="1">
        <v>40400</v>
      </c>
      <c r="M23" s="1">
        <v>46400</v>
      </c>
    </row>
    <row r="24" spans="1:13" x14ac:dyDescent="0.25">
      <c r="A24">
        <v>21</v>
      </c>
      <c r="B24" s="1">
        <v>2960</v>
      </c>
      <c r="C24" s="1">
        <v>3320</v>
      </c>
      <c r="D24" s="1">
        <v>2800</v>
      </c>
      <c r="E24" s="1">
        <v>2600</v>
      </c>
      <c r="F24" s="1">
        <v>3040</v>
      </c>
      <c r="G24" s="1">
        <v>3000</v>
      </c>
      <c r="H24" s="1">
        <v>2680</v>
      </c>
      <c r="I24" s="1">
        <v>2840</v>
      </c>
      <c r="J24" s="1">
        <v>3040</v>
      </c>
      <c r="K24" s="1">
        <v>2640</v>
      </c>
      <c r="L24" s="1">
        <v>2280</v>
      </c>
      <c r="M24" s="1">
        <v>2280</v>
      </c>
    </row>
    <row r="25" spans="1:13" x14ac:dyDescent="0.25">
      <c r="A25">
        <v>22</v>
      </c>
      <c r="B25" s="1">
        <v>1093</v>
      </c>
      <c r="C25" s="1">
        <v>1316</v>
      </c>
      <c r="D25" s="1">
        <v>1023</v>
      </c>
      <c r="E25" s="1">
        <v>1309</v>
      </c>
      <c r="F25" s="1">
        <v>1285</v>
      </c>
      <c r="G25" s="1">
        <v>1229</v>
      </c>
      <c r="H25" s="1">
        <v>1017</v>
      </c>
      <c r="I25" s="1">
        <v>975</v>
      </c>
      <c r="J25" s="1">
        <v>918</v>
      </c>
      <c r="K25" s="1">
        <v>936</v>
      </c>
      <c r="L25" s="1">
        <v>1284</v>
      </c>
      <c r="M25" s="1">
        <v>1087</v>
      </c>
    </row>
    <row r="26" spans="1:13" x14ac:dyDescent="0.25">
      <c r="A26">
        <v>23</v>
      </c>
      <c r="B26" s="1">
        <v>339</v>
      </c>
      <c r="C26" s="1">
        <v>518</v>
      </c>
      <c r="D26" s="1">
        <v>311</v>
      </c>
      <c r="E26" s="1">
        <v>297</v>
      </c>
      <c r="F26" s="1">
        <v>522</v>
      </c>
      <c r="G26" s="1">
        <v>1060</v>
      </c>
      <c r="H26" s="1">
        <v>510</v>
      </c>
      <c r="I26" s="1">
        <v>704</v>
      </c>
      <c r="J26" s="1">
        <v>733</v>
      </c>
      <c r="K26" s="1">
        <v>536</v>
      </c>
      <c r="L26" s="1">
        <v>620</v>
      </c>
      <c r="M26" s="1">
        <v>535</v>
      </c>
    </row>
    <row r="27" spans="1:13" x14ac:dyDescent="0.25">
      <c r="A27">
        <v>24</v>
      </c>
      <c r="B27" s="1">
        <v>774</v>
      </c>
      <c r="C27" s="1">
        <v>995</v>
      </c>
      <c r="D27" s="1">
        <v>1069</v>
      </c>
      <c r="E27" s="1">
        <v>1155</v>
      </c>
      <c r="F27" s="1">
        <v>1768</v>
      </c>
      <c r="G27" s="1">
        <v>3144</v>
      </c>
      <c r="H27" s="1">
        <v>2782</v>
      </c>
      <c r="I27" s="1">
        <v>2635</v>
      </c>
      <c r="J27" s="1">
        <v>2517</v>
      </c>
      <c r="K27" s="1">
        <v>908</v>
      </c>
      <c r="L27" s="1">
        <v>960</v>
      </c>
      <c r="M27" s="1">
        <v>849</v>
      </c>
    </row>
    <row r="28" spans="1:13" x14ac:dyDescent="0.25">
      <c r="A28">
        <v>25</v>
      </c>
      <c r="B28" s="1">
        <v>1886</v>
      </c>
      <c r="C28" s="1">
        <v>2118</v>
      </c>
      <c r="D28" s="1">
        <v>1821</v>
      </c>
      <c r="E28" s="1">
        <v>1939</v>
      </c>
      <c r="F28" s="1">
        <v>2354</v>
      </c>
      <c r="G28" s="1">
        <v>2363</v>
      </c>
      <c r="H28" s="1">
        <v>1973</v>
      </c>
      <c r="I28" s="1">
        <v>1838</v>
      </c>
      <c r="J28" s="1">
        <v>1758</v>
      </c>
      <c r="K28" s="1">
        <v>1699</v>
      </c>
      <c r="L28" s="1">
        <v>1905</v>
      </c>
      <c r="M28" s="1">
        <v>1815</v>
      </c>
    </row>
    <row r="29" spans="1:13" x14ac:dyDescent="0.25">
      <c r="A29">
        <v>26</v>
      </c>
      <c r="B29" s="1">
        <v>124</v>
      </c>
      <c r="C29" s="1">
        <v>119</v>
      </c>
      <c r="D29" s="1">
        <v>108</v>
      </c>
      <c r="E29" s="1">
        <v>124</v>
      </c>
      <c r="F29" s="1">
        <v>159</v>
      </c>
      <c r="G29" s="1">
        <v>164</v>
      </c>
      <c r="H29" s="1">
        <v>123</v>
      </c>
      <c r="I29" s="1">
        <v>123</v>
      </c>
      <c r="J29" s="1">
        <v>123</v>
      </c>
      <c r="K29" s="1">
        <v>107</v>
      </c>
      <c r="L29" s="1">
        <v>196</v>
      </c>
      <c r="M29" s="1">
        <v>412</v>
      </c>
    </row>
    <row r="30" spans="1:13" x14ac:dyDescent="0.25">
      <c r="A30">
        <v>27</v>
      </c>
      <c r="B30" s="1">
        <v>3210</v>
      </c>
      <c r="C30" s="1">
        <v>3097</v>
      </c>
      <c r="D30" s="1">
        <v>2870</v>
      </c>
      <c r="E30" s="1">
        <v>3430</v>
      </c>
      <c r="F30" s="1">
        <v>5023</v>
      </c>
      <c r="G30" s="1">
        <v>6552</v>
      </c>
      <c r="H30" s="1">
        <v>5682</v>
      </c>
      <c r="I30" s="1">
        <v>5484</v>
      </c>
      <c r="J30" s="1">
        <v>5347</v>
      </c>
      <c r="K30" s="1">
        <v>3950</v>
      </c>
      <c r="L30" s="1">
        <v>3398</v>
      </c>
      <c r="M30" s="1">
        <v>2992</v>
      </c>
    </row>
    <row r="31" spans="1:13" x14ac:dyDescent="0.25">
      <c r="A31">
        <v>28</v>
      </c>
      <c r="B31" s="1">
        <v>5595</v>
      </c>
      <c r="C31" s="1">
        <v>5378</v>
      </c>
      <c r="D31" s="1">
        <v>4187</v>
      </c>
      <c r="E31" s="1">
        <v>3922</v>
      </c>
      <c r="F31" s="1">
        <v>4716</v>
      </c>
      <c r="G31" s="1">
        <v>5152</v>
      </c>
      <c r="H31" s="1">
        <v>4267</v>
      </c>
      <c r="I31" s="1">
        <v>4235</v>
      </c>
      <c r="J31" s="1">
        <v>4140</v>
      </c>
      <c r="K31" s="1">
        <v>3777</v>
      </c>
      <c r="L31" s="1">
        <v>3941</v>
      </c>
      <c r="M31" s="1">
        <v>4355</v>
      </c>
    </row>
    <row r="32" spans="1:13" x14ac:dyDescent="0.25">
      <c r="A32">
        <v>29</v>
      </c>
      <c r="B32" s="1">
        <v>2470</v>
      </c>
      <c r="C32" s="1">
        <v>2580</v>
      </c>
      <c r="D32" s="1">
        <v>4650</v>
      </c>
      <c r="E32" s="1">
        <v>2330</v>
      </c>
      <c r="F32" s="1">
        <v>3920</v>
      </c>
      <c r="G32" s="1">
        <v>5740</v>
      </c>
      <c r="H32" s="1">
        <v>5000</v>
      </c>
      <c r="I32" s="1">
        <v>5030</v>
      </c>
      <c r="J32" s="1">
        <v>5060</v>
      </c>
      <c r="K32" s="1">
        <v>6110</v>
      </c>
      <c r="L32" s="1">
        <v>2230</v>
      </c>
      <c r="M32" s="1">
        <v>2990</v>
      </c>
    </row>
    <row r="33" spans="1:16" x14ac:dyDescent="0.25">
      <c r="A33">
        <v>30</v>
      </c>
      <c r="B33" s="1">
        <v>4510</v>
      </c>
      <c r="C33" s="1">
        <v>5720</v>
      </c>
      <c r="D33" s="1">
        <v>5890</v>
      </c>
      <c r="E33" s="1">
        <v>4680</v>
      </c>
      <c r="F33" s="1">
        <v>350</v>
      </c>
      <c r="G33" s="1">
        <v>353</v>
      </c>
      <c r="H33" s="1">
        <v>312</v>
      </c>
      <c r="I33" s="1">
        <v>381</v>
      </c>
      <c r="J33" s="1">
        <v>3890</v>
      </c>
      <c r="K33" s="1">
        <v>431</v>
      </c>
      <c r="L33" s="1">
        <v>2520</v>
      </c>
      <c r="M33" s="1">
        <v>2020</v>
      </c>
    </row>
    <row r="34" spans="1:16" s="4" customFormat="1" x14ac:dyDescent="0.25">
      <c r="A34" s="5">
        <v>31</v>
      </c>
      <c r="B34" s="3"/>
      <c r="C34" s="3"/>
      <c r="D34" s="3"/>
      <c r="E34" s="3"/>
      <c r="F34" s="3"/>
      <c r="G34" s="3"/>
      <c r="H34" s="3"/>
      <c r="I34" s="3"/>
      <c r="J34" s="3"/>
      <c r="K34" s="3"/>
      <c r="L34" s="3"/>
    </row>
    <row r="35" spans="1:16" x14ac:dyDescent="0.25">
      <c r="A35">
        <v>32</v>
      </c>
      <c r="B35" s="1">
        <v>422</v>
      </c>
      <c r="C35" s="1">
        <v>468.1</v>
      </c>
      <c r="D35" s="1">
        <v>544</v>
      </c>
      <c r="E35" s="1">
        <v>579</v>
      </c>
      <c r="F35" s="1">
        <v>620</v>
      </c>
      <c r="G35" s="1">
        <v>372</v>
      </c>
      <c r="H35" s="1">
        <v>512</v>
      </c>
      <c r="I35" s="1">
        <v>510.2</v>
      </c>
      <c r="J35" s="1">
        <v>434.5</v>
      </c>
      <c r="K35" s="1">
        <v>392.6</v>
      </c>
      <c r="L35" s="1">
        <v>351.9</v>
      </c>
      <c r="M35" s="1">
        <v>377.2</v>
      </c>
    </row>
    <row r="36" spans="1:16" x14ac:dyDescent="0.25">
      <c r="A36">
        <v>33</v>
      </c>
      <c r="B36" s="1">
        <v>205.1</v>
      </c>
      <c r="C36" s="1">
        <v>227.7</v>
      </c>
      <c r="D36" s="1">
        <v>265</v>
      </c>
      <c r="E36" s="1">
        <v>282</v>
      </c>
      <c r="F36" s="1">
        <v>301</v>
      </c>
      <c r="G36" s="1">
        <v>180</v>
      </c>
      <c r="H36" s="1">
        <v>249</v>
      </c>
      <c r="I36" s="1">
        <v>247.9</v>
      </c>
      <c r="J36" s="1">
        <v>211.5</v>
      </c>
      <c r="K36" s="1">
        <v>190.9</v>
      </c>
      <c r="L36" s="1">
        <v>171.1</v>
      </c>
      <c r="M36" s="1">
        <v>514.9</v>
      </c>
    </row>
    <row r="37" spans="1:16" x14ac:dyDescent="0.25">
      <c r="A37">
        <v>34</v>
      </c>
      <c r="B37" s="1">
        <v>140.69999999999999</v>
      </c>
      <c r="C37" s="1">
        <v>156</v>
      </c>
      <c r="D37" s="1">
        <v>181</v>
      </c>
      <c r="E37" s="1">
        <v>193</v>
      </c>
      <c r="F37" s="1">
        <v>206</v>
      </c>
      <c r="G37" s="1">
        <v>7</v>
      </c>
      <c r="H37" s="1">
        <v>171</v>
      </c>
      <c r="I37" s="1">
        <v>170.1</v>
      </c>
      <c r="J37" s="1">
        <v>144.80000000000001</v>
      </c>
      <c r="K37" s="1">
        <v>130.9</v>
      </c>
      <c r="L37" s="1">
        <v>117.3</v>
      </c>
      <c r="M37" s="1">
        <v>125.7</v>
      </c>
    </row>
    <row r="38" spans="1:16" x14ac:dyDescent="0.25">
      <c r="A38">
        <v>35</v>
      </c>
      <c r="B38" s="1">
        <v>422</v>
      </c>
      <c r="C38" s="1">
        <v>468.1</v>
      </c>
      <c r="D38" s="1">
        <v>544</v>
      </c>
      <c r="E38" s="1">
        <v>579</v>
      </c>
      <c r="F38" s="1">
        <v>620</v>
      </c>
      <c r="G38" s="1">
        <v>20</v>
      </c>
      <c r="H38" s="1">
        <v>512</v>
      </c>
      <c r="I38" s="1">
        <v>510.2</v>
      </c>
      <c r="J38" s="1">
        <v>434.5</v>
      </c>
      <c r="K38" s="1">
        <v>392.6</v>
      </c>
      <c r="L38" s="1">
        <v>351.9</v>
      </c>
      <c r="M38" s="1">
        <v>377.2</v>
      </c>
    </row>
    <row r="39" spans="1:16" x14ac:dyDescent="0.25">
      <c r="A39">
        <v>36</v>
      </c>
      <c r="B39" s="1">
        <v>73</v>
      </c>
      <c r="C39" s="1">
        <v>73</v>
      </c>
      <c r="D39" s="1">
        <v>73</v>
      </c>
      <c r="E39" s="1">
        <v>73</v>
      </c>
      <c r="F39" s="1">
        <v>73</v>
      </c>
      <c r="G39" s="1">
        <v>2</v>
      </c>
      <c r="H39" s="1">
        <v>115</v>
      </c>
      <c r="I39" s="1">
        <v>73</v>
      </c>
      <c r="J39" s="1">
        <v>73</v>
      </c>
      <c r="K39" s="1">
        <v>73</v>
      </c>
      <c r="L39" s="1">
        <v>73</v>
      </c>
      <c r="M39" s="1">
        <v>73</v>
      </c>
    </row>
    <row r="40" spans="1:16" x14ac:dyDescent="0.25">
      <c r="A40">
        <v>37</v>
      </c>
      <c r="B40" s="1">
        <v>12</v>
      </c>
      <c r="C40" s="1">
        <v>10</v>
      </c>
      <c r="D40" s="1">
        <v>10</v>
      </c>
      <c r="E40" s="1">
        <v>10</v>
      </c>
      <c r="F40" s="1">
        <v>12</v>
      </c>
      <c r="G40" s="1">
        <v>11</v>
      </c>
      <c r="H40" s="1">
        <v>26</v>
      </c>
      <c r="I40" s="1">
        <v>10</v>
      </c>
      <c r="J40" s="1">
        <v>10</v>
      </c>
      <c r="K40" s="1">
        <v>11</v>
      </c>
      <c r="L40" s="1">
        <v>22</v>
      </c>
      <c r="M40" s="1">
        <v>48</v>
      </c>
    </row>
    <row r="41" spans="1:16" x14ac:dyDescent="0.25">
      <c r="A41" t="s">
        <v>1</v>
      </c>
      <c r="B41" s="1">
        <f t="shared" ref="B41:M41" si="0">SUM(B4:B40)</f>
        <v>1787098.8</v>
      </c>
      <c r="C41" s="1">
        <f t="shared" si="0"/>
        <v>2063171.5</v>
      </c>
      <c r="D41" s="1">
        <f t="shared" si="0"/>
        <v>2097768</v>
      </c>
      <c r="E41" s="1">
        <f t="shared" si="0"/>
        <v>1603008</v>
      </c>
      <c r="F41" s="1">
        <f t="shared" si="0"/>
        <v>1732402</v>
      </c>
      <c r="G41" s="1">
        <f t="shared" si="0"/>
        <v>1691722</v>
      </c>
      <c r="H41" s="1">
        <f t="shared" si="0"/>
        <v>1470597</v>
      </c>
      <c r="I41" s="1">
        <f t="shared" si="0"/>
        <v>1451257.4</v>
      </c>
      <c r="J41" s="1">
        <f t="shared" si="0"/>
        <v>1501120.3</v>
      </c>
      <c r="K41" s="1">
        <f t="shared" si="0"/>
        <v>1429903</v>
      </c>
      <c r="L41" s="1">
        <f t="shared" si="0"/>
        <v>1395125.2</v>
      </c>
      <c r="M41" s="1">
        <f t="shared" si="0"/>
        <v>1414279.1999999997</v>
      </c>
      <c r="N41" s="23">
        <f>SUM(B41:M41)</f>
        <v>19637452.399999999</v>
      </c>
      <c r="O41" t="s">
        <v>1</v>
      </c>
    </row>
    <row r="42" spans="1:16" ht="15.75" thickBot="1" x14ac:dyDescent="0.3">
      <c r="A42" s="8" t="s">
        <v>2</v>
      </c>
      <c r="B42" s="9">
        <v>271025.63</v>
      </c>
      <c r="C42" s="9">
        <v>307566.78000000003</v>
      </c>
      <c r="D42" s="9">
        <v>331541.24</v>
      </c>
      <c r="E42" s="9">
        <v>265238.83</v>
      </c>
      <c r="F42" s="9">
        <v>266381.46000000002</v>
      </c>
      <c r="G42" s="9">
        <v>234836.53</v>
      </c>
      <c r="H42" s="9">
        <v>206769.34</v>
      </c>
      <c r="I42" s="9">
        <v>212895.72</v>
      </c>
      <c r="J42" s="9">
        <v>213652.69</v>
      </c>
      <c r="K42" s="9">
        <v>214080.04</v>
      </c>
      <c r="L42" s="9">
        <v>208458.35</v>
      </c>
      <c r="M42" s="9">
        <v>205184.71</v>
      </c>
      <c r="N42" s="9">
        <f>SUM(B42:M42)</f>
        <v>2937631.3200000003</v>
      </c>
      <c r="O42" s="8" t="s">
        <v>2</v>
      </c>
      <c r="P42" s="6"/>
    </row>
    <row r="43" spans="1:16" ht="15.75" thickBot="1" x14ac:dyDescent="0.3">
      <c r="A43" s="7" t="s">
        <v>3</v>
      </c>
      <c r="B43" s="10">
        <f>B42/B41</f>
        <v>0.15165676906055781</v>
      </c>
      <c r="C43" s="10">
        <f t="shared" ref="C43:N43" si="1">C42/C41</f>
        <v>0.14907475214736149</v>
      </c>
      <c r="D43" s="10">
        <f t="shared" si="1"/>
        <v>0.1580447599543896</v>
      </c>
      <c r="E43" s="10">
        <f t="shared" si="1"/>
        <v>0.16546319793787681</v>
      </c>
      <c r="F43" s="10">
        <f t="shared" si="1"/>
        <v>0.15376423024217245</v>
      </c>
      <c r="G43" s="10">
        <f t="shared" si="1"/>
        <v>0.1388150830928486</v>
      </c>
      <c r="H43" s="10">
        <f t="shared" si="1"/>
        <v>0.14060231321021327</v>
      </c>
      <c r="I43" s="10">
        <f t="shared" si="1"/>
        <v>0.14669742252477061</v>
      </c>
      <c r="J43" s="10">
        <f t="shared" si="1"/>
        <v>0.1423288260108134</v>
      </c>
      <c r="K43" s="10">
        <f t="shared" si="1"/>
        <v>0.1497164772715352</v>
      </c>
      <c r="L43" s="10">
        <f t="shared" si="1"/>
        <v>0.14941909873035053</v>
      </c>
      <c r="M43" s="10">
        <f t="shared" si="1"/>
        <v>0.14508076623060004</v>
      </c>
      <c r="N43" s="10">
        <f t="shared" si="1"/>
        <v>0.14959330060553072</v>
      </c>
      <c r="O43" s="7" t="s">
        <v>3</v>
      </c>
    </row>
    <row r="44" spans="1:16" ht="15.75" thickTop="1" x14ac:dyDescent="0.25"/>
    <row r="45" spans="1:16" x14ac:dyDescent="0.25">
      <c r="C45" s="1" t="s">
        <v>8</v>
      </c>
    </row>
    <row r="46" spans="1:16" x14ac:dyDescent="0.25">
      <c r="C46" s="1">
        <v>19637452.399999999</v>
      </c>
      <c r="D46" s="11" t="s">
        <v>9</v>
      </c>
    </row>
    <row r="48" spans="1:16" x14ac:dyDescent="0.25">
      <c r="A48" t="s">
        <v>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N25" sqref="N25"/>
    </sheetView>
  </sheetViews>
  <sheetFormatPr defaultRowHeight="15" x14ac:dyDescent="0.25"/>
  <cols>
    <col min="2" max="6" width="10.140625" bestFit="1" customWidth="1"/>
    <col min="7" max="9" width="11.140625" bestFit="1" customWidth="1"/>
    <col min="10" max="10" width="10.5703125" bestFit="1" customWidth="1"/>
    <col min="11" max="13" width="10.140625" bestFit="1" customWidth="1"/>
    <col min="14" max="14" width="11.7109375" customWidth="1"/>
  </cols>
  <sheetData>
    <row r="1" spans="1:15" x14ac:dyDescent="0.25">
      <c r="A1" s="14" t="s">
        <v>21</v>
      </c>
      <c r="B1" s="42">
        <v>42552</v>
      </c>
      <c r="C1" s="42">
        <v>42583</v>
      </c>
      <c r="D1" s="42">
        <v>42614</v>
      </c>
      <c r="E1" s="42">
        <v>42644</v>
      </c>
      <c r="F1" s="42">
        <v>42675</v>
      </c>
      <c r="G1" s="42">
        <v>42705</v>
      </c>
      <c r="H1" s="42">
        <v>42736</v>
      </c>
      <c r="I1" s="42">
        <v>42767</v>
      </c>
      <c r="J1" s="42">
        <v>42795</v>
      </c>
      <c r="K1" s="42">
        <v>42826</v>
      </c>
      <c r="L1" s="42">
        <v>42856</v>
      </c>
      <c r="M1" s="42">
        <v>42887</v>
      </c>
      <c r="N1" s="14"/>
      <c r="O1" s="14"/>
    </row>
    <row r="2" spans="1:15" x14ac:dyDescent="0.25">
      <c r="A2" s="14"/>
      <c r="B2" s="14" t="s">
        <v>4</v>
      </c>
      <c r="C2" s="14" t="s">
        <v>4</v>
      </c>
      <c r="D2" s="14" t="s">
        <v>4</v>
      </c>
      <c r="E2" s="14" t="s">
        <v>4</v>
      </c>
      <c r="F2" s="14" t="s">
        <v>4</v>
      </c>
      <c r="G2" s="14" t="s">
        <v>4</v>
      </c>
      <c r="H2" s="14" t="s">
        <v>4</v>
      </c>
      <c r="I2" s="14" t="s">
        <v>4</v>
      </c>
      <c r="J2" s="14" t="s">
        <v>4</v>
      </c>
      <c r="K2" s="14" t="s">
        <v>4</v>
      </c>
      <c r="L2" s="14" t="s">
        <v>4</v>
      </c>
      <c r="M2" s="14" t="s">
        <v>4</v>
      </c>
      <c r="N2" s="14"/>
      <c r="O2" s="14"/>
    </row>
    <row r="3" spans="1:15" x14ac:dyDescent="0.25">
      <c r="A3" s="14">
        <v>1</v>
      </c>
      <c r="B3" s="16">
        <v>282</v>
      </c>
      <c r="C3" s="16">
        <v>461</v>
      </c>
      <c r="D3" s="16">
        <v>613</v>
      </c>
      <c r="E3" s="16">
        <v>656</v>
      </c>
      <c r="F3" s="16">
        <v>796</v>
      </c>
      <c r="G3" s="16">
        <v>412</v>
      </c>
      <c r="H3" s="16">
        <v>809</v>
      </c>
      <c r="I3" s="16">
        <v>805</v>
      </c>
      <c r="J3" s="16">
        <v>608</v>
      </c>
      <c r="K3" s="16">
        <v>655</v>
      </c>
      <c r="L3" s="16">
        <v>341</v>
      </c>
      <c r="M3" s="16">
        <v>309</v>
      </c>
      <c r="N3" s="16"/>
      <c r="O3" s="14"/>
    </row>
    <row r="4" spans="1:15" x14ac:dyDescent="0.25">
      <c r="A4" s="14">
        <v>2</v>
      </c>
      <c r="B4" s="16">
        <v>19</v>
      </c>
      <c r="C4" s="16">
        <v>17</v>
      </c>
      <c r="D4" s="16">
        <v>22</v>
      </c>
      <c r="E4" s="16">
        <v>88</v>
      </c>
      <c r="F4" s="16">
        <v>258</v>
      </c>
      <c r="G4" s="16">
        <v>388</v>
      </c>
      <c r="H4" s="16">
        <v>304</v>
      </c>
      <c r="I4" s="16">
        <v>287</v>
      </c>
      <c r="J4" s="16">
        <v>290</v>
      </c>
      <c r="K4" s="16">
        <v>107</v>
      </c>
      <c r="L4" s="16">
        <v>94</v>
      </c>
      <c r="M4" s="16">
        <v>22</v>
      </c>
      <c r="N4" s="16"/>
      <c r="O4" s="14"/>
    </row>
    <row r="5" spans="1:15" x14ac:dyDescent="0.25">
      <c r="A5" s="14">
        <v>3</v>
      </c>
      <c r="B5" s="16">
        <v>8270</v>
      </c>
      <c r="C5" s="16">
        <v>22120</v>
      </c>
      <c r="D5" s="16">
        <v>27010</v>
      </c>
      <c r="E5" s="16">
        <v>49800</v>
      </c>
      <c r="F5" s="16">
        <v>75140</v>
      </c>
      <c r="G5" s="16">
        <v>113240</v>
      </c>
      <c r="H5" s="16">
        <v>107360</v>
      </c>
      <c r="I5" s="16">
        <v>99180</v>
      </c>
      <c r="J5" s="16">
        <v>85250</v>
      </c>
      <c r="K5" s="16">
        <v>65490</v>
      </c>
      <c r="L5" s="16">
        <v>24700</v>
      </c>
      <c r="M5" s="16">
        <v>0</v>
      </c>
      <c r="N5" s="16"/>
      <c r="O5" s="14"/>
    </row>
    <row r="6" spans="1:15" x14ac:dyDescent="0.25">
      <c r="A6" s="14">
        <v>4</v>
      </c>
      <c r="B6" s="16">
        <v>173</v>
      </c>
      <c r="C6" s="43">
        <v>0</v>
      </c>
      <c r="D6" s="16">
        <v>0</v>
      </c>
      <c r="E6" s="16">
        <v>0</v>
      </c>
      <c r="F6" s="16">
        <v>218</v>
      </c>
      <c r="G6" s="16">
        <v>394</v>
      </c>
      <c r="H6" s="16">
        <v>279</v>
      </c>
      <c r="I6" s="16">
        <v>260</v>
      </c>
      <c r="J6" s="16">
        <v>256</v>
      </c>
      <c r="K6" s="16">
        <v>52</v>
      </c>
      <c r="L6" s="16">
        <v>32</v>
      </c>
      <c r="M6" s="16">
        <v>10</v>
      </c>
      <c r="N6" s="16"/>
      <c r="O6" s="14"/>
    </row>
    <row r="7" spans="1:15" x14ac:dyDescent="0.25">
      <c r="A7" s="14">
        <v>5</v>
      </c>
      <c r="B7" s="16">
        <v>0</v>
      </c>
      <c r="C7" s="16">
        <v>2</v>
      </c>
      <c r="D7" s="16">
        <v>36</v>
      </c>
      <c r="E7" s="16">
        <v>368</v>
      </c>
      <c r="F7" s="16">
        <v>1124</v>
      </c>
      <c r="G7" s="16">
        <v>2287</v>
      </c>
      <c r="H7" s="16">
        <v>2294</v>
      </c>
      <c r="I7" s="16">
        <v>1751</v>
      </c>
      <c r="J7" s="16">
        <v>2118</v>
      </c>
      <c r="K7" s="16">
        <v>738</v>
      </c>
      <c r="L7" s="16">
        <v>361</v>
      </c>
      <c r="M7" s="16">
        <v>9</v>
      </c>
      <c r="N7" s="16"/>
      <c r="O7" s="14"/>
    </row>
    <row r="8" spans="1:15" x14ac:dyDescent="0.25">
      <c r="A8" s="14">
        <v>6</v>
      </c>
      <c r="B8" s="16">
        <v>577</v>
      </c>
      <c r="C8" s="16">
        <v>382</v>
      </c>
      <c r="D8" s="16">
        <v>1640</v>
      </c>
      <c r="E8" s="16">
        <v>2187</v>
      </c>
      <c r="F8" s="16">
        <v>5401</v>
      </c>
      <c r="G8" s="16">
        <v>11928</v>
      </c>
      <c r="H8" s="16">
        <v>11463</v>
      </c>
      <c r="I8" s="16">
        <v>10941</v>
      </c>
      <c r="J8" s="16">
        <v>11998</v>
      </c>
      <c r="K8" s="16">
        <v>4026</v>
      </c>
      <c r="L8" s="16">
        <v>893</v>
      </c>
      <c r="M8" s="16">
        <v>467</v>
      </c>
      <c r="N8" s="16"/>
      <c r="O8" s="14"/>
    </row>
    <row r="9" spans="1:15" x14ac:dyDescent="0.25">
      <c r="A9" s="14">
        <v>7</v>
      </c>
      <c r="B9" s="16">
        <v>19</v>
      </c>
      <c r="C9" s="16">
        <v>21</v>
      </c>
      <c r="D9" s="16">
        <v>31</v>
      </c>
      <c r="E9" s="16">
        <v>95</v>
      </c>
      <c r="F9" s="16">
        <v>245</v>
      </c>
      <c r="G9" s="16">
        <v>389</v>
      </c>
      <c r="H9" s="16">
        <v>297</v>
      </c>
      <c r="I9" s="16">
        <v>298</v>
      </c>
      <c r="J9" s="16">
        <v>301</v>
      </c>
      <c r="K9" s="16">
        <v>102</v>
      </c>
      <c r="L9" s="16">
        <v>89</v>
      </c>
      <c r="M9" s="16">
        <v>28</v>
      </c>
      <c r="N9" s="16"/>
      <c r="O9" s="14"/>
    </row>
    <row r="10" spans="1:15" x14ac:dyDescent="0.25">
      <c r="A10" s="14">
        <v>8</v>
      </c>
      <c r="B10" s="16">
        <v>0</v>
      </c>
      <c r="C10" s="16">
        <v>2</v>
      </c>
      <c r="D10" s="16">
        <v>0</v>
      </c>
      <c r="E10" s="16">
        <v>1</v>
      </c>
      <c r="F10" s="16">
        <v>0</v>
      </c>
      <c r="G10" s="16">
        <v>1</v>
      </c>
      <c r="H10" s="16">
        <v>1</v>
      </c>
      <c r="I10" s="16">
        <v>0</v>
      </c>
      <c r="J10" s="16">
        <v>3</v>
      </c>
      <c r="K10" s="16">
        <v>0</v>
      </c>
      <c r="L10" s="16">
        <v>1</v>
      </c>
      <c r="M10" s="16">
        <v>0</v>
      </c>
      <c r="N10" s="16"/>
      <c r="O10" s="14"/>
    </row>
    <row r="11" spans="1:15" x14ac:dyDescent="0.25">
      <c r="A11" s="14">
        <v>9</v>
      </c>
      <c r="B11" s="16">
        <v>27</v>
      </c>
      <c r="C11" s="16">
        <v>27</v>
      </c>
      <c r="D11" s="16">
        <v>66</v>
      </c>
      <c r="E11" s="16">
        <v>159</v>
      </c>
      <c r="F11" s="16">
        <v>313</v>
      </c>
      <c r="G11" s="16">
        <v>457</v>
      </c>
      <c r="H11" s="16">
        <v>359</v>
      </c>
      <c r="I11" s="16">
        <v>350</v>
      </c>
      <c r="J11" s="16">
        <v>356</v>
      </c>
      <c r="K11" s="16">
        <v>154</v>
      </c>
      <c r="L11" s="16">
        <v>132</v>
      </c>
      <c r="M11" s="16">
        <v>32</v>
      </c>
      <c r="N11" s="16"/>
      <c r="O11" s="14"/>
    </row>
    <row r="12" spans="1:15" x14ac:dyDescent="0.25">
      <c r="A12" s="14">
        <v>10</v>
      </c>
      <c r="B12" s="16">
        <v>0</v>
      </c>
      <c r="C12" s="16">
        <v>2</v>
      </c>
      <c r="D12" s="16">
        <v>4</v>
      </c>
      <c r="E12" s="16">
        <v>5</v>
      </c>
      <c r="F12" s="16">
        <v>10</v>
      </c>
      <c r="G12" s="16">
        <v>12</v>
      </c>
      <c r="H12" s="16">
        <v>10</v>
      </c>
      <c r="I12" s="16">
        <v>10</v>
      </c>
      <c r="J12" s="16">
        <v>11</v>
      </c>
      <c r="K12" s="16">
        <v>6</v>
      </c>
      <c r="L12" s="16">
        <v>7</v>
      </c>
      <c r="M12" s="16">
        <v>0</v>
      </c>
      <c r="N12" s="16"/>
      <c r="O12" s="14"/>
    </row>
    <row r="13" spans="1:15" x14ac:dyDescent="0.25">
      <c r="A13" s="14">
        <v>11</v>
      </c>
      <c r="B13" s="16">
        <v>11</v>
      </c>
      <c r="C13" s="16">
        <v>13</v>
      </c>
      <c r="D13" s="16">
        <v>37</v>
      </c>
      <c r="E13" s="16">
        <v>129</v>
      </c>
      <c r="F13" s="16">
        <v>335</v>
      </c>
      <c r="G13" s="16">
        <v>622</v>
      </c>
      <c r="H13" s="16">
        <v>515</v>
      </c>
      <c r="I13" s="16">
        <v>512</v>
      </c>
      <c r="J13" s="16">
        <v>515</v>
      </c>
      <c r="K13" s="16">
        <v>170</v>
      </c>
      <c r="L13" s="16">
        <v>126</v>
      </c>
      <c r="M13" s="16">
        <v>10</v>
      </c>
      <c r="N13" s="16"/>
      <c r="O13" s="14"/>
    </row>
    <row r="14" spans="1:15" x14ac:dyDescent="0.25">
      <c r="A14" s="14">
        <v>12</v>
      </c>
      <c r="B14" s="16">
        <v>0</v>
      </c>
      <c r="C14" s="16">
        <v>0</v>
      </c>
      <c r="D14" s="16">
        <v>0</v>
      </c>
      <c r="E14" s="16">
        <v>29</v>
      </c>
      <c r="F14" s="16">
        <v>111</v>
      </c>
      <c r="G14" s="16">
        <v>242</v>
      </c>
      <c r="H14" s="16">
        <v>190</v>
      </c>
      <c r="I14" s="16">
        <v>174</v>
      </c>
      <c r="J14" s="16">
        <v>163</v>
      </c>
      <c r="K14" s="16">
        <v>24</v>
      </c>
      <c r="L14" s="16">
        <v>21</v>
      </c>
      <c r="M14" s="16">
        <v>2</v>
      </c>
      <c r="N14" s="16"/>
      <c r="O14" s="14"/>
    </row>
    <row r="15" spans="1:15" x14ac:dyDescent="0.25">
      <c r="A15" s="14">
        <v>13</v>
      </c>
      <c r="B15" s="16">
        <v>140</v>
      </c>
      <c r="C15" s="16">
        <v>83</v>
      </c>
      <c r="D15" s="16">
        <v>1</v>
      </c>
      <c r="E15" s="16">
        <v>3</v>
      </c>
      <c r="F15" s="16">
        <v>8</v>
      </c>
      <c r="G15" s="16">
        <v>8</v>
      </c>
      <c r="H15" s="16">
        <v>5</v>
      </c>
      <c r="I15" s="16">
        <v>110</v>
      </c>
      <c r="J15" s="16">
        <v>44</v>
      </c>
      <c r="K15" s="16">
        <v>15</v>
      </c>
      <c r="L15" s="16">
        <v>75</v>
      </c>
      <c r="M15" s="16">
        <v>262</v>
      </c>
      <c r="N15" s="16"/>
      <c r="O15" s="14"/>
    </row>
    <row r="16" spans="1:15" x14ac:dyDescent="0.25">
      <c r="A16" s="14">
        <v>14</v>
      </c>
      <c r="B16" s="16">
        <v>560</v>
      </c>
      <c r="C16" s="16">
        <v>730</v>
      </c>
      <c r="D16" s="16">
        <v>2150</v>
      </c>
      <c r="E16" s="16">
        <v>2720</v>
      </c>
      <c r="F16" s="16">
        <v>2960</v>
      </c>
      <c r="G16" s="16">
        <v>2190</v>
      </c>
      <c r="H16" s="16">
        <v>2540</v>
      </c>
      <c r="I16" s="16">
        <v>3220</v>
      </c>
      <c r="J16" s="16">
        <v>2480</v>
      </c>
      <c r="K16" s="16">
        <v>0</v>
      </c>
      <c r="L16" s="16">
        <v>1270</v>
      </c>
      <c r="M16" s="16">
        <v>640</v>
      </c>
      <c r="N16" s="16"/>
      <c r="O16" s="14"/>
    </row>
    <row r="17" spans="1:15" x14ac:dyDescent="0.25">
      <c r="A17" s="14">
        <v>15</v>
      </c>
      <c r="B17" s="16">
        <v>55</v>
      </c>
      <c r="C17" s="16">
        <v>79</v>
      </c>
      <c r="D17" s="16">
        <v>879</v>
      </c>
      <c r="E17" s="16">
        <v>1064</v>
      </c>
      <c r="F17" s="16">
        <v>1036</v>
      </c>
      <c r="G17" s="16">
        <v>733</v>
      </c>
      <c r="H17" s="16">
        <v>832</v>
      </c>
      <c r="I17" s="16">
        <v>1309</v>
      </c>
      <c r="J17" s="16">
        <v>1045</v>
      </c>
      <c r="K17" s="16">
        <v>1056</v>
      </c>
      <c r="L17" s="16">
        <v>425</v>
      </c>
      <c r="M17" s="16">
        <v>91</v>
      </c>
      <c r="N17" s="16"/>
      <c r="O17" s="14"/>
    </row>
    <row r="18" spans="1:15" x14ac:dyDescent="0.25">
      <c r="A18" s="14">
        <v>16</v>
      </c>
      <c r="B18" s="16">
        <v>0</v>
      </c>
      <c r="C18" s="16">
        <v>1</v>
      </c>
      <c r="D18" s="16">
        <v>2</v>
      </c>
      <c r="E18" s="16">
        <v>6</v>
      </c>
      <c r="F18" s="16">
        <v>3</v>
      </c>
      <c r="G18" s="16">
        <v>1</v>
      </c>
      <c r="H18" s="16">
        <v>1</v>
      </c>
      <c r="I18" s="16">
        <v>2</v>
      </c>
      <c r="J18" s="16">
        <v>1</v>
      </c>
      <c r="K18" s="16">
        <v>1</v>
      </c>
      <c r="L18" s="16">
        <v>0</v>
      </c>
      <c r="M18" s="16">
        <v>1</v>
      </c>
      <c r="N18" s="16"/>
      <c r="O18" s="14"/>
    </row>
    <row r="19" spans="1:15" x14ac:dyDescent="0.25">
      <c r="A19" s="14">
        <v>17</v>
      </c>
      <c r="B19" s="16">
        <v>119</v>
      </c>
      <c r="C19" s="16">
        <v>240</v>
      </c>
      <c r="D19" s="16">
        <v>406</v>
      </c>
      <c r="E19" s="16">
        <v>526</v>
      </c>
      <c r="F19" s="16">
        <v>669</v>
      </c>
      <c r="G19" s="16">
        <v>370</v>
      </c>
      <c r="H19" s="16">
        <v>632</v>
      </c>
      <c r="I19" s="16">
        <v>736</v>
      </c>
      <c r="J19" s="16">
        <v>578</v>
      </c>
      <c r="K19" s="16">
        <v>699</v>
      </c>
      <c r="L19" s="16">
        <v>3280</v>
      </c>
      <c r="M19" s="16">
        <v>185</v>
      </c>
      <c r="N19" s="16"/>
      <c r="O19" s="14"/>
    </row>
    <row r="20" spans="1:15" x14ac:dyDescent="0.25">
      <c r="A20" s="14">
        <v>18</v>
      </c>
      <c r="B20" s="16">
        <v>0</v>
      </c>
      <c r="C20" s="16">
        <v>0</v>
      </c>
      <c r="D20" s="16">
        <v>0</v>
      </c>
      <c r="E20" s="16">
        <v>29</v>
      </c>
      <c r="F20" s="16">
        <v>177</v>
      </c>
      <c r="G20" s="16">
        <v>319</v>
      </c>
      <c r="H20" s="16">
        <v>250</v>
      </c>
      <c r="I20" s="16">
        <v>268</v>
      </c>
      <c r="J20" s="16">
        <v>273</v>
      </c>
      <c r="K20" s="16">
        <v>86</v>
      </c>
      <c r="L20" s="16">
        <v>52</v>
      </c>
      <c r="M20" s="16">
        <v>0</v>
      </c>
      <c r="N20" s="16"/>
      <c r="O20" s="14"/>
    </row>
    <row r="21" spans="1:15" x14ac:dyDescent="0.25">
      <c r="A21" s="14">
        <v>19</v>
      </c>
      <c r="B21" s="16">
        <v>10</v>
      </c>
      <c r="C21" s="16">
        <v>10</v>
      </c>
      <c r="D21" s="16">
        <v>12</v>
      </c>
      <c r="E21" s="16">
        <v>49</v>
      </c>
      <c r="F21" s="16">
        <v>110</v>
      </c>
      <c r="G21" s="16">
        <v>236</v>
      </c>
      <c r="H21" s="16">
        <v>187</v>
      </c>
      <c r="I21" s="16">
        <v>175</v>
      </c>
      <c r="J21" s="16">
        <v>183</v>
      </c>
      <c r="K21" s="16">
        <v>49</v>
      </c>
      <c r="L21" s="16">
        <v>42</v>
      </c>
      <c r="M21" s="16">
        <v>10</v>
      </c>
      <c r="N21" s="16"/>
      <c r="O21" s="14"/>
    </row>
    <row r="22" spans="1:15" x14ac:dyDescent="0.25">
      <c r="A22" s="14">
        <v>20</v>
      </c>
      <c r="B22" s="16">
        <v>1260</v>
      </c>
      <c r="C22" s="16">
        <v>1750</v>
      </c>
      <c r="D22" s="16">
        <v>2880</v>
      </c>
      <c r="E22" s="16">
        <v>5390</v>
      </c>
      <c r="F22" s="16">
        <v>7570</v>
      </c>
      <c r="G22" s="16">
        <v>11890</v>
      </c>
      <c r="H22" s="16">
        <v>11700</v>
      </c>
      <c r="I22" s="16">
        <v>9610</v>
      </c>
      <c r="J22" s="16">
        <v>7750</v>
      </c>
      <c r="K22" s="16">
        <v>0</v>
      </c>
      <c r="L22" s="16">
        <v>11030</v>
      </c>
      <c r="M22" s="16">
        <v>2610</v>
      </c>
      <c r="N22" s="16"/>
      <c r="O22" s="14"/>
    </row>
    <row r="23" spans="1:15" x14ac:dyDescent="0.25">
      <c r="A23" s="14">
        <v>21</v>
      </c>
      <c r="B23" s="16">
        <v>1830</v>
      </c>
      <c r="C23" s="16">
        <v>180</v>
      </c>
      <c r="D23" s="16">
        <v>210</v>
      </c>
      <c r="E23" s="16">
        <v>600</v>
      </c>
      <c r="F23" s="16">
        <v>1100</v>
      </c>
      <c r="G23" s="16">
        <v>1540</v>
      </c>
      <c r="H23" s="16">
        <v>1510</v>
      </c>
      <c r="I23" s="16">
        <v>1540</v>
      </c>
      <c r="J23" s="16">
        <v>1310</v>
      </c>
      <c r="K23" s="16">
        <v>730</v>
      </c>
      <c r="L23" s="16">
        <v>65</v>
      </c>
      <c r="M23" s="16">
        <v>480</v>
      </c>
      <c r="N23" s="16"/>
      <c r="O23" s="14"/>
    </row>
    <row r="24" spans="1:15" x14ac:dyDescent="0.25">
      <c r="A24" s="14">
        <v>22</v>
      </c>
      <c r="B24" s="16">
        <v>7</v>
      </c>
      <c r="C24" s="16">
        <v>7</v>
      </c>
      <c r="D24" s="16">
        <v>8</v>
      </c>
      <c r="E24" s="16">
        <v>71</v>
      </c>
      <c r="F24" s="16">
        <v>0</v>
      </c>
      <c r="G24" s="16">
        <v>0</v>
      </c>
      <c r="H24" s="16">
        <v>0</v>
      </c>
      <c r="I24" s="16">
        <v>0</v>
      </c>
      <c r="J24" s="16">
        <v>0</v>
      </c>
      <c r="K24" s="16">
        <v>0</v>
      </c>
      <c r="L24" s="16">
        <v>1286</v>
      </c>
      <c r="M24" s="16">
        <v>0</v>
      </c>
      <c r="N24" s="16"/>
      <c r="O24" s="14"/>
    </row>
    <row r="25" spans="1:15" x14ac:dyDescent="0.25">
      <c r="A25" s="14" t="s">
        <v>6</v>
      </c>
      <c r="B25" s="16">
        <f>SUM(B3:B24)</f>
        <v>13359</v>
      </c>
      <c r="C25" s="16">
        <f t="shared" ref="C25:M25" si="0">SUM(C3:C24)</f>
        <v>26127</v>
      </c>
      <c r="D25" s="16">
        <f t="shared" si="0"/>
        <v>36007</v>
      </c>
      <c r="E25" s="16">
        <f t="shared" si="0"/>
        <v>63975</v>
      </c>
      <c r="F25" s="16">
        <f t="shared" si="0"/>
        <v>97584</v>
      </c>
      <c r="G25" s="16">
        <f t="shared" si="0"/>
        <v>147659</v>
      </c>
      <c r="H25" s="16">
        <f t="shared" si="0"/>
        <v>141538</v>
      </c>
      <c r="I25" s="16">
        <f t="shared" si="0"/>
        <v>131538</v>
      </c>
      <c r="J25" s="16">
        <f t="shared" si="0"/>
        <v>115533</v>
      </c>
      <c r="K25" s="16">
        <f t="shared" si="0"/>
        <v>74160</v>
      </c>
      <c r="L25" s="16">
        <f t="shared" si="0"/>
        <v>44322</v>
      </c>
      <c r="M25" s="16">
        <f t="shared" si="0"/>
        <v>5168</v>
      </c>
      <c r="N25" s="16">
        <f>SUM(B25:M25)</f>
        <v>896970</v>
      </c>
      <c r="O25" s="14" t="s">
        <v>6</v>
      </c>
    </row>
    <row r="26" spans="1:15" ht="15.75" thickBot="1" x14ac:dyDescent="0.3">
      <c r="A26" s="44" t="s">
        <v>2</v>
      </c>
      <c r="B26" s="45">
        <v>34883.43</v>
      </c>
      <c r="C26" s="45">
        <v>40798.51</v>
      </c>
      <c r="D26" s="45">
        <v>42887.54</v>
      </c>
      <c r="E26" s="45">
        <v>54669.46</v>
      </c>
      <c r="F26" s="45">
        <v>66459.789999999994</v>
      </c>
      <c r="G26" s="45">
        <v>104155.62</v>
      </c>
      <c r="H26" s="45">
        <v>121201.16</v>
      </c>
      <c r="I26" s="45">
        <v>118518.31</v>
      </c>
      <c r="J26" s="45">
        <v>96546.67</v>
      </c>
      <c r="K26" s="45">
        <v>62201.31</v>
      </c>
      <c r="L26" s="45">
        <v>49979.03</v>
      </c>
      <c r="M26" s="45">
        <v>24874.82</v>
      </c>
      <c r="N26" s="45">
        <f>SUM(B26:M26)</f>
        <v>817175.65</v>
      </c>
      <c r="O26" s="44" t="s">
        <v>2</v>
      </c>
    </row>
    <row r="27" spans="1:15" ht="15.75" thickBot="1" x14ac:dyDescent="0.3">
      <c r="A27" s="46" t="s">
        <v>7</v>
      </c>
      <c r="B27" s="22">
        <f>B26/B25</f>
        <v>2.6112306310352573</v>
      </c>
      <c r="C27" s="22">
        <f t="shared" ref="C27:N27" si="1">C26/C25</f>
        <v>1.5615459103609295</v>
      </c>
      <c r="D27" s="22">
        <f t="shared" si="1"/>
        <v>1.1910889549254311</v>
      </c>
      <c r="E27" s="22">
        <f t="shared" si="1"/>
        <v>0.85454411879640479</v>
      </c>
      <c r="F27" s="22">
        <f t="shared" si="1"/>
        <v>0.68105211919986874</v>
      </c>
      <c r="G27" s="22">
        <f t="shared" si="1"/>
        <v>0.70537942150495392</v>
      </c>
      <c r="H27" s="22">
        <f t="shared" si="1"/>
        <v>0.85631533581087771</v>
      </c>
      <c r="I27" s="22">
        <f t="shared" si="1"/>
        <v>0.90101955328498229</v>
      </c>
      <c r="J27" s="22">
        <f t="shared" si="1"/>
        <v>0.83566314386365803</v>
      </c>
      <c r="K27" s="22">
        <f t="shared" si="1"/>
        <v>0.8387447411003236</v>
      </c>
      <c r="L27" s="22">
        <f t="shared" si="1"/>
        <v>1.1276348088985153</v>
      </c>
      <c r="M27" s="22">
        <f t="shared" si="1"/>
        <v>4.8132391640866876</v>
      </c>
      <c r="N27" s="22">
        <f t="shared" si="1"/>
        <v>0.91104011282428621</v>
      </c>
      <c r="O27" s="46" t="s">
        <v>7</v>
      </c>
    </row>
    <row r="28" spans="1:15" ht="15.75" thickTop="1" x14ac:dyDescent="0.25">
      <c r="A28" s="14"/>
      <c r="B28" s="47"/>
      <c r="C28" s="14"/>
      <c r="D28" s="14"/>
      <c r="E28" s="14"/>
      <c r="F28" s="14"/>
      <c r="G28" s="14"/>
      <c r="H28" s="14"/>
      <c r="I28" s="14"/>
      <c r="J28" s="14"/>
      <c r="K28" s="14"/>
      <c r="L28" s="14"/>
      <c r="M28" s="14"/>
      <c r="N28" s="14"/>
      <c r="O28" s="14"/>
    </row>
    <row r="29" spans="1:15" x14ac:dyDescent="0.25">
      <c r="A29" s="14" t="s">
        <v>5</v>
      </c>
      <c r="B29" s="47"/>
      <c r="C29" s="14"/>
      <c r="D29" s="14"/>
      <c r="E29" s="14"/>
      <c r="F29" s="14"/>
      <c r="G29" s="14"/>
      <c r="H29" s="14"/>
      <c r="I29" s="14"/>
      <c r="J29" s="14"/>
      <c r="K29" s="14"/>
      <c r="L29" s="14"/>
      <c r="M29" s="14"/>
      <c r="N29" s="14"/>
      <c r="O29" s="14"/>
    </row>
    <row r="30" spans="1:15" x14ac:dyDescent="0.25">
      <c r="A30" s="14">
        <v>23</v>
      </c>
      <c r="B30" s="16">
        <v>31270</v>
      </c>
      <c r="C30" s="16">
        <v>23460</v>
      </c>
      <c r="D30" s="16">
        <v>21831</v>
      </c>
      <c r="E30" s="16">
        <v>27860</v>
      </c>
      <c r="F30" s="16">
        <v>5740</v>
      </c>
      <c r="G30" s="16">
        <v>18370</v>
      </c>
      <c r="H30" s="16">
        <v>25470</v>
      </c>
      <c r="I30" s="16">
        <v>28980</v>
      </c>
      <c r="J30" s="16">
        <v>28470</v>
      </c>
      <c r="K30" s="16">
        <v>30080</v>
      </c>
      <c r="L30" s="16">
        <v>28750</v>
      </c>
      <c r="M30" s="16">
        <v>29360</v>
      </c>
      <c r="N30" s="16">
        <f>SUM(B30:M30)</f>
        <v>299641</v>
      </c>
      <c r="O30" s="14"/>
    </row>
    <row r="31" spans="1:15" x14ac:dyDescent="0.25">
      <c r="A31" s="14" t="s">
        <v>6</v>
      </c>
      <c r="B31" s="16">
        <f>B30</f>
        <v>31270</v>
      </c>
      <c r="C31" s="16">
        <f t="shared" ref="C31:M31" si="2">C30</f>
        <v>23460</v>
      </c>
      <c r="D31" s="16">
        <f t="shared" si="2"/>
        <v>21831</v>
      </c>
      <c r="E31" s="16">
        <f t="shared" si="2"/>
        <v>27860</v>
      </c>
      <c r="F31" s="16">
        <f t="shared" si="2"/>
        <v>5740</v>
      </c>
      <c r="G31" s="16">
        <f t="shared" si="2"/>
        <v>18370</v>
      </c>
      <c r="H31" s="16">
        <f>H30</f>
        <v>25470</v>
      </c>
      <c r="I31" s="16">
        <f t="shared" si="2"/>
        <v>28980</v>
      </c>
      <c r="J31" s="16">
        <f t="shared" si="2"/>
        <v>28470</v>
      </c>
      <c r="K31" s="16">
        <f t="shared" si="2"/>
        <v>30080</v>
      </c>
      <c r="L31" s="16">
        <f t="shared" si="2"/>
        <v>28750</v>
      </c>
      <c r="M31" s="16">
        <f t="shared" si="2"/>
        <v>29360</v>
      </c>
      <c r="N31" s="16">
        <f>SUM(B31:M31)</f>
        <v>299641</v>
      </c>
      <c r="O31" s="14" t="s">
        <v>6</v>
      </c>
    </row>
    <row r="32" spans="1:15" ht="15.75" thickBot="1" x14ac:dyDescent="0.3">
      <c r="A32" s="44" t="s">
        <v>2</v>
      </c>
      <c r="B32" s="45">
        <v>17081.150000000001</v>
      </c>
      <c r="C32" s="45">
        <v>10309.719999999999</v>
      </c>
      <c r="D32" s="45">
        <v>9431.39</v>
      </c>
      <c r="E32" s="45">
        <v>10930.64</v>
      </c>
      <c r="F32" s="45">
        <v>3424.13</v>
      </c>
      <c r="G32" s="45">
        <v>12267.18</v>
      </c>
      <c r="H32" s="45">
        <v>18469.27</v>
      </c>
      <c r="I32" s="45">
        <v>18203.53</v>
      </c>
      <c r="J32" s="45">
        <v>16314.49</v>
      </c>
      <c r="K32" s="45">
        <v>15045.94</v>
      </c>
      <c r="L32" s="45">
        <v>11037.7</v>
      </c>
      <c r="M32" s="45">
        <v>11057.56</v>
      </c>
      <c r="N32" s="45">
        <f>SUM(B32:M32)</f>
        <v>153572.70000000001</v>
      </c>
      <c r="O32" s="44" t="s">
        <v>2</v>
      </c>
    </row>
    <row r="33" spans="1:15" ht="15.75" thickBot="1" x14ac:dyDescent="0.3">
      <c r="A33" s="46" t="s">
        <v>7</v>
      </c>
      <c r="B33" s="22">
        <f>B32/B31</f>
        <v>0.54624720179085395</v>
      </c>
      <c r="C33" s="22">
        <f>C32/C31</f>
        <v>0.43945950554134694</v>
      </c>
      <c r="D33" s="22">
        <f t="shared" ref="D33:M33" si="3">D32/D31</f>
        <v>0.43201823095598002</v>
      </c>
      <c r="E33" s="22">
        <f t="shared" si="3"/>
        <v>0.39234170854271355</v>
      </c>
      <c r="F33" s="22">
        <f t="shared" si="3"/>
        <v>0.59653832752613245</v>
      </c>
      <c r="G33" s="22">
        <f t="shared" si="3"/>
        <v>0.66778334240609694</v>
      </c>
      <c r="H33" s="22">
        <f t="shared" si="3"/>
        <v>0.72513820180604638</v>
      </c>
      <c r="I33" s="22">
        <f t="shared" si="3"/>
        <v>0.62814113181504483</v>
      </c>
      <c r="J33" s="22">
        <f t="shared" si="3"/>
        <v>0.57304144713733751</v>
      </c>
      <c r="K33" s="22">
        <f t="shared" si="3"/>
        <v>0.50019747340425535</v>
      </c>
      <c r="L33" s="22">
        <f t="shared" si="3"/>
        <v>0.38392000000000004</v>
      </c>
      <c r="M33" s="22">
        <f t="shared" si="3"/>
        <v>0.37661989100817439</v>
      </c>
      <c r="N33" s="22">
        <f>N32/N31</f>
        <v>0.51252231837432127</v>
      </c>
      <c r="O33" s="46" t="s">
        <v>7</v>
      </c>
    </row>
    <row r="34" spans="1:15" ht="15.75" thickTop="1" x14ac:dyDescent="0.25">
      <c r="A34" s="14"/>
      <c r="B34" s="14"/>
      <c r="C34" s="14"/>
      <c r="D34" s="14"/>
      <c r="E34" s="14"/>
      <c r="F34" s="14"/>
      <c r="G34" s="14"/>
      <c r="H34" s="14"/>
      <c r="I34" s="14"/>
      <c r="J34" s="14"/>
      <c r="K34" s="14"/>
      <c r="L34" s="14"/>
      <c r="M34" s="14"/>
      <c r="N34" s="14"/>
      <c r="O34" s="14"/>
    </row>
    <row r="35" spans="1:15" x14ac:dyDescent="0.25">
      <c r="A35" s="14"/>
      <c r="B35" s="14"/>
      <c r="C35" s="14"/>
      <c r="D35" s="14"/>
      <c r="E35" s="14"/>
      <c r="F35" s="14"/>
      <c r="G35" s="14"/>
      <c r="H35" s="14"/>
      <c r="I35" s="14"/>
      <c r="J35" s="14"/>
      <c r="K35" s="14"/>
      <c r="L35" s="14"/>
      <c r="M35" s="14"/>
      <c r="N35" s="14"/>
      <c r="O35" s="14"/>
    </row>
    <row r="37" spans="1:15" x14ac:dyDescent="0.25">
      <c r="A37" t="s">
        <v>61</v>
      </c>
    </row>
    <row r="38" spans="1:15" x14ac:dyDescent="0.25">
      <c r="A38" t="s">
        <v>122</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workbookViewId="0">
      <selection activeCell="J25" sqref="J25"/>
    </sheetView>
  </sheetViews>
  <sheetFormatPr defaultRowHeight="15" x14ac:dyDescent="0.25"/>
  <cols>
    <col min="1" max="1" width="13.42578125" customWidth="1"/>
  </cols>
  <sheetData>
    <row r="2" spans="1:12" x14ac:dyDescent="0.25">
      <c r="B2" t="s">
        <v>15</v>
      </c>
    </row>
    <row r="3" spans="1:12" x14ac:dyDescent="0.25">
      <c r="A3" s="17">
        <v>42552</v>
      </c>
      <c r="B3" s="17">
        <v>42583</v>
      </c>
      <c r="C3" s="17">
        <v>42614</v>
      </c>
      <c r="D3" s="17">
        <v>42644</v>
      </c>
      <c r="E3" s="17">
        <v>42675</v>
      </c>
      <c r="F3" s="17">
        <v>42705</v>
      </c>
      <c r="G3" s="18">
        <v>42736</v>
      </c>
      <c r="H3" s="17">
        <v>42767</v>
      </c>
      <c r="I3" s="17">
        <v>42795</v>
      </c>
      <c r="J3" s="17">
        <v>42826</v>
      </c>
      <c r="K3" s="17">
        <v>42856</v>
      </c>
      <c r="L3" s="17">
        <v>42887</v>
      </c>
    </row>
    <row r="4" spans="1:12" x14ac:dyDescent="0.25">
      <c r="A4" s="19">
        <v>65.5</v>
      </c>
      <c r="B4" s="20"/>
      <c r="C4" s="19">
        <v>28.5</v>
      </c>
      <c r="D4" s="20"/>
      <c r="E4" s="19">
        <v>116.3</v>
      </c>
      <c r="F4" s="19">
        <v>78</v>
      </c>
      <c r="G4" s="19">
        <v>177.7</v>
      </c>
      <c r="H4" s="19">
        <v>92.5</v>
      </c>
      <c r="I4" s="19">
        <v>71.8</v>
      </c>
      <c r="J4" s="19">
        <v>117</v>
      </c>
      <c r="K4" s="20"/>
      <c r="L4" s="19">
        <v>52.2</v>
      </c>
    </row>
    <row r="5" spans="1:12" x14ac:dyDescent="0.25">
      <c r="A5" s="19">
        <v>105.8</v>
      </c>
      <c r="B5" s="20"/>
      <c r="C5" s="19">
        <v>372</v>
      </c>
      <c r="D5" s="20"/>
      <c r="E5" s="19">
        <v>48.3</v>
      </c>
      <c r="F5" s="19">
        <v>178.5</v>
      </c>
      <c r="G5" s="19">
        <v>227.5</v>
      </c>
      <c r="H5" s="19">
        <v>129.6</v>
      </c>
      <c r="I5" s="19">
        <v>57.9</v>
      </c>
      <c r="J5" s="19">
        <v>74.900000000000006</v>
      </c>
      <c r="K5" s="20"/>
      <c r="L5" s="19">
        <v>273.39999999999998</v>
      </c>
    </row>
    <row r="6" spans="1:12" x14ac:dyDescent="0.25">
      <c r="A6" s="19">
        <v>160.1</v>
      </c>
      <c r="B6" s="20"/>
      <c r="C6" s="19">
        <v>40.6</v>
      </c>
      <c r="D6" s="20"/>
      <c r="E6" s="19">
        <v>39.200000000000003</v>
      </c>
      <c r="F6" s="19">
        <v>64.8</v>
      </c>
      <c r="G6" s="19">
        <v>44.6</v>
      </c>
      <c r="H6" s="19">
        <v>70.099999999999994</v>
      </c>
      <c r="I6" s="19">
        <v>109</v>
      </c>
      <c r="J6" s="19">
        <v>50.7</v>
      </c>
      <c r="K6" s="20"/>
      <c r="L6" s="19">
        <v>118.1</v>
      </c>
    </row>
    <row r="7" spans="1:12" x14ac:dyDescent="0.25">
      <c r="A7" s="19">
        <v>362.5</v>
      </c>
      <c r="B7" s="20"/>
      <c r="C7" s="19">
        <v>7.1</v>
      </c>
      <c r="D7" s="20"/>
      <c r="E7" s="19">
        <v>148.9</v>
      </c>
      <c r="F7" s="19">
        <v>96.4</v>
      </c>
      <c r="G7" s="19">
        <v>36.799999999999997</v>
      </c>
      <c r="H7" s="19">
        <v>200.7</v>
      </c>
      <c r="I7" s="19">
        <v>180.8</v>
      </c>
      <c r="J7" s="19">
        <v>184.5</v>
      </c>
      <c r="K7" s="20"/>
      <c r="L7" s="19">
        <v>2.6</v>
      </c>
    </row>
    <row r="8" spans="1:12" x14ac:dyDescent="0.25">
      <c r="A8" s="20"/>
      <c r="B8" s="20"/>
      <c r="C8" s="19">
        <v>36.1</v>
      </c>
      <c r="D8" s="20"/>
      <c r="E8" s="19">
        <v>19.899999999999999</v>
      </c>
      <c r="F8" s="19">
        <v>184.2</v>
      </c>
      <c r="G8" s="19">
        <v>170.3</v>
      </c>
      <c r="H8" s="19">
        <v>248.4</v>
      </c>
      <c r="I8" s="19">
        <v>219.2</v>
      </c>
      <c r="J8" s="19">
        <v>203.1</v>
      </c>
      <c r="K8" s="20"/>
      <c r="L8" s="19">
        <v>119.8</v>
      </c>
    </row>
    <row r="9" spans="1:12" x14ac:dyDescent="0.25">
      <c r="A9" s="20"/>
      <c r="B9" s="20"/>
      <c r="C9" s="20"/>
      <c r="D9" s="20"/>
      <c r="E9" s="21">
        <v>581.20000000000005</v>
      </c>
      <c r="F9" s="19">
        <v>203.6</v>
      </c>
      <c r="G9" s="19">
        <v>78.900000000000006</v>
      </c>
      <c r="H9" s="20"/>
      <c r="I9" s="20"/>
      <c r="J9" s="20"/>
      <c r="K9" s="20"/>
      <c r="L9" s="20"/>
    </row>
    <row r="10" spans="1:12" x14ac:dyDescent="0.25">
      <c r="A10" s="20"/>
      <c r="B10" s="20"/>
      <c r="C10" s="20"/>
      <c r="D10" s="20"/>
      <c r="E10" s="21">
        <v>96.8</v>
      </c>
      <c r="F10" s="19">
        <v>71.099999999999994</v>
      </c>
      <c r="G10" s="20"/>
      <c r="H10" s="20"/>
      <c r="I10" s="20"/>
      <c r="J10" s="20"/>
      <c r="K10" s="20"/>
      <c r="L10" s="20"/>
    </row>
    <row r="11" spans="1:12" x14ac:dyDescent="0.25">
      <c r="A11" s="20"/>
      <c r="B11" s="20"/>
      <c r="C11" s="20"/>
      <c r="D11" s="20"/>
      <c r="E11" s="21">
        <v>97.2</v>
      </c>
      <c r="F11" s="19">
        <v>50.9</v>
      </c>
      <c r="G11" s="20"/>
      <c r="H11" s="20"/>
      <c r="I11" s="20"/>
      <c r="J11" s="20"/>
      <c r="K11" s="20"/>
      <c r="L11" s="20"/>
    </row>
    <row r="12" spans="1:12" x14ac:dyDescent="0.25">
      <c r="A12" s="20"/>
      <c r="B12" s="20"/>
      <c r="C12" s="20"/>
      <c r="D12" s="20"/>
      <c r="E12" s="21">
        <v>99.9</v>
      </c>
      <c r="F12" s="19">
        <v>161.19999999999999</v>
      </c>
      <c r="G12" s="20"/>
      <c r="H12" s="20"/>
      <c r="I12" s="20"/>
      <c r="J12" s="20"/>
      <c r="K12" s="20"/>
      <c r="L12" s="20"/>
    </row>
    <row r="13" spans="1:12" x14ac:dyDescent="0.25">
      <c r="A13" s="20"/>
      <c r="B13" s="20"/>
      <c r="C13" s="20"/>
      <c r="D13" s="20"/>
      <c r="E13" s="21">
        <v>100.3</v>
      </c>
      <c r="F13" s="20"/>
      <c r="G13" s="20"/>
      <c r="H13" s="20"/>
      <c r="I13" s="20"/>
      <c r="J13" s="20"/>
      <c r="K13" s="20"/>
      <c r="L13" s="20"/>
    </row>
    <row r="14" spans="1:12" x14ac:dyDescent="0.25">
      <c r="A14" s="20"/>
      <c r="B14" s="20"/>
      <c r="C14" s="20"/>
      <c r="D14" s="20"/>
      <c r="E14" s="21">
        <v>101.7</v>
      </c>
      <c r="F14" s="20"/>
      <c r="G14" s="20"/>
      <c r="H14" s="20"/>
      <c r="I14" s="20"/>
      <c r="J14" s="20"/>
      <c r="K14" s="20"/>
      <c r="L14" s="20"/>
    </row>
    <row r="15" spans="1:12" x14ac:dyDescent="0.25">
      <c r="A15" s="20"/>
      <c r="B15" s="20"/>
      <c r="C15" s="20"/>
      <c r="D15" s="20"/>
      <c r="E15" s="21">
        <v>148.9</v>
      </c>
      <c r="F15" s="20"/>
      <c r="G15" s="20"/>
      <c r="H15" s="20"/>
      <c r="I15" s="20"/>
      <c r="J15" s="20"/>
      <c r="K15" s="20"/>
      <c r="L15" s="20"/>
    </row>
    <row r="16" spans="1:12" x14ac:dyDescent="0.25">
      <c r="A16" s="20"/>
      <c r="B16" s="20"/>
      <c r="C16" s="20"/>
      <c r="D16" s="20"/>
      <c r="E16" s="21">
        <v>200</v>
      </c>
      <c r="F16" s="20"/>
      <c r="G16" s="20"/>
      <c r="H16" s="20"/>
      <c r="I16" s="20"/>
      <c r="J16" s="20"/>
      <c r="K16" s="20"/>
      <c r="L16" s="20"/>
    </row>
    <row r="17" spans="1:12" x14ac:dyDescent="0.25">
      <c r="A17" s="20"/>
      <c r="B17" s="20"/>
      <c r="C17" s="20"/>
      <c r="D17" s="20"/>
      <c r="E17" s="21">
        <v>242.1</v>
      </c>
      <c r="F17" s="20"/>
      <c r="G17" s="20"/>
      <c r="H17" s="20"/>
      <c r="I17" s="20"/>
      <c r="J17" s="20"/>
      <c r="K17" s="20"/>
      <c r="L17" s="20"/>
    </row>
    <row r="18" spans="1:12" x14ac:dyDescent="0.25">
      <c r="A18" s="20"/>
      <c r="B18" s="20"/>
      <c r="C18" s="20"/>
      <c r="D18" s="20"/>
      <c r="E18" s="21">
        <v>298.8</v>
      </c>
      <c r="F18" s="20"/>
      <c r="G18" s="20"/>
      <c r="H18" s="20"/>
      <c r="I18" s="20"/>
      <c r="J18" s="20"/>
      <c r="K18" s="20"/>
      <c r="L18" s="20"/>
    </row>
    <row r="19" spans="1:12" x14ac:dyDescent="0.25">
      <c r="A19" s="20"/>
      <c r="B19" s="20"/>
      <c r="C19" s="20"/>
      <c r="D19" s="20"/>
      <c r="E19" s="21">
        <v>335.1</v>
      </c>
      <c r="F19" s="20"/>
      <c r="G19" s="20"/>
      <c r="H19" s="20"/>
      <c r="I19" s="20"/>
      <c r="J19" s="20"/>
      <c r="K19" s="20"/>
      <c r="L19" s="20"/>
    </row>
    <row r="20" spans="1:12" x14ac:dyDescent="0.25">
      <c r="A20" s="20"/>
      <c r="B20" s="20"/>
      <c r="C20" s="20"/>
      <c r="D20" s="20"/>
      <c r="E20" s="21">
        <v>16.2</v>
      </c>
      <c r="F20" s="20"/>
      <c r="G20" s="20"/>
      <c r="H20" s="20"/>
      <c r="I20" s="20"/>
      <c r="J20" s="20"/>
      <c r="K20" s="20"/>
      <c r="L20" s="20"/>
    </row>
    <row r="21" spans="1:12" x14ac:dyDescent="0.25">
      <c r="A21" s="20"/>
      <c r="B21" s="20"/>
      <c r="C21" s="20"/>
      <c r="D21" s="20"/>
      <c r="E21" s="21">
        <v>35.200000000000003</v>
      </c>
      <c r="F21" s="20"/>
      <c r="G21" s="20"/>
      <c r="H21" s="20"/>
      <c r="I21" s="20"/>
      <c r="J21" s="20"/>
      <c r="K21" s="20"/>
      <c r="L21" s="20"/>
    </row>
    <row r="23" spans="1:12" x14ac:dyDescent="0.25">
      <c r="J23" t="s">
        <v>17</v>
      </c>
    </row>
    <row r="24" spans="1:12" x14ac:dyDescent="0.25">
      <c r="J24" s="14">
        <v>8305</v>
      </c>
      <c r="K24" t="s">
        <v>137</v>
      </c>
    </row>
    <row r="30" spans="1:12" x14ac:dyDescent="0.25">
      <c r="A30" s="12" t="s">
        <v>12</v>
      </c>
    </row>
    <row r="31" spans="1:12" x14ac:dyDescent="0.25">
      <c r="A31" s="13" t="s">
        <v>13</v>
      </c>
    </row>
    <row r="33" spans="1:1" x14ac:dyDescent="0.25">
      <c r="A33" t="s">
        <v>61</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4"/>
  <sheetViews>
    <sheetView workbookViewId="0">
      <selection activeCell="J19" sqref="J19"/>
    </sheetView>
  </sheetViews>
  <sheetFormatPr defaultRowHeight="15" x14ac:dyDescent="0.25"/>
  <sheetData>
    <row r="2" spans="1:12" x14ac:dyDescent="0.25">
      <c r="A2" t="s">
        <v>14</v>
      </c>
    </row>
    <row r="3" spans="1:12" x14ac:dyDescent="0.25">
      <c r="A3" s="2">
        <v>42552</v>
      </c>
      <c r="B3" s="2">
        <v>42583</v>
      </c>
      <c r="C3" s="2">
        <v>42614</v>
      </c>
      <c r="D3" s="2">
        <v>42644</v>
      </c>
      <c r="E3" s="2">
        <v>42675</v>
      </c>
      <c r="F3" s="2">
        <v>42705</v>
      </c>
      <c r="G3" s="2">
        <v>42736</v>
      </c>
      <c r="H3" s="2">
        <v>42767</v>
      </c>
      <c r="I3" s="2">
        <v>42795</v>
      </c>
      <c r="J3" s="2">
        <v>42826</v>
      </c>
      <c r="K3" s="2">
        <v>42856</v>
      </c>
      <c r="L3" s="2">
        <v>42887</v>
      </c>
    </row>
    <row r="4" spans="1:12" x14ac:dyDescent="0.25">
      <c r="A4">
        <v>142.4</v>
      </c>
      <c r="C4">
        <v>100.9</v>
      </c>
      <c r="D4">
        <v>113.6</v>
      </c>
      <c r="E4">
        <v>242.7</v>
      </c>
      <c r="F4">
        <v>285.60000000000002</v>
      </c>
      <c r="G4">
        <v>267.60000000000002</v>
      </c>
      <c r="H4">
        <v>17.5</v>
      </c>
      <c r="I4">
        <v>266.5</v>
      </c>
      <c r="J4">
        <v>670.5</v>
      </c>
      <c r="K4">
        <v>259.89999999999998</v>
      </c>
      <c r="L4">
        <v>297.39999999999998</v>
      </c>
    </row>
    <row r="5" spans="1:12" x14ac:dyDescent="0.25">
      <c r="A5">
        <v>277.10000000000002</v>
      </c>
      <c r="C5">
        <v>546.29999999999995</v>
      </c>
      <c r="D5">
        <v>286.10000000000002</v>
      </c>
      <c r="E5">
        <v>17.399999999999999</v>
      </c>
      <c r="F5">
        <v>327.2</v>
      </c>
      <c r="G5">
        <v>83.9</v>
      </c>
      <c r="H5">
        <v>5.2</v>
      </c>
      <c r="I5">
        <v>117</v>
      </c>
      <c r="J5">
        <v>312.5</v>
      </c>
      <c r="K5">
        <v>665.9</v>
      </c>
    </row>
    <row r="6" spans="1:12" x14ac:dyDescent="0.25">
      <c r="A6">
        <v>564.6</v>
      </c>
      <c r="C6">
        <v>213.4</v>
      </c>
      <c r="D6">
        <v>116</v>
      </c>
      <c r="E6">
        <v>78.8</v>
      </c>
      <c r="F6">
        <v>143.5</v>
      </c>
      <c r="G6">
        <v>187.7</v>
      </c>
      <c r="H6">
        <v>4.7</v>
      </c>
      <c r="I6">
        <v>493.2</v>
      </c>
      <c r="J6">
        <v>92.8</v>
      </c>
      <c r="K6">
        <v>243.4</v>
      </c>
    </row>
    <row r="7" spans="1:12" x14ac:dyDescent="0.25">
      <c r="A7">
        <v>34.700000000000003</v>
      </c>
      <c r="D7">
        <v>139.4</v>
      </c>
      <c r="E7">
        <v>15.9</v>
      </c>
      <c r="G7">
        <v>5.2</v>
      </c>
      <c r="H7">
        <v>4.8</v>
      </c>
      <c r="I7">
        <v>253.6</v>
      </c>
      <c r="J7">
        <v>98.8</v>
      </c>
      <c r="K7">
        <v>193.9</v>
      </c>
    </row>
    <row r="8" spans="1:12" x14ac:dyDescent="0.25">
      <c r="A8">
        <v>263.5</v>
      </c>
      <c r="G8">
        <v>10.7</v>
      </c>
      <c r="H8">
        <v>525.79999999999995</v>
      </c>
      <c r="I8">
        <v>120</v>
      </c>
      <c r="J8">
        <v>446.9</v>
      </c>
      <c r="K8">
        <v>277.5</v>
      </c>
    </row>
    <row r="9" spans="1:12" x14ac:dyDescent="0.25">
      <c r="H9">
        <v>235.8</v>
      </c>
      <c r="I9">
        <v>195.1</v>
      </c>
      <c r="J9">
        <v>185.3</v>
      </c>
    </row>
    <row r="10" spans="1:12" x14ac:dyDescent="0.25">
      <c r="H10">
        <v>150.69999999999999</v>
      </c>
      <c r="I10">
        <v>184.8</v>
      </c>
      <c r="J10">
        <v>6.6</v>
      </c>
    </row>
    <row r="11" spans="1:12" x14ac:dyDescent="0.25">
      <c r="H11">
        <v>640.29999999999995</v>
      </c>
      <c r="I11">
        <v>148.9</v>
      </c>
      <c r="J11">
        <v>53.7</v>
      </c>
    </row>
    <row r="12" spans="1:12" x14ac:dyDescent="0.25">
      <c r="I12">
        <v>594.9</v>
      </c>
      <c r="J12">
        <v>27.1</v>
      </c>
    </row>
    <row r="13" spans="1:12" x14ac:dyDescent="0.25">
      <c r="I13">
        <v>287</v>
      </c>
      <c r="J13">
        <v>281.5</v>
      </c>
    </row>
    <row r="18" spans="1:11" x14ac:dyDescent="0.25">
      <c r="J18" t="s">
        <v>16</v>
      </c>
    </row>
    <row r="19" spans="1:11" x14ac:dyDescent="0.25">
      <c r="J19">
        <v>12823.7</v>
      </c>
      <c r="K19" t="s">
        <v>137</v>
      </c>
    </row>
    <row r="24" spans="1:11" x14ac:dyDescent="0.25">
      <c r="A24" t="s">
        <v>61</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7"/>
  <sheetViews>
    <sheetView workbookViewId="0">
      <selection activeCell="N4" sqref="N4"/>
    </sheetView>
  </sheetViews>
  <sheetFormatPr defaultRowHeight="15" x14ac:dyDescent="0.25"/>
  <sheetData>
    <row r="3" spans="1:14" x14ac:dyDescent="0.25">
      <c r="B3" s="2">
        <v>42552</v>
      </c>
      <c r="C3" s="2">
        <v>42583</v>
      </c>
      <c r="D3" s="2">
        <v>42614</v>
      </c>
      <c r="E3" s="2">
        <v>42644</v>
      </c>
      <c r="F3" s="2">
        <v>42675</v>
      </c>
      <c r="G3" s="2">
        <v>42705</v>
      </c>
      <c r="H3" s="2">
        <v>42736</v>
      </c>
      <c r="I3" s="2">
        <v>42767</v>
      </c>
      <c r="J3" s="2">
        <v>42795</v>
      </c>
      <c r="K3" s="2">
        <v>42826</v>
      </c>
      <c r="L3" s="2">
        <v>42856</v>
      </c>
      <c r="M3" s="2">
        <v>42887</v>
      </c>
    </row>
    <row r="4" spans="1:14" x14ac:dyDescent="0.25">
      <c r="A4" t="s">
        <v>10</v>
      </c>
      <c r="B4">
        <v>4744.76</v>
      </c>
      <c r="C4">
        <v>1860.4</v>
      </c>
      <c r="D4">
        <v>2996.5</v>
      </c>
      <c r="E4">
        <v>3507</v>
      </c>
      <c r="F4">
        <v>4289.7</v>
      </c>
      <c r="G4">
        <v>3730.9</v>
      </c>
      <c r="H4">
        <v>3515.1</v>
      </c>
      <c r="I4">
        <v>4154.8999999999996</v>
      </c>
      <c r="J4">
        <v>4705.8999999999996</v>
      </c>
      <c r="K4">
        <v>4199.5</v>
      </c>
      <c r="L4">
        <v>5355.73</v>
      </c>
      <c r="M4">
        <v>4135.2</v>
      </c>
      <c r="N4">
        <f>SUM(B4:M4)</f>
        <v>47195.59</v>
      </c>
    </row>
    <row r="5" spans="1:14" x14ac:dyDescent="0.25">
      <c r="A5" t="s">
        <v>11</v>
      </c>
      <c r="B5">
        <v>370</v>
      </c>
      <c r="C5">
        <v>145.1</v>
      </c>
      <c r="D5">
        <v>280.5</v>
      </c>
      <c r="E5">
        <v>176.9</v>
      </c>
      <c r="F5">
        <v>101.8</v>
      </c>
      <c r="G5">
        <v>145.19999999999999</v>
      </c>
      <c r="H5">
        <v>369.2</v>
      </c>
      <c r="I5">
        <v>567.70000000000005</v>
      </c>
      <c r="J5">
        <v>430.7</v>
      </c>
      <c r="K5">
        <v>91.3</v>
      </c>
      <c r="L5">
        <v>439.38</v>
      </c>
      <c r="M5">
        <v>304.98</v>
      </c>
      <c r="N5">
        <f>SUM(B5:M5)</f>
        <v>3422.76</v>
      </c>
    </row>
    <row r="6" spans="1:14" x14ac:dyDescent="0.25">
      <c r="M6" s="14"/>
    </row>
    <row r="7" spans="1:14" x14ac:dyDescent="0.25">
      <c r="M7" s="14"/>
    </row>
    <row r="11" spans="1:14" x14ac:dyDescent="0.25">
      <c r="C11" s="2"/>
      <c r="D11" s="2"/>
      <c r="E11" s="2"/>
      <c r="F11" s="2"/>
      <c r="G11" s="2"/>
      <c r="H11" s="2"/>
      <c r="I11" s="2"/>
      <c r="J11" s="2" t="s">
        <v>18</v>
      </c>
      <c r="K11" s="2"/>
      <c r="L11" s="2"/>
      <c r="M11" s="2"/>
    </row>
    <row r="12" spans="1:14" x14ac:dyDescent="0.25">
      <c r="A12" s="58"/>
      <c r="I12" t="s">
        <v>19</v>
      </c>
      <c r="J12">
        <v>47195.59</v>
      </c>
      <c r="M12" s="14"/>
    </row>
    <row r="13" spans="1:14" x14ac:dyDescent="0.25">
      <c r="A13" s="58"/>
      <c r="I13" t="s">
        <v>11</v>
      </c>
      <c r="J13">
        <v>3422.76</v>
      </c>
      <c r="M13" s="14"/>
      <c r="N13" s="2"/>
    </row>
    <row r="14" spans="1:14" x14ac:dyDescent="0.25">
      <c r="M14" s="14"/>
      <c r="N14" s="14"/>
    </row>
    <row r="15" spans="1:14" x14ac:dyDescent="0.25">
      <c r="M15" s="14"/>
      <c r="N15" s="14"/>
    </row>
    <row r="16" spans="1:14" x14ac:dyDescent="0.25">
      <c r="N16" s="14"/>
    </row>
    <row r="17" spans="1:14" x14ac:dyDescent="0.25">
      <c r="A17" t="s">
        <v>61</v>
      </c>
      <c r="N17" s="14"/>
    </row>
  </sheetData>
  <mergeCells count="1">
    <mergeCell ref="A12:A1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5"/>
  <sheetViews>
    <sheetView workbookViewId="0">
      <selection activeCell="F37" sqref="F37"/>
    </sheetView>
  </sheetViews>
  <sheetFormatPr defaultRowHeight="15" x14ac:dyDescent="0.25"/>
  <cols>
    <col min="1" max="1" width="16.42578125" bestFit="1" customWidth="1"/>
    <col min="6" max="6" width="12.7109375" customWidth="1"/>
  </cols>
  <sheetData>
    <row r="1" spans="1:14" ht="27.75" x14ac:dyDescent="0.5">
      <c r="A1" s="37" t="s">
        <v>60</v>
      </c>
    </row>
    <row r="3" spans="1:14" ht="18.75" x14ac:dyDescent="0.3">
      <c r="B3" s="59" t="s">
        <v>59</v>
      </c>
      <c r="C3" s="59"/>
      <c r="D3" s="59"/>
      <c r="E3" s="59"/>
    </row>
    <row r="4" spans="1:14" ht="69" x14ac:dyDescent="0.3">
      <c r="A4" s="24"/>
      <c r="B4" s="36" t="s">
        <v>18</v>
      </c>
      <c r="C4" s="36" t="s">
        <v>58</v>
      </c>
      <c r="D4" s="36" t="s">
        <v>57</v>
      </c>
      <c r="E4" s="36" t="s">
        <v>56</v>
      </c>
      <c r="F4" s="35" t="s">
        <v>55</v>
      </c>
      <c r="J4" s="34" t="s">
        <v>54</v>
      </c>
      <c r="K4" s="30" t="s">
        <v>53</v>
      </c>
      <c r="L4" s="31" t="s">
        <v>52</v>
      </c>
      <c r="M4" s="30" t="s">
        <v>51</v>
      </c>
      <c r="N4" s="30" t="s">
        <v>50</v>
      </c>
    </row>
    <row r="5" spans="1:14" ht="18.75" x14ac:dyDescent="0.3">
      <c r="A5" s="29" t="s">
        <v>49</v>
      </c>
      <c r="B5" s="28">
        <v>6069</v>
      </c>
      <c r="C5" s="28">
        <v>4596</v>
      </c>
      <c r="D5" s="28">
        <v>1473</v>
      </c>
      <c r="E5" s="28">
        <f>C5+(D5/3)</f>
        <v>5087</v>
      </c>
      <c r="F5" s="27">
        <f>N5</f>
        <v>8559720</v>
      </c>
      <c r="J5">
        <f>C6*3</f>
        <v>6348</v>
      </c>
      <c r="K5">
        <f>D6*2</f>
        <v>2856</v>
      </c>
      <c r="L5">
        <f>J5+K5</f>
        <v>9204</v>
      </c>
      <c r="M5">
        <f>L5*31</f>
        <v>285324</v>
      </c>
      <c r="N5">
        <f>M5*30</f>
        <v>8559720</v>
      </c>
    </row>
    <row r="6" spans="1:14" x14ac:dyDescent="0.25">
      <c r="A6" s="33" t="s">
        <v>48</v>
      </c>
      <c r="B6" s="28">
        <v>3544</v>
      </c>
      <c r="C6" s="28">
        <v>2116</v>
      </c>
      <c r="D6" s="28">
        <v>1428</v>
      </c>
      <c r="E6" s="32"/>
      <c r="F6" s="27">
        <f>N5</f>
        <v>8559720</v>
      </c>
    </row>
    <row r="7" spans="1:14" ht="68.25" x14ac:dyDescent="0.25">
      <c r="A7" s="33" t="s">
        <v>47</v>
      </c>
      <c r="B7" s="28">
        <v>2525</v>
      </c>
      <c r="C7" s="28">
        <v>2480</v>
      </c>
      <c r="D7" s="28">
        <v>45</v>
      </c>
      <c r="E7" s="32"/>
      <c r="F7" s="27">
        <v>0</v>
      </c>
      <c r="J7" s="30" t="s">
        <v>46</v>
      </c>
      <c r="K7" s="30" t="s">
        <v>45</v>
      </c>
      <c r="L7" s="31" t="s">
        <v>44</v>
      </c>
      <c r="M7" s="30" t="s">
        <v>43</v>
      </c>
      <c r="N7" s="30" t="s">
        <v>36</v>
      </c>
    </row>
    <row r="8" spans="1:14" ht="18.75" x14ac:dyDescent="0.3">
      <c r="A8" s="29" t="s">
        <v>42</v>
      </c>
      <c r="B8" s="28">
        <v>519</v>
      </c>
      <c r="C8" s="28">
        <v>395</v>
      </c>
      <c r="D8" s="28">
        <v>124</v>
      </c>
      <c r="E8" s="41">
        <f>C8+(D8/3)</f>
        <v>436.33333333333331</v>
      </c>
      <c r="F8" s="27">
        <f>N8</f>
        <v>1416700</v>
      </c>
      <c r="J8">
        <f>C8*4</f>
        <v>1580</v>
      </c>
      <c r="K8">
        <f>D8*2</f>
        <v>248</v>
      </c>
      <c r="L8">
        <f>J8+K8</f>
        <v>1828</v>
      </c>
      <c r="M8">
        <f>L8*31</f>
        <v>56668</v>
      </c>
      <c r="N8">
        <f>M8*25</f>
        <v>1416700</v>
      </c>
    </row>
    <row r="9" spans="1:14" ht="69" x14ac:dyDescent="0.3">
      <c r="A9" s="29" t="s">
        <v>41</v>
      </c>
      <c r="B9" s="28">
        <v>503</v>
      </c>
      <c r="C9" s="28">
        <v>199</v>
      </c>
      <c r="D9" s="28">
        <v>304</v>
      </c>
      <c r="E9" s="41">
        <f>C9+(D9/3)</f>
        <v>300.33333333333331</v>
      </c>
      <c r="F9" s="27">
        <f>N10</f>
        <v>1053000</v>
      </c>
      <c r="J9" s="30" t="s">
        <v>40</v>
      </c>
      <c r="K9" s="30" t="s">
        <v>39</v>
      </c>
      <c r="L9" s="31" t="s">
        <v>38</v>
      </c>
      <c r="M9" s="30" t="s">
        <v>37</v>
      </c>
      <c r="N9" s="30" t="s">
        <v>36</v>
      </c>
    </row>
    <row r="10" spans="1:14" x14ac:dyDescent="0.25">
      <c r="A10" s="24"/>
      <c r="B10" s="28"/>
      <c r="C10" s="28"/>
      <c r="D10" s="28"/>
      <c r="E10" s="28"/>
      <c r="F10" s="27"/>
      <c r="J10">
        <f>C9*4</f>
        <v>796</v>
      </c>
      <c r="K10">
        <f>D9*2</f>
        <v>608</v>
      </c>
      <c r="L10">
        <f>J10+K10</f>
        <v>1404</v>
      </c>
      <c r="M10">
        <f>L10*30</f>
        <v>42120</v>
      </c>
      <c r="N10">
        <f>M10*25</f>
        <v>1053000</v>
      </c>
    </row>
    <row r="11" spans="1:14" ht="18.75" x14ac:dyDescent="0.3">
      <c r="A11" s="29" t="s">
        <v>35</v>
      </c>
      <c r="B11" s="28">
        <f xml:space="preserve"> SUM(B5,B8,B9)</f>
        <v>7091</v>
      </c>
      <c r="C11" s="28">
        <f xml:space="preserve"> SUM(C5,C8,C9)</f>
        <v>5190</v>
      </c>
      <c r="D11" s="28">
        <f xml:space="preserve"> SUM(D5,D8,D9)</f>
        <v>1901</v>
      </c>
      <c r="E11" s="41">
        <f>SUM(E5:E10)</f>
        <v>5823.6666666666661</v>
      </c>
      <c r="F11" s="27">
        <f xml:space="preserve"> SUM(F5,F8,F9)</f>
        <v>11029420</v>
      </c>
    </row>
    <row r="12" spans="1:14" x14ac:dyDescent="0.25">
      <c r="A12" s="24"/>
    </row>
    <row r="13" spans="1:14" x14ac:dyDescent="0.25">
      <c r="A13" s="26" t="s">
        <v>34</v>
      </c>
    </row>
    <row r="14" spans="1:14" x14ac:dyDescent="0.25">
      <c r="A14" t="s">
        <v>33</v>
      </c>
    </row>
    <row r="15" spans="1:14" x14ac:dyDescent="0.25">
      <c r="A15" t="s">
        <v>32</v>
      </c>
    </row>
    <row r="16" spans="1:14" x14ac:dyDescent="0.25">
      <c r="A16" t="s">
        <v>31</v>
      </c>
    </row>
    <row r="17" spans="1:1" x14ac:dyDescent="0.25">
      <c r="A17" t="s">
        <v>30</v>
      </c>
    </row>
    <row r="18" spans="1:1" x14ac:dyDescent="0.25">
      <c r="A18" t="s">
        <v>29</v>
      </c>
    </row>
    <row r="19" spans="1:1" x14ac:dyDescent="0.25">
      <c r="A19" t="s">
        <v>28</v>
      </c>
    </row>
    <row r="20" spans="1:1" x14ac:dyDescent="0.25">
      <c r="A20" t="s">
        <v>27</v>
      </c>
    </row>
    <row r="21" spans="1:1" x14ac:dyDescent="0.25">
      <c r="A21" t="s">
        <v>26</v>
      </c>
    </row>
    <row r="23" spans="1:1" x14ac:dyDescent="0.25">
      <c r="A23" s="25" t="s">
        <v>25</v>
      </c>
    </row>
    <row r="24" spans="1:1" x14ac:dyDescent="0.25">
      <c r="A24" t="s">
        <v>24</v>
      </c>
    </row>
    <row r="25" spans="1:1" x14ac:dyDescent="0.25">
      <c r="A25" t="s">
        <v>23</v>
      </c>
    </row>
    <row r="26" spans="1:1" x14ac:dyDescent="0.25">
      <c r="A26" t="s">
        <v>22</v>
      </c>
    </row>
    <row r="27" spans="1:1" x14ac:dyDescent="0.25">
      <c r="A27" s="24"/>
    </row>
    <row r="28" spans="1:1" x14ac:dyDescent="0.25">
      <c r="A28" s="24"/>
    </row>
    <row r="29" spans="1:1" x14ac:dyDescent="0.25">
      <c r="A29" s="24"/>
    </row>
    <row r="30" spans="1:1" x14ac:dyDescent="0.25">
      <c r="A30" s="24"/>
    </row>
    <row r="31" spans="1:1" x14ac:dyDescent="0.25">
      <c r="A31" s="24"/>
    </row>
    <row r="32" spans="1:1" x14ac:dyDescent="0.25">
      <c r="A32" s="24" t="s">
        <v>62</v>
      </c>
    </row>
    <row r="33" spans="1:16" x14ac:dyDescent="0.25">
      <c r="A33" s="60" t="s">
        <v>121</v>
      </c>
      <c r="B33" s="60"/>
      <c r="C33" s="60"/>
      <c r="D33" s="60"/>
      <c r="E33" s="60"/>
      <c r="F33" s="60"/>
      <c r="G33" s="60"/>
      <c r="H33" s="60"/>
      <c r="I33" s="60"/>
      <c r="J33" s="60"/>
      <c r="K33" s="60"/>
      <c r="L33" s="60"/>
      <c r="M33" s="60"/>
      <c r="N33" s="60"/>
      <c r="O33" s="60"/>
      <c r="P33" s="60"/>
    </row>
    <row r="34" spans="1:16" x14ac:dyDescent="0.25">
      <c r="A34" s="60"/>
      <c r="B34" s="60"/>
      <c r="C34" s="60"/>
      <c r="D34" s="60"/>
      <c r="E34" s="60"/>
      <c r="F34" s="60"/>
      <c r="G34" s="60"/>
      <c r="H34" s="60"/>
      <c r="I34" s="60"/>
      <c r="J34" s="60"/>
      <c r="K34" s="60"/>
      <c r="L34" s="60"/>
      <c r="M34" s="60"/>
      <c r="N34" s="60"/>
      <c r="O34" s="60"/>
      <c r="P34" s="60"/>
    </row>
    <row r="35" spans="1:16" x14ac:dyDescent="0.25">
      <c r="A35" s="60"/>
      <c r="B35" s="60"/>
      <c r="C35" s="60"/>
      <c r="D35" s="60"/>
      <c r="E35" s="60"/>
      <c r="F35" s="60"/>
      <c r="G35" s="60"/>
      <c r="H35" s="60"/>
      <c r="I35" s="60"/>
      <c r="J35" s="60"/>
      <c r="K35" s="60"/>
      <c r="L35" s="60"/>
      <c r="M35" s="60"/>
      <c r="N35" s="60"/>
      <c r="O35" s="60"/>
      <c r="P35" s="60"/>
    </row>
    <row r="36" spans="1:16" x14ac:dyDescent="0.25">
      <c r="A36" s="24"/>
    </row>
    <row r="37" spans="1:16" x14ac:dyDescent="0.25">
      <c r="A37" s="24"/>
    </row>
    <row r="38" spans="1:16" x14ac:dyDescent="0.25">
      <c r="A38" s="24"/>
    </row>
    <row r="39" spans="1:16" x14ac:dyDescent="0.25">
      <c r="A39" s="24"/>
    </row>
    <row r="40" spans="1:16" x14ac:dyDescent="0.25">
      <c r="A40" s="24"/>
    </row>
    <row r="41" spans="1:16" x14ac:dyDescent="0.25">
      <c r="A41" s="24"/>
    </row>
    <row r="42" spans="1:16" x14ac:dyDescent="0.25">
      <c r="A42" s="24"/>
    </row>
    <row r="43" spans="1:16" x14ac:dyDescent="0.25">
      <c r="A43" s="24"/>
    </row>
    <row r="44" spans="1:16" x14ac:dyDescent="0.25">
      <c r="A44" s="24"/>
    </row>
    <row r="45" spans="1:16" x14ac:dyDescent="0.25">
      <c r="A45" s="24"/>
    </row>
    <row r="46" spans="1:16" x14ac:dyDescent="0.25">
      <c r="A46" s="24"/>
    </row>
    <row r="47" spans="1:16" x14ac:dyDescent="0.25">
      <c r="A47" s="24"/>
    </row>
    <row r="48" spans="1:16" x14ac:dyDescent="0.25">
      <c r="A48" s="24"/>
    </row>
    <row r="49" spans="1:1" x14ac:dyDescent="0.25">
      <c r="A49" s="24"/>
    </row>
    <row r="50" spans="1:1" x14ac:dyDescent="0.25">
      <c r="A50" s="24"/>
    </row>
    <row r="51" spans="1:1" x14ac:dyDescent="0.25">
      <c r="A51" s="24"/>
    </row>
    <row r="52" spans="1:1" x14ac:dyDescent="0.25">
      <c r="A52" s="24"/>
    </row>
    <row r="53" spans="1:1" x14ac:dyDescent="0.25">
      <c r="A53" s="24"/>
    </row>
    <row r="54" spans="1:1" x14ac:dyDescent="0.25">
      <c r="A54" s="24"/>
    </row>
    <row r="55" spans="1:1" x14ac:dyDescent="0.25">
      <c r="A55" s="24"/>
    </row>
    <row r="56" spans="1:1" x14ac:dyDescent="0.25">
      <c r="A56" s="24"/>
    </row>
    <row r="57" spans="1:1" x14ac:dyDescent="0.25">
      <c r="A57" s="24"/>
    </row>
    <row r="58" spans="1:1" x14ac:dyDescent="0.25">
      <c r="A58" s="24"/>
    </row>
    <row r="59" spans="1:1" x14ac:dyDescent="0.25">
      <c r="A59" s="24"/>
    </row>
    <row r="60" spans="1:1" x14ac:dyDescent="0.25">
      <c r="A60" s="24"/>
    </row>
    <row r="61" spans="1:1" x14ac:dyDescent="0.25">
      <c r="A61" s="24"/>
    </row>
    <row r="62" spans="1:1" x14ac:dyDescent="0.25">
      <c r="A62" s="24"/>
    </row>
    <row r="63" spans="1:1" x14ac:dyDescent="0.25">
      <c r="A63" s="24"/>
    </row>
    <row r="64" spans="1:1" x14ac:dyDescent="0.25">
      <c r="A64" s="24"/>
    </row>
    <row r="65" spans="1:1" x14ac:dyDescent="0.25">
      <c r="A65" s="24"/>
    </row>
    <row r="66" spans="1:1" x14ac:dyDescent="0.25">
      <c r="A66" s="24"/>
    </row>
    <row r="67" spans="1:1" x14ac:dyDescent="0.25">
      <c r="A67" s="24"/>
    </row>
    <row r="68" spans="1:1" x14ac:dyDescent="0.25">
      <c r="A68" s="24"/>
    </row>
    <row r="69" spans="1:1" x14ac:dyDescent="0.25">
      <c r="A69" s="24"/>
    </row>
    <row r="70" spans="1:1" x14ac:dyDescent="0.25">
      <c r="A70" s="24"/>
    </row>
    <row r="71" spans="1:1" x14ac:dyDescent="0.25">
      <c r="A71" s="24"/>
    </row>
    <row r="72" spans="1:1" x14ac:dyDescent="0.25">
      <c r="A72" s="24"/>
    </row>
    <row r="73" spans="1:1" x14ac:dyDescent="0.25">
      <c r="A73" s="24"/>
    </row>
    <row r="74" spans="1:1" x14ac:dyDescent="0.25">
      <c r="A74" s="24"/>
    </row>
    <row r="75" spans="1:1" x14ac:dyDescent="0.25">
      <c r="A75" s="24"/>
    </row>
    <row r="76" spans="1:1" x14ac:dyDescent="0.25">
      <c r="A76" s="24"/>
    </row>
    <row r="77" spans="1:1" x14ac:dyDescent="0.25">
      <c r="A77" s="24"/>
    </row>
    <row r="78" spans="1:1" x14ac:dyDescent="0.25">
      <c r="A78" s="24"/>
    </row>
    <row r="79" spans="1:1" x14ac:dyDescent="0.25">
      <c r="A79" s="24"/>
    </row>
    <row r="80" spans="1:1" x14ac:dyDescent="0.25">
      <c r="A80" s="24"/>
    </row>
    <row r="81" spans="1:1" x14ac:dyDescent="0.25">
      <c r="A81" s="24"/>
    </row>
    <row r="82" spans="1:1" x14ac:dyDescent="0.25">
      <c r="A82" s="24"/>
    </row>
    <row r="83" spans="1:1" x14ac:dyDescent="0.25">
      <c r="A83" s="24"/>
    </row>
    <row r="84" spans="1:1" x14ac:dyDescent="0.25">
      <c r="A84" s="24"/>
    </row>
    <row r="85" spans="1:1" x14ac:dyDescent="0.25">
      <c r="A85" s="24"/>
    </row>
    <row r="86" spans="1:1" x14ac:dyDescent="0.25">
      <c r="A86" s="24"/>
    </row>
    <row r="87" spans="1:1" x14ac:dyDescent="0.25">
      <c r="A87" s="24"/>
    </row>
    <row r="88" spans="1:1" x14ac:dyDescent="0.25">
      <c r="A88" s="24"/>
    </row>
    <row r="89" spans="1:1" x14ac:dyDescent="0.25">
      <c r="A89" s="24"/>
    </row>
    <row r="90" spans="1:1" x14ac:dyDescent="0.25">
      <c r="A90" s="24"/>
    </row>
    <row r="91" spans="1:1" x14ac:dyDescent="0.25">
      <c r="A91" s="24"/>
    </row>
    <row r="92" spans="1:1" x14ac:dyDescent="0.25">
      <c r="A92" s="24"/>
    </row>
    <row r="93" spans="1:1" x14ac:dyDescent="0.25">
      <c r="A93" s="24"/>
    </row>
    <row r="94" spans="1:1" x14ac:dyDescent="0.25">
      <c r="A94" s="24"/>
    </row>
    <row r="95" spans="1:1" x14ac:dyDescent="0.25">
      <c r="A95" s="24"/>
    </row>
    <row r="96" spans="1:1" x14ac:dyDescent="0.25">
      <c r="A96" s="24"/>
    </row>
    <row r="97" spans="1:1" x14ac:dyDescent="0.25">
      <c r="A97" s="24"/>
    </row>
    <row r="98" spans="1:1" x14ac:dyDescent="0.25">
      <c r="A98" s="24"/>
    </row>
    <row r="99" spans="1:1" x14ac:dyDescent="0.25">
      <c r="A99" s="24"/>
    </row>
    <row r="100" spans="1:1" x14ac:dyDescent="0.25">
      <c r="A100" s="24"/>
    </row>
    <row r="101" spans="1:1" x14ac:dyDescent="0.25">
      <c r="A101" s="24"/>
    </row>
    <row r="102" spans="1:1" x14ac:dyDescent="0.25">
      <c r="A102" s="24"/>
    </row>
    <row r="103" spans="1:1" x14ac:dyDescent="0.25">
      <c r="A103" s="24"/>
    </row>
    <row r="104" spans="1:1" x14ac:dyDescent="0.25">
      <c r="A104" s="24"/>
    </row>
    <row r="105" spans="1:1" x14ac:dyDescent="0.25">
      <c r="A105" s="24"/>
    </row>
    <row r="106" spans="1:1" x14ac:dyDescent="0.25">
      <c r="A106" s="24"/>
    </row>
    <row r="107" spans="1:1" x14ac:dyDescent="0.25">
      <c r="A107" s="24"/>
    </row>
    <row r="108" spans="1:1" x14ac:dyDescent="0.25">
      <c r="A108" s="24"/>
    </row>
    <row r="109" spans="1:1" x14ac:dyDescent="0.25">
      <c r="A109" s="24"/>
    </row>
    <row r="110" spans="1:1" x14ac:dyDescent="0.25">
      <c r="A110" s="24"/>
    </row>
    <row r="111" spans="1:1" x14ac:dyDescent="0.25">
      <c r="A111" s="24"/>
    </row>
    <row r="112" spans="1:1" x14ac:dyDescent="0.25">
      <c r="A112" s="24"/>
    </row>
    <row r="113" spans="1:1" x14ac:dyDescent="0.25">
      <c r="A113" s="24"/>
    </row>
    <row r="114" spans="1:1" x14ac:dyDescent="0.25">
      <c r="A114" s="24"/>
    </row>
    <row r="115" spans="1:1" x14ac:dyDescent="0.25">
      <c r="A115" s="24"/>
    </row>
    <row r="116" spans="1:1" x14ac:dyDescent="0.25">
      <c r="A116" s="24"/>
    </row>
    <row r="117" spans="1:1" x14ac:dyDescent="0.25">
      <c r="A117" s="24"/>
    </row>
    <row r="118" spans="1:1" x14ac:dyDescent="0.25">
      <c r="A118" s="24"/>
    </row>
    <row r="119" spans="1:1" x14ac:dyDescent="0.25">
      <c r="A119" s="24"/>
    </row>
    <row r="120" spans="1:1" x14ac:dyDescent="0.25">
      <c r="A120" s="24"/>
    </row>
    <row r="121" spans="1:1" x14ac:dyDescent="0.25">
      <c r="A121" s="24"/>
    </row>
    <row r="122" spans="1:1" x14ac:dyDescent="0.25">
      <c r="A122" s="24"/>
    </row>
    <row r="123" spans="1:1" x14ac:dyDescent="0.25">
      <c r="A123" s="24"/>
    </row>
    <row r="124" spans="1:1" x14ac:dyDescent="0.25">
      <c r="A124" s="24"/>
    </row>
    <row r="125" spans="1:1" x14ac:dyDescent="0.25">
      <c r="A125" s="24"/>
    </row>
    <row r="126" spans="1:1" x14ac:dyDescent="0.25">
      <c r="A126" s="24"/>
    </row>
    <row r="127" spans="1:1" x14ac:dyDescent="0.25">
      <c r="A127" s="24"/>
    </row>
    <row r="128" spans="1:1" x14ac:dyDescent="0.25">
      <c r="A128" s="24"/>
    </row>
    <row r="129" spans="1:1" x14ac:dyDescent="0.25">
      <c r="A129" s="24"/>
    </row>
    <row r="130" spans="1:1" x14ac:dyDescent="0.25">
      <c r="A130" s="24"/>
    </row>
    <row r="131" spans="1:1" x14ac:dyDescent="0.25">
      <c r="A131" s="24"/>
    </row>
    <row r="132" spans="1:1" x14ac:dyDescent="0.25">
      <c r="A132" s="24"/>
    </row>
    <row r="133" spans="1:1" x14ac:dyDescent="0.25">
      <c r="A133" s="24"/>
    </row>
    <row r="134" spans="1:1" x14ac:dyDescent="0.25">
      <c r="A134" s="24"/>
    </row>
    <row r="135" spans="1:1" x14ac:dyDescent="0.25">
      <c r="A135" s="24"/>
    </row>
    <row r="136" spans="1:1" x14ac:dyDescent="0.25">
      <c r="A136" s="24"/>
    </row>
    <row r="137" spans="1:1" x14ac:dyDescent="0.25">
      <c r="A137" s="24"/>
    </row>
    <row r="138" spans="1:1" x14ac:dyDescent="0.25">
      <c r="A138" s="24"/>
    </row>
    <row r="139" spans="1:1" x14ac:dyDescent="0.25">
      <c r="A139" s="24"/>
    </row>
    <row r="140" spans="1:1" x14ac:dyDescent="0.25">
      <c r="A140" s="24"/>
    </row>
    <row r="141" spans="1:1" x14ac:dyDescent="0.25">
      <c r="A141" s="24"/>
    </row>
    <row r="142" spans="1:1" x14ac:dyDescent="0.25">
      <c r="A142" s="24"/>
    </row>
    <row r="143" spans="1:1" x14ac:dyDescent="0.25">
      <c r="A143" s="24"/>
    </row>
    <row r="144" spans="1:1" x14ac:dyDescent="0.25">
      <c r="A144" s="24"/>
    </row>
    <row r="145" spans="1:1" x14ac:dyDescent="0.25">
      <c r="A145" s="24"/>
    </row>
    <row r="146" spans="1:1" x14ac:dyDescent="0.25">
      <c r="A146" s="24"/>
    </row>
    <row r="147" spans="1:1" x14ac:dyDescent="0.25">
      <c r="A147" s="24"/>
    </row>
    <row r="148" spans="1:1" x14ac:dyDescent="0.25">
      <c r="A148" s="24"/>
    </row>
    <row r="149" spans="1:1" x14ac:dyDescent="0.25">
      <c r="A149" s="24"/>
    </row>
    <row r="150" spans="1:1" x14ac:dyDescent="0.25">
      <c r="A150" s="24"/>
    </row>
    <row r="151" spans="1:1" x14ac:dyDescent="0.25">
      <c r="A151" s="24"/>
    </row>
    <row r="152" spans="1:1" x14ac:dyDescent="0.25">
      <c r="A152" s="24"/>
    </row>
    <row r="153" spans="1:1" x14ac:dyDescent="0.25">
      <c r="A153" s="24"/>
    </row>
    <row r="154" spans="1:1" x14ac:dyDescent="0.25">
      <c r="A154" s="24"/>
    </row>
    <row r="155" spans="1:1" x14ac:dyDescent="0.25">
      <c r="A155" s="24"/>
    </row>
  </sheetData>
  <mergeCells count="2">
    <mergeCell ref="B3:E3"/>
    <mergeCell ref="A33:P35"/>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tabSelected="1" topLeftCell="A69" workbookViewId="0">
      <selection activeCell="N83" sqref="N83"/>
    </sheetView>
  </sheetViews>
  <sheetFormatPr defaultRowHeight="15" x14ac:dyDescent="0.25"/>
  <cols>
    <col min="3" max="3" width="12.5703125" customWidth="1"/>
    <col min="5" max="5" width="12.85546875" customWidth="1"/>
    <col min="6" max="6" width="11.42578125" customWidth="1"/>
    <col min="9" max="9" width="9.7109375" bestFit="1" customWidth="1"/>
    <col min="16" max="16" width="10.5703125" customWidth="1"/>
  </cols>
  <sheetData>
    <row r="1" spans="1:11" x14ac:dyDescent="0.25">
      <c r="B1" t="s">
        <v>63</v>
      </c>
    </row>
    <row r="3" spans="1:11" x14ac:dyDescent="0.25">
      <c r="A3" t="s">
        <v>64</v>
      </c>
      <c r="B3" t="s">
        <v>65</v>
      </c>
      <c r="C3" t="s">
        <v>66</v>
      </c>
      <c r="D3" t="s">
        <v>67</v>
      </c>
      <c r="E3" t="s">
        <v>68</v>
      </c>
      <c r="G3" t="s">
        <v>64</v>
      </c>
      <c r="H3" t="s">
        <v>65</v>
      </c>
      <c r="I3" t="s">
        <v>66</v>
      </c>
      <c r="J3" t="s">
        <v>67</v>
      </c>
      <c r="K3" t="s">
        <v>68</v>
      </c>
    </row>
    <row r="4" spans="1:11" x14ac:dyDescent="0.25">
      <c r="C4" s="38"/>
      <c r="I4" s="38"/>
    </row>
    <row r="5" spans="1:11" x14ac:dyDescent="0.25">
      <c r="A5" t="s">
        <v>69</v>
      </c>
      <c r="B5" t="s">
        <v>70</v>
      </c>
      <c r="C5" s="38">
        <v>42996</v>
      </c>
      <c r="D5" s="28">
        <v>1340</v>
      </c>
      <c r="E5" s="28">
        <v>80</v>
      </c>
      <c r="G5" t="s">
        <v>69</v>
      </c>
      <c r="H5" t="s">
        <v>70</v>
      </c>
      <c r="I5" s="38">
        <v>42786</v>
      </c>
      <c r="J5">
        <v>1386</v>
      </c>
      <c r="K5">
        <v>286</v>
      </c>
    </row>
    <row r="6" spans="1:11" x14ac:dyDescent="0.25">
      <c r="C6" s="38">
        <v>43003</v>
      </c>
      <c r="D6" s="28">
        <v>1400</v>
      </c>
      <c r="E6" s="28"/>
      <c r="I6" s="38">
        <v>42793</v>
      </c>
      <c r="J6">
        <v>1645</v>
      </c>
      <c r="K6">
        <v>160</v>
      </c>
    </row>
    <row r="7" spans="1:11" x14ac:dyDescent="0.25">
      <c r="D7" s="28"/>
      <c r="E7" s="28"/>
    </row>
    <row r="8" spans="1:11" x14ac:dyDescent="0.25">
      <c r="A8" t="s">
        <v>71</v>
      </c>
      <c r="B8" t="s">
        <v>72</v>
      </c>
      <c r="C8" s="38">
        <v>42996</v>
      </c>
      <c r="D8" s="28">
        <v>220</v>
      </c>
      <c r="E8" s="28">
        <v>60</v>
      </c>
      <c r="G8" t="s">
        <v>71</v>
      </c>
      <c r="H8" t="s">
        <v>72</v>
      </c>
      <c r="I8" s="38">
        <v>42786</v>
      </c>
      <c r="J8">
        <v>380</v>
      </c>
      <c r="K8">
        <v>80</v>
      </c>
    </row>
    <row r="9" spans="1:11" x14ac:dyDescent="0.25">
      <c r="C9" s="38">
        <v>43003</v>
      </c>
      <c r="D9" s="28">
        <v>340</v>
      </c>
      <c r="E9" s="28"/>
      <c r="I9" s="38">
        <v>42793</v>
      </c>
      <c r="J9">
        <v>420</v>
      </c>
      <c r="K9">
        <v>70</v>
      </c>
    </row>
    <row r="10" spans="1:11" x14ac:dyDescent="0.25">
      <c r="D10" s="28"/>
      <c r="E10" s="28"/>
    </row>
    <row r="11" spans="1:11" x14ac:dyDescent="0.25">
      <c r="A11" t="s">
        <v>73</v>
      </c>
      <c r="B11" t="s">
        <v>72</v>
      </c>
      <c r="C11" s="38">
        <v>42996</v>
      </c>
      <c r="D11" s="28">
        <v>820</v>
      </c>
      <c r="E11" s="28">
        <v>20</v>
      </c>
      <c r="G11" t="s">
        <v>73</v>
      </c>
      <c r="H11" t="s">
        <v>72</v>
      </c>
      <c r="I11" s="38">
        <v>42786</v>
      </c>
      <c r="J11">
        <v>600</v>
      </c>
      <c r="K11">
        <v>60</v>
      </c>
    </row>
    <row r="12" spans="1:11" x14ac:dyDescent="0.25">
      <c r="C12" s="38">
        <v>43003</v>
      </c>
      <c r="D12" s="28">
        <v>600</v>
      </c>
      <c r="E12" s="28"/>
      <c r="I12" s="38">
        <v>42793</v>
      </c>
      <c r="J12">
        <v>460</v>
      </c>
      <c r="K12">
        <v>80</v>
      </c>
    </row>
    <row r="13" spans="1:11" x14ac:dyDescent="0.25">
      <c r="D13" s="28"/>
      <c r="E13" s="28"/>
    </row>
    <row r="14" spans="1:11" x14ac:dyDescent="0.25">
      <c r="A14" t="s">
        <v>74</v>
      </c>
      <c r="B14" t="s">
        <v>75</v>
      </c>
      <c r="C14" s="38">
        <v>42996</v>
      </c>
      <c r="D14" s="28">
        <v>920</v>
      </c>
      <c r="E14" s="28">
        <v>80</v>
      </c>
      <c r="G14" t="s">
        <v>74</v>
      </c>
      <c r="H14" t="s">
        <v>75</v>
      </c>
      <c r="I14" s="38">
        <v>42786</v>
      </c>
      <c r="J14">
        <v>360</v>
      </c>
      <c r="K14">
        <v>150</v>
      </c>
    </row>
    <row r="15" spans="1:11" x14ac:dyDescent="0.25">
      <c r="C15" s="38">
        <v>43003</v>
      </c>
      <c r="D15" s="28">
        <v>620</v>
      </c>
      <c r="E15" s="28"/>
      <c r="I15" s="38">
        <v>42793</v>
      </c>
      <c r="J15">
        <v>340</v>
      </c>
      <c r="K15">
        <v>160</v>
      </c>
    </row>
    <row r="16" spans="1:11" x14ac:dyDescent="0.25">
      <c r="D16" s="28"/>
      <c r="E16" s="28"/>
    </row>
    <row r="17" spans="1:11" x14ac:dyDescent="0.25">
      <c r="A17" t="s">
        <v>76</v>
      </c>
      <c r="B17" t="s">
        <v>77</v>
      </c>
      <c r="C17" s="38">
        <v>42996</v>
      </c>
      <c r="D17" s="28">
        <v>680</v>
      </c>
      <c r="E17" s="28">
        <v>40</v>
      </c>
      <c r="G17" t="s">
        <v>76</v>
      </c>
      <c r="H17" t="s">
        <v>77</v>
      </c>
      <c r="I17" s="38">
        <v>42786</v>
      </c>
      <c r="J17">
        <v>620</v>
      </c>
      <c r="K17">
        <v>52</v>
      </c>
    </row>
    <row r="18" spans="1:11" x14ac:dyDescent="0.25">
      <c r="C18" s="38">
        <v>43003</v>
      </c>
      <c r="D18" s="28">
        <v>600</v>
      </c>
      <c r="E18" s="28"/>
      <c r="I18" s="38">
        <v>42793</v>
      </c>
      <c r="J18">
        <v>540</v>
      </c>
      <c r="K18">
        <v>40</v>
      </c>
    </row>
    <row r="19" spans="1:11" x14ac:dyDescent="0.25">
      <c r="D19" s="28"/>
      <c r="E19" s="28"/>
    </row>
    <row r="20" spans="1:11" x14ac:dyDescent="0.25">
      <c r="A20" t="s">
        <v>78</v>
      </c>
      <c r="B20" t="s">
        <v>79</v>
      </c>
      <c r="C20" s="38">
        <v>42996</v>
      </c>
      <c r="D20" s="28">
        <v>280</v>
      </c>
      <c r="E20" s="28">
        <v>20</v>
      </c>
      <c r="G20" t="s">
        <v>78</v>
      </c>
      <c r="H20" t="s">
        <v>79</v>
      </c>
      <c r="I20" s="38">
        <v>42786</v>
      </c>
      <c r="J20">
        <v>200</v>
      </c>
    </row>
    <row r="21" spans="1:11" x14ac:dyDescent="0.25">
      <c r="C21" s="38">
        <v>43003</v>
      </c>
      <c r="D21" s="28">
        <v>220</v>
      </c>
      <c r="E21" s="28"/>
      <c r="I21" s="38">
        <v>42793</v>
      </c>
      <c r="J21">
        <v>160</v>
      </c>
    </row>
    <row r="22" spans="1:11" x14ac:dyDescent="0.25">
      <c r="D22" s="28"/>
      <c r="E22" s="28"/>
    </row>
    <row r="23" spans="1:11" x14ac:dyDescent="0.25">
      <c r="A23" t="s">
        <v>80</v>
      </c>
      <c r="B23" t="s">
        <v>72</v>
      </c>
      <c r="C23" s="38">
        <v>42996</v>
      </c>
      <c r="D23" s="28">
        <v>2980</v>
      </c>
      <c r="E23" s="28">
        <v>360</v>
      </c>
      <c r="G23" t="s">
        <v>80</v>
      </c>
      <c r="I23" s="38">
        <v>42786</v>
      </c>
      <c r="J23">
        <v>2960</v>
      </c>
      <c r="K23">
        <v>744</v>
      </c>
    </row>
    <row r="24" spans="1:11" x14ac:dyDescent="0.25">
      <c r="C24" s="38">
        <v>43003</v>
      </c>
      <c r="D24" s="28">
        <v>4420</v>
      </c>
      <c r="E24" s="28"/>
      <c r="I24" s="38">
        <v>42793</v>
      </c>
      <c r="J24">
        <v>3500</v>
      </c>
      <c r="K24">
        <v>674</v>
      </c>
    </row>
    <row r="25" spans="1:11" x14ac:dyDescent="0.25">
      <c r="D25" s="28"/>
      <c r="E25" s="28"/>
    </row>
    <row r="26" spans="1:11" x14ac:dyDescent="0.25">
      <c r="A26" t="s">
        <v>81</v>
      </c>
      <c r="B26" t="s">
        <v>82</v>
      </c>
      <c r="C26" s="38">
        <v>42996</v>
      </c>
      <c r="D26" s="28">
        <v>1220</v>
      </c>
      <c r="E26" s="28">
        <v>40</v>
      </c>
      <c r="G26" t="s">
        <v>81</v>
      </c>
      <c r="I26" s="38">
        <v>42786</v>
      </c>
      <c r="J26">
        <v>967</v>
      </c>
      <c r="K26">
        <v>280</v>
      </c>
    </row>
    <row r="27" spans="1:11" x14ac:dyDescent="0.25">
      <c r="C27" s="38">
        <v>43003</v>
      </c>
      <c r="D27" s="28">
        <v>1380</v>
      </c>
      <c r="E27" s="28"/>
      <c r="I27" s="38">
        <v>42793</v>
      </c>
      <c r="J27">
        <v>1260</v>
      </c>
      <c r="K27">
        <v>253</v>
      </c>
    </row>
    <row r="28" spans="1:11" x14ac:dyDescent="0.25">
      <c r="D28" s="28"/>
      <c r="E28" s="28"/>
    </row>
    <row r="29" spans="1:11" x14ac:dyDescent="0.25">
      <c r="A29" t="s">
        <v>83</v>
      </c>
      <c r="B29" t="s">
        <v>84</v>
      </c>
      <c r="C29" s="38">
        <v>42996</v>
      </c>
      <c r="D29" s="28">
        <v>1190</v>
      </c>
      <c r="E29" s="28">
        <v>120</v>
      </c>
      <c r="G29" t="s">
        <v>83</v>
      </c>
      <c r="I29" s="38">
        <v>42786</v>
      </c>
      <c r="J29">
        <v>740</v>
      </c>
      <c r="K29">
        <v>240</v>
      </c>
    </row>
    <row r="30" spans="1:11" x14ac:dyDescent="0.25">
      <c r="C30" s="38">
        <v>43003</v>
      </c>
      <c r="D30" s="28">
        <v>1620</v>
      </c>
      <c r="E30" s="28"/>
      <c r="I30" s="38">
        <v>42793</v>
      </c>
      <c r="J30">
        <v>1020</v>
      </c>
      <c r="K30">
        <v>253</v>
      </c>
    </row>
    <row r="31" spans="1:11" x14ac:dyDescent="0.25">
      <c r="C31" s="38"/>
      <c r="D31" s="28"/>
      <c r="E31" s="28"/>
    </row>
    <row r="32" spans="1:11" x14ac:dyDescent="0.25">
      <c r="A32" t="s">
        <v>85</v>
      </c>
      <c r="B32" t="s">
        <v>86</v>
      </c>
      <c r="C32" s="38">
        <v>42996</v>
      </c>
      <c r="D32" s="28">
        <v>680</v>
      </c>
      <c r="E32" s="28">
        <v>20</v>
      </c>
      <c r="G32" t="s">
        <v>85</v>
      </c>
      <c r="I32" s="38">
        <v>42786</v>
      </c>
      <c r="J32">
        <v>500</v>
      </c>
      <c r="K32">
        <v>92</v>
      </c>
    </row>
    <row r="33" spans="1:11" x14ac:dyDescent="0.25">
      <c r="C33" s="38">
        <v>43003</v>
      </c>
      <c r="D33" s="28">
        <v>760</v>
      </c>
      <c r="E33" s="28"/>
      <c r="I33" s="38">
        <v>42793</v>
      </c>
      <c r="J33">
        <v>310</v>
      </c>
      <c r="K33">
        <v>88</v>
      </c>
    </row>
    <row r="34" spans="1:11" x14ac:dyDescent="0.25">
      <c r="D34" s="28"/>
      <c r="E34" s="28"/>
    </row>
    <row r="35" spans="1:11" x14ac:dyDescent="0.25">
      <c r="A35" t="s">
        <v>87</v>
      </c>
      <c r="B35" t="s">
        <v>88</v>
      </c>
      <c r="C35" s="38">
        <v>42996</v>
      </c>
      <c r="D35" s="28">
        <v>180</v>
      </c>
      <c r="E35" s="28">
        <v>40</v>
      </c>
      <c r="G35" t="s">
        <v>87</v>
      </c>
      <c r="I35" s="38">
        <v>42786</v>
      </c>
      <c r="J35">
        <v>600</v>
      </c>
      <c r="K35">
        <v>40</v>
      </c>
    </row>
    <row r="36" spans="1:11" x14ac:dyDescent="0.25">
      <c r="C36" s="38">
        <v>43003</v>
      </c>
      <c r="D36" s="28">
        <v>200</v>
      </c>
      <c r="E36" s="28"/>
      <c r="I36" s="38">
        <v>42793</v>
      </c>
      <c r="J36">
        <v>420</v>
      </c>
      <c r="K36">
        <v>50</v>
      </c>
    </row>
    <row r="37" spans="1:11" x14ac:dyDescent="0.25">
      <c r="D37" s="28"/>
      <c r="E37" s="28"/>
    </row>
    <row r="38" spans="1:11" x14ac:dyDescent="0.25">
      <c r="A38" t="s">
        <v>89</v>
      </c>
      <c r="D38">
        <v>2822</v>
      </c>
      <c r="E38" s="28"/>
      <c r="G38" t="s">
        <v>89</v>
      </c>
      <c r="I38" s="38">
        <v>42786</v>
      </c>
      <c r="J38">
        <v>2822</v>
      </c>
      <c r="K38">
        <v>140</v>
      </c>
    </row>
    <row r="39" spans="1:11" x14ac:dyDescent="0.25">
      <c r="D39">
        <v>4013</v>
      </c>
      <c r="E39" s="28"/>
      <c r="I39" s="38">
        <v>42793</v>
      </c>
      <c r="J39">
        <v>4013</v>
      </c>
      <c r="K39">
        <v>120</v>
      </c>
    </row>
    <row r="40" spans="1:11" x14ac:dyDescent="0.25">
      <c r="D40" s="28"/>
      <c r="E40" s="28"/>
    </row>
    <row r="41" spans="1:11" x14ac:dyDescent="0.25">
      <c r="A41" t="s">
        <v>90</v>
      </c>
      <c r="B41" t="s">
        <v>91</v>
      </c>
      <c r="C41" s="38">
        <v>42996</v>
      </c>
      <c r="D41" s="28">
        <v>380</v>
      </c>
      <c r="E41" s="28" t="s">
        <v>92</v>
      </c>
      <c r="G41" t="s">
        <v>90</v>
      </c>
      <c r="I41" s="38">
        <v>42786</v>
      </c>
      <c r="J41">
        <v>160</v>
      </c>
    </row>
    <row r="42" spans="1:11" x14ac:dyDescent="0.25">
      <c r="C42" s="38">
        <v>43003</v>
      </c>
      <c r="D42" s="28">
        <v>140</v>
      </c>
      <c r="E42" s="28"/>
      <c r="I42" s="38">
        <v>42793</v>
      </c>
      <c r="J42">
        <v>220</v>
      </c>
    </row>
    <row r="43" spans="1:11" x14ac:dyDescent="0.25">
      <c r="D43" s="28"/>
      <c r="E43" s="28"/>
    </row>
    <row r="44" spans="1:11" x14ac:dyDescent="0.25">
      <c r="A44" t="s">
        <v>93</v>
      </c>
      <c r="B44" t="s">
        <v>94</v>
      </c>
      <c r="C44" s="38">
        <v>42996</v>
      </c>
      <c r="D44" s="28">
        <v>1230</v>
      </c>
      <c r="E44" s="28">
        <v>60</v>
      </c>
      <c r="G44" t="s">
        <v>93</v>
      </c>
      <c r="I44" s="38">
        <v>42786</v>
      </c>
      <c r="J44">
        <v>940</v>
      </c>
      <c r="K44">
        <v>231</v>
      </c>
    </row>
    <row r="45" spans="1:11" x14ac:dyDescent="0.25">
      <c r="C45" s="38">
        <v>43003</v>
      </c>
      <c r="D45" s="28">
        <v>1240</v>
      </c>
      <c r="E45" s="28"/>
      <c r="I45" s="38">
        <v>42793</v>
      </c>
      <c r="J45">
        <v>860</v>
      </c>
      <c r="K45">
        <v>171</v>
      </c>
    </row>
    <row r="46" spans="1:11" x14ac:dyDescent="0.25">
      <c r="D46" s="28"/>
      <c r="E46" s="28"/>
    </row>
    <row r="47" spans="1:11" x14ac:dyDescent="0.25">
      <c r="A47" t="s">
        <v>95</v>
      </c>
      <c r="B47" t="s">
        <v>96</v>
      </c>
      <c r="C47" s="38">
        <v>42996</v>
      </c>
      <c r="D47" s="28">
        <v>60</v>
      </c>
      <c r="E47" s="28">
        <v>80</v>
      </c>
      <c r="G47" t="s">
        <v>95</v>
      </c>
      <c r="I47" s="38">
        <v>42786</v>
      </c>
      <c r="J47">
        <v>180</v>
      </c>
      <c r="K47">
        <v>8</v>
      </c>
    </row>
    <row r="48" spans="1:11" x14ac:dyDescent="0.25">
      <c r="C48" s="38">
        <v>43003</v>
      </c>
      <c r="D48" s="28">
        <v>60</v>
      </c>
      <c r="E48" s="28"/>
      <c r="I48" s="38">
        <v>42793</v>
      </c>
      <c r="J48">
        <v>200</v>
      </c>
      <c r="K48">
        <v>10</v>
      </c>
    </row>
    <row r="49" spans="1:11" x14ac:dyDescent="0.25">
      <c r="D49" s="28"/>
      <c r="E49" s="28"/>
    </row>
    <row r="50" spans="1:11" x14ac:dyDescent="0.25">
      <c r="A50" t="s">
        <v>97</v>
      </c>
      <c r="B50" t="s">
        <v>98</v>
      </c>
      <c r="C50" s="38">
        <v>42996</v>
      </c>
      <c r="D50" s="28">
        <v>60</v>
      </c>
      <c r="E50" s="28" t="s">
        <v>92</v>
      </c>
      <c r="G50" t="s">
        <v>97</v>
      </c>
      <c r="I50" s="38">
        <v>42786</v>
      </c>
      <c r="J50">
        <v>360</v>
      </c>
    </row>
    <row r="51" spans="1:11" x14ac:dyDescent="0.25">
      <c r="C51" s="38">
        <v>43003</v>
      </c>
      <c r="D51" s="28">
        <v>60</v>
      </c>
      <c r="E51" s="28"/>
      <c r="I51" s="38">
        <v>42793</v>
      </c>
      <c r="J51">
        <v>160</v>
      </c>
    </row>
    <row r="52" spans="1:11" x14ac:dyDescent="0.25">
      <c r="D52" s="28"/>
      <c r="E52" s="28"/>
    </row>
    <row r="53" spans="1:11" x14ac:dyDescent="0.25">
      <c r="A53" t="s">
        <v>99</v>
      </c>
      <c r="B53" t="s">
        <v>72</v>
      </c>
      <c r="C53" s="38">
        <v>42996</v>
      </c>
      <c r="D53" s="28">
        <v>380</v>
      </c>
      <c r="E53" s="28">
        <v>140</v>
      </c>
      <c r="G53" t="s">
        <v>99</v>
      </c>
      <c r="I53" s="38">
        <v>42786</v>
      </c>
      <c r="J53">
        <v>1017</v>
      </c>
      <c r="K53">
        <v>180</v>
      </c>
    </row>
    <row r="54" spans="1:11" x14ac:dyDescent="0.25">
      <c r="C54" s="38">
        <v>43003</v>
      </c>
      <c r="D54" s="28">
        <v>420</v>
      </c>
      <c r="E54" s="28"/>
      <c r="I54" s="38">
        <v>42793</v>
      </c>
      <c r="J54">
        <v>903</v>
      </c>
      <c r="K54">
        <v>160</v>
      </c>
    </row>
    <row r="55" spans="1:11" x14ac:dyDescent="0.25">
      <c r="D55" s="28"/>
      <c r="E55" s="28"/>
    </row>
    <row r="56" spans="1:11" x14ac:dyDescent="0.25">
      <c r="A56" t="s">
        <v>100</v>
      </c>
      <c r="B56" t="s">
        <v>101</v>
      </c>
      <c r="C56" s="38">
        <v>42996</v>
      </c>
      <c r="D56" s="28">
        <v>720</v>
      </c>
      <c r="E56" s="28">
        <v>120</v>
      </c>
      <c r="G56" t="s">
        <v>100</v>
      </c>
      <c r="I56" s="38">
        <v>42786</v>
      </c>
      <c r="J56">
        <v>600</v>
      </c>
      <c r="K56">
        <v>123</v>
      </c>
    </row>
    <row r="57" spans="1:11" x14ac:dyDescent="0.25">
      <c r="C57" s="38">
        <v>43003</v>
      </c>
      <c r="D57" s="28">
        <v>920</v>
      </c>
      <c r="E57" s="28"/>
      <c r="I57" s="38">
        <v>42793</v>
      </c>
      <c r="J57">
        <v>725</v>
      </c>
      <c r="K57">
        <v>280</v>
      </c>
    </row>
    <row r="58" spans="1:11" x14ac:dyDescent="0.25">
      <c r="D58" s="28"/>
      <c r="E58" s="28"/>
    </row>
    <row r="59" spans="1:11" x14ac:dyDescent="0.25">
      <c r="A59" t="s">
        <v>102</v>
      </c>
      <c r="B59" t="s">
        <v>103</v>
      </c>
      <c r="C59" s="38">
        <v>42996</v>
      </c>
      <c r="D59" s="28">
        <v>2460</v>
      </c>
      <c r="E59" s="28">
        <v>140</v>
      </c>
      <c r="G59" t="s">
        <v>102</v>
      </c>
      <c r="I59" s="38">
        <v>42786</v>
      </c>
      <c r="J59">
        <v>2939</v>
      </c>
      <c r="K59">
        <v>83</v>
      </c>
    </row>
    <row r="60" spans="1:11" x14ac:dyDescent="0.25">
      <c r="C60" s="38">
        <v>43003</v>
      </c>
      <c r="D60" s="28">
        <v>4720</v>
      </c>
      <c r="E60" s="28"/>
      <c r="I60" s="38">
        <v>42793</v>
      </c>
      <c r="J60">
        <v>5086</v>
      </c>
      <c r="K60">
        <v>140</v>
      </c>
    </row>
    <row r="61" spans="1:11" x14ac:dyDescent="0.25">
      <c r="D61" s="28"/>
      <c r="E61" s="28"/>
    </row>
    <row r="62" spans="1:11" x14ac:dyDescent="0.25">
      <c r="A62" t="s">
        <v>104</v>
      </c>
      <c r="B62" t="s">
        <v>105</v>
      </c>
      <c r="C62" s="38">
        <v>42996</v>
      </c>
      <c r="D62" s="28">
        <v>80</v>
      </c>
      <c r="E62" s="28">
        <v>20</v>
      </c>
      <c r="G62" t="s">
        <v>104</v>
      </c>
      <c r="I62" s="38">
        <v>42786</v>
      </c>
      <c r="J62">
        <v>160</v>
      </c>
      <c r="K62">
        <v>11</v>
      </c>
    </row>
    <row r="63" spans="1:11" x14ac:dyDescent="0.25">
      <c r="C63" s="38">
        <v>43003</v>
      </c>
      <c r="D63" s="28">
        <v>160</v>
      </c>
      <c r="E63" s="28"/>
      <c r="I63" s="38">
        <v>42793</v>
      </c>
      <c r="J63">
        <v>100</v>
      </c>
      <c r="K63">
        <v>40</v>
      </c>
    </row>
    <row r="64" spans="1:11" x14ac:dyDescent="0.25">
      <c r="D64" s="28"/>
      <c r="E64" s="28"/>
    </row>
    <row r="65" spans="1:14" x14ac:dyDescent="0.25">
      <c r="A65" t="s">
        <v>106</v>
      </c>
      <c r="B65" t="s">
        <v>107</v>
      </c>
      <c r="C65" s="38">
        <v>42996</v>
      </c>
      <c r="D65" s="28">
        <v>1600</v>
      </c>
      <c r="E65" s="28">
        <v>140</v>
      </c>
      <c r="G65" t="s">
        <v>106</v>
      </c>
      <c r="I65" s="38">
        <v>42786</v>
      </c>
      <c r="J65">
        <v>1080</v>
      </c>
      <c r="K65">
        <v>147</v>
      </c>
    </row>
    <row r="66" spans="1:14" x14ac:dyDescent="0.25">
      <c r="C66" s="38">
        <v>43003</v>
      </c>
      <c r="D66" s="28">
        <v>1820</v>
      </c>
      <c r="E66" s="28"/>
      <c r="I66" s="38">
        <v>42793</v>
      </c>
      <c r="J66">
        <v>1580</v>
      </c>
      <c r="K66">
        <v>420</v>
      </c>
    </row>
    <row r="67" spans="1:14" x14ac:dyDescent="0.25">
      <c r="D67" s="28"/>
      <c r="E67" s="28"/>
    </row>
    <row r="68" spans="1:14" x14ac:dyDescent="0.25">
      <c r="A68" t="s">
        <v>108</v>
      </c>
      <c r="B68" t="s">
        <v>72</v>
      </c>
      <c r="C68" s="38">
        <v>42996</v>
      </c>
      <c r="D68" s="28">
        <v>1040</v>
      </c>
      <c r="E68" s="28">
        <v>80</v>
      </c>
      <c r="G68" t="s">
        <v>108</v>
      </c>
      <c r="I68" s="38">
        <v>42786</v>
      </c>
      <c r="J68">
        <v>1620</v>
      </c>
    </row>
    <row r="69" spans="1:14" x14ac:dyDescent="0.25">
      <c r="C69" s="38">
        <v>43003</v>
      </c>
      <c r="D69" s="28">
        <v>1660</v>
      </c>
      <c r="E69" s="28"/>
      <c r="I69" s="38">
        <v>42793</v>
      </c>
      <c r="J69">
        <v>1240</v>
      </c>
    </row>
    <row r="70" spans="1:14" x14ac:dyDescent="0.25">
      <c r="D70" s="28"/>
      <c r="E70" s="28"/>
    </row>
    <row r="71" spans="1:14" x14ac:dyDescent="0.25">
      <c r="A71" t="s">
        <v>109</v>
      </c>
      <c r="B71" t="s">
        <v>110</v>
      </c>
      <c r="C71" s="38">
        <v>42996</v>
      </c>
      <c r="D71" s="28">
        <v>3820</v>
      </c>
      <c r="E71" s="28">
        <v>120</v>
      </c>
      <c r="G71" t="s">
        <v>109</v>
      </c>
      <c r="I71" s="38">
        <v>42786</v>
      </c>
      <c r="J71">
        <v>1520</v>
      </c>
      <c r="K71">
        <v>1108</v>
      </c>
    </row>
    <row r="72" spans="1:14" x14ac:dyDescent="0.25">
      <c r="C72" s="38">
        <v>43003</v>
      </c>
      <c r="D72" s="28">
        <v>4640</v>
      </c>
      <c r="E72" s="28"/>
      <c r="I72" s="38">
        <v>42793</v>
      </c>
      <c r="J72">
        <v>1640</v>
      </c>
      <c r="K72">
        <v>1585</v>
      </c>
    </row>
    <row r="73" spans="1:14" x14ac:dyDescent="0.25">
      <c r="D73" s="28"/>
      <c r="E73" s="28"/>
    </row>
    <row r="74" spans="1:14" x14ac:dyDescent="0.25">
      <c r="A74" t="s">
        <v>111</v>
      </c>
      <c r="B74" t="s">
        <v>72</v>
      </c>
      <c r="C74" s="38">
        <v>42996</v>
      </c>
      <c r="D74" s="28">
        <v>0</v>
      </c>
      <c r="E74" s="28">
        <v>20</v>
      </c>
      <c r="G74" t="s">
        <v>111</v>
      </c>
      <c r="I74" s="38">
        <v>42786</v>
      </c>
      <c r="K74">
        <v>127</v>
      </c>
    </row>
    <row r="75" spans="1:14" x14ac:dyDescent="0.25">
      <c r="C75" s="38">
        <v>43003</v>
      </c>
      <c r="D75" s="28">
        <v>0</v>
      </c>
      <c r="E75" s="28"/>
      <c r="I75" s="38">
        <v>42793</v>
      </c>
      <c r="K75">
        <v>114</v>
      </c>
    </row>
    <row r="76" spans="1:14" x14ac:dyDescent="0.25">
      <c r="D76" s="28"/>
      <c r="E76" s="28"/>
    </row>
    <row r="77" spans="1:14" x14ac:dyDescent="0.25">
      <c r="A77" t="s">
        <v>112</v>
      </c>
      <c r="B77" t="s">
        <v>113</v>
      </c>
      <c r="C77" s="38">
        <v>42996</v>
      </c>
      <c r="D77" s="28">
        <v>2100</v>
      </c>
      <c r="E77" s="28">
        <v>20</v>
      </c>
      <c r="G77" t="s">
        <v>112</v>
      </c>
      <c r="I77" s="38">
        <v>42786</v>
      </c>
      <c r="J77">
        <v>2680</v>
      </c>
      <c r="K77">
        <v>180</v>
      </c>
    </row>
    <row r="78" spans="1:14" x14ac:dyDescent="0.25">
      <c r="C78" s="38">
        <v>43003</v>
      </c>
      <c r="D78" s="28">
        <v>1580</v>
      </c>
      <c r="E78" s="28"/>
      <c r="I78" s="38">
        <v>42793</v>
      </c>
      <c r="J78">
        <v>2660</v>
      </c>
      <c r="K78">
        <v>260</v>
      </c>
    </row>
    <row r="79" spans="1:14" x14ac:dyDescent="0.25">
      <c r="D79" s="28"/>
      <c r="E79" s="28"/>
    </row>
    <row r="80" spans="1:14" ht="75" x14ac:dyDescent="0.25">
      <c r="C80" s="39" t="s">
        <v>116</v>
      </c>
      <c r="D80" s="28">
        <f>SUM(D5:D79)</f>
        <v>60855</v>
      </c>
      <c r="E80" s="28">
        <f>SUM(E5:E77)</f>
        <v>1820</v>
      </c>
      <c r="F80" s="40" t="s">
        <v>126</v>
      </c>
      <c r="I80" s="39" t="s">
        <v>117</v>
      </c>
      <c r="J80">
        <f>SUM(J5:J79)</f>
        <v>54853</v>
      </c>
      <c r="K80">
        <f>SUM(K5:K78)</f>
        <v>9490</v>
      </c>
      <c r="M80" s="40" t="s">
        <v>123</v>
      </c>
      <c r="N80">
        <f>(K80/J80)*100</f>
        <v>17.300785736422803</v>
      </c>
    </row>
    <row r="81" spans="1:17" x14ac:dyDescent="0.25">
      <c r="C81" s="39"/>
      <c r="D81" s="28"/>
      <c r="E81" s="28"/>
      <c r="I81" s="38"/>
    </row>
    <row r="82" spans="1:17" ht="60" x14ac:dyDescent="0.25">
      <c r="D82" s="28"/>
      <c r="E82" s="39" t="s">
        <v>118</v>
      </c>
      <c r="F82" s="15">
        <f>(D80+J80)/2</f>
        <v>57854</v>
      </c>
      <c r="I82" s="40" t="s">
        <v>119</v>
      </c>
      <c r="J82">
        <f>F82*26</f>
        <v>1504204</v>
      </c>
      <c r="K82" t="s">
        <v>114</v>
      </c>
      <c r="M82" s="40" t="s">
        <v>125</v>
      </c>
      <c r="N82">
        <f xml:space="preserve"> K80*26</f>
        <v>246740</v>
      </c>
      <c r="P82" s="40" t="s">
        <v>124</v>
      </c>
      <c r="Q82">
        <f>(N82/J82)*100</f>
        <v>16.403360182528434</v>
      </c>
    </row>
    <row r="83" spans="1:17" x14ac:dyDescent="0.25">
      <c r="D83" s="28"/>
      <c r="J83">
        <f>0.0005*J82</f>
        <v>752.10199999999998</v>
      </c>
      <c r="K83" t="s">
        <v>115</v>
      </c>
      <c r="N83">
        <f>N82*0.0005</f>
        <v>123.37</v>
      </c>
    </row>
    <row r="85" spans="1:17" x14ac:dyDescent="0.25">
      <c r="A85" s="61" t="s">
        <v>120</v>
      </c>
      <c r="B85" s="61"/>
      <c r="C85" s="61"/>
      <c r="D85" s="61"/>
      <c r="E85" s="61"/>
    </row>
    <row r="86" spans="1:17" x14ac:dyDescent="0.25">
      <c r="A86" s="61"/>
      <c r="B86" s="61"/>
      <c r="C86" s="61"/>
      <c r="D86" s="61"/>
      <c r="E86" s="61"/>
    </row>
    <row r="87" spans="1:17" x14ac:dyDescent="0.25">
      <c r="A87" s="61"/>
      <c r="B87" s="61"/>
      <c r="C87" s="61"/>
      <c r="D87" s="61"/>
      <c r="E87" s="61"/>
    </row>
    <row r="88" spans="1:17" x14ac:dyDescent="0.25">
      <c r="A88" s="61"/>
      <c r="B88" s="61"/>
      <c r="C88" s="61"/>
      <c r="D88" s="61"/>
      <c r="E88" s="61"/>
    </row>
    <row r="89" spans="1:17" x14ac:dyDescent="0.25">
      <c r="A89" s="61"/>
      <c r="B89" s="61"/>
      <c r="C89" s="61"/>
      <c r="D89" s="61"/>
      <c r="E89" s="61"/>
    </row>
    <row r="90" spans="1:17" x14ac:dyDescent="0.25">
      <c r="A90" s="61"/>
      <c r="B90" s="61"/>
      <c r="C90" s="61"/>
      <c r="D90" s="61"/>
      <c r="E90" s="61"/>
    </row>
  </sheetData>
  <mergeCells count="1">
    <mergeCell ref="A85:E9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D8" sqref="D8"/>
    </sheetView>
  </sheetViews>
  <sheetFormatPr defaultRowHeight="15" x14ac:dyDescent="0.25"/>
  <cols>
    <col min="1" max="1" width="13.5703125" customWidth="1"/>
    <col min="2" max="2" width="14.28515625" bestFit="1" customWidth="1"/>
    <col min="3" max="3" width="11.5703125" customWidth="1"/>
    <col min="4" max="4" width="16.28515625" customWidth="1"/>
    <col min="5" max="5" width="15.5703125" customWidth="1"/>
    <col min="6" max="6" width="12.5703125" customWidth="1"/>
    <col min="7" max="7" width="10.28515625" customWidth="1"/>
  </cols>
  <sheetData>
    <row r="1" spans="1:7" x14ac:dyDescent="0.25">
      <c r="A1" t="s">
        <v>141</v>
      </c>
    </row>
    <row r="2" spans="1:7" ht="60.75" thickBot="1" x14ac:dyDescent="0.3">
      <c r="A2" s="48" t="s">
        <v>140</v>
      </c>
      <c r="B2" s="48" t="s">
        <v>132</v>
      </c>
      <c r="C2" s="48" t="s">
        <v>133</v>
      </c>
      <c r="D2" s="49" t="s">
        <v>142</v>
      </c>
      <c r="E2" s="49" t="s">
        <v>139</v>
      </c>
      <c r="F2" s="48" t="s">
        <v>129</v>
      </c>
      <c r="G2" s="48" t="s">
        <v>130</v>
      </c>
    </row>
    <row r="3" spans="1:7" ht="15.75" thickBot="1" x14ac:dyDescent="0.3">
      <c r="A3" s="50" t="s">
        <v>20</v>
      </c>
      <c r="B3" s="51">
        <f>kWh!N41</f>
        <v>19637452.399999999</v>
      </c>
      <c r="C3" s="52" t="s">
        <v>127</v>
      </c>
      <c r="D3" s="53">
        <v>3.412142E-3</v>
      </c>
      <c r="E3" s="53"/>
      <c r="F3" s="54">
        <f>B3*D3</f>
        <v>67005.776107040787</v>
      </c>
      <c r="G3" s="55" t="s">
        <v>131</v>
      </c>
    </row>
    <row r="4" spans="1:7" ht="15.75" thickBot="1" x14ac:dyDescent="0.3">
      <c r="A4" s="50" t="s">
        <v>134</v>
      </c>
      <c r="B4" s="52">
        <f>'CCF '!N25</f>
        <v>896970</v>
      </c>
      <c r="C4" s="52" t="s">
        <v>128</v>
      </c>
      <c r="D4" s="52"/>
      <c r="E4" s="52"/>
      <c r="F4" s="57">
        <v>89697</v>
      </c>
      <c r="G4" s="55" t="s">
        <v>131</v>
      </c>
    </row>
    <row r="5" spans="1:7" ht="15.75" thickBot="1" x14ac:dyDescent="0.3">
      <c r="A5" s="50" t="s">
        <v>135</v>
      </c>
      <c r="B5" s="52">
        <f>Propane!J19</f>
        <v>12823.7</v>
      </c>
      <c r="C5" s="52" t="s">
        <v>136</v>
      </c>
      <c r="D5" s="52">
        <v>92</v>
      </c>
      <c r="E5" s="52">
        <f>B5*D5</f>
        <v>1179780.4000000001</v>
      </c>
      <c r="F5" s="56">
        <f>E5/1000</f>
        <v>1179.7804000000001</v>
      </c>
      <c r="G5" s="55" t="s">
        <v>131</v>
      </c>
    </row>
    <row r="6" spans="1:7" ht="15.75" thickBot="1" x14ac:dyDescent="0.3">
      <c r="A6" s="50" t="s">
        <v>138</v>
      </c>
      <c r="B6" s="52">
        <f>Oil!J24</f>
        <v>8305</v>
      </c>
      <c r="C6" s="52" t="s">
        <v>136</v>
      </c>
      <c r="D6" s="52">
        <v>0.14099999999999999</v>
      </c>
      <c r="E6" s="52"/>
      <c r="F6" s="56">
        <f>B6*D6</f>
        <v>1171.0049999999999</v>
      </c>
      <c r="G6" s="55" t="s">
        <v>131</v>
      </c>
    </row>
  </sheetData>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kWh</vt:lpstr>
      <vt:lpstr>CCF </vt:lpstr>
      <vt:lpstr>Oil</vt:lpstr>
      <vt:lpstr>Propane</vt:lpstr>
      <vt:lpstr>GasDiesel</vt:lpstr>
      <vt:lpstr>Commuting</vt:lpstr>
      <vt:lpstr>Waste</vt:lpstr>
      <vt:lpstr>Nov2018 totals for STARS</vt:lpstr>
    </vt:vector>
  </TitlesOfParts>
  <Company>Eastern Connecticut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Fazzino,Alexander H(student)</dc:creator>
  <cp:lastModifiedBy>Lafleur,Jenna (Institute for Sustainable Energy)</cp:lastModifiedBy>
  <cp:lastPrinted>2018-04-20T16:07:35Z</cp:lastPrinted>
  <dcterms:created xsi:type="dcterms:W3CDTF">2017-12-07T14:53:30Z</dcterms:created>
  <dcterms:modified xsi:type="dcterms:W3CDTF">2018-12-18T23:01:06Z</dcterms:modified>
</cp:coreProperties>
</file>