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eal Food Challenge\"/>
    </mc:Choice>
  </mc:AlternateContent>
  <bookViews>
    <workbookView xWindow="0" yWindow="0" windowWidth="28800" windowHeight="12435"/>
  </bookViews>
  <sheets>
    <sheet name="Rathbone" sheetId="1" r:id="rId1"/>
    <sheet name="Catering" sheetId="2" r:id="rId2"/>
    <sheet name="Fudtruck" sheetId="3" r:id="rId3"/>
  </sheets>
  <calcPr calcId="152511"/>
</workbook>
</file>

<file path=xl/calcChain.xml><?xml version="1.0" encoding="utf-8"?>
<calcChain xmlns="http://schemas.openxmlformats.org/spreadsheetml/2006/main">
  <c r="C30" i="3" l="1"/>
  <c r="B30" i="3"/>
  <c r="E29" i="3"/>
  <c r="D29" i="3"/>
  <c r="E26" i="3"/>
  <c r="D26" i="3"/>
  <c r="E25" i="3"/>
  <c r="D25" i="3"/>
  <c r="E24" i="3"/>
  <c r="D24" i="3"/>
  <c r="E23" i="3"/>
  <c r="D23" i="3"/>
  <c r="E22" i="3"/>
  <c r="D22" i="3"/>
  <c r="E18" i="3"/>
  <c r="D18" i="3"/>
  <c r="E17" i="3"/>
  <c r="D17" i="3"/>
  <c r="E14" i="3"/>
  <c r="D14" i="3"/>
  <c r="D10" i="3"/>
  <c r="D9" i="3"/>
  <c r="D8" i="3"/>
  <c r="D5" i="3"/>
  <c r="B4" i="3"/>
  <c r="B1" i="3"/>
  <c r="C30" i="2"/>
  <c r="E29" i="2"/>
  <c r="D29" i="2"/>
  <c r="E26" i="2"/>
  <c r="D26" i="2"/>
  <c r="E25" i="2"/>
  <c r="D25" i="2"/>
  <c r="E24" i="2"/>
  <c r="D24" i="2"/>
  <c r="E23" i="2"/>
  <c r="D23" i="2"/>
  <c r="E22" i="2"/>
  <c r="D22" i="2"/>
  <c r="E18" i="2"/>
  <c r="D18" i="2"/>
  <c r="E17" i="2"/>
  <c r="D17" i="2"/>
  <c r="E14" i="2"/>
  <c r="D14" i="2"/>
  <c r="A10" i="2"/>
  <c r="D10" i="2" s="1"/>
  <c r="D9" i="2"/>
  <c r="D8" i="2"/>
  <c r="D5" i="2"/>
  <c r="B3" i="2"/>
  <c r="B2" i="2"/>
  <c r="B1" i="2"/>
  <c r="C36" i="1"/>
  <c r="B35" i="1"/>
  <c r="C35" i="1" s="1"/>
  <c r="C34" i="1"/>
  <c r="C6" i="1"/>
  <c r="C5" i="1"/>
</calcChain>
</file>

<file path=xl/comments1.xml><?xml version="1.0" encoding="utf-8"?>
<comments xmlns="http://schemas.openxmlformats.org/spreadsheetml/2006/main">
  <authors>
    <author/>
  </authors>
  <commentList>
    <comment ref="B11" authorId="0" shapeId="0">
      <text>
        <r>
          <rPr>
            <sz val="10"/>
            <color rgb="FF000000"/>
            <rFont val="Arial"/>
          </rPr>
          <t>If Real Food A+B = Total Real Food, why don't the numbers add up? +anm321@lehigh.edu
	-Delicia Nahman</t>
        </r>
      </text>
    </comment>
    <comment ref="F11" authorId="0" shapeId="0">
      <text>
        <r>
          <rPr>
            <sz val="10"/>
            <color rgb="FF000000"/>
            <rFont val="Arial"/>
          </rPr>
          <t>If Real Food A+B = Total Real Food, why don't the numbers add up? +anm321@lehigh.edu
_Assigned to Alie MacVicar_
	-Delicia Nahman</t>
        </r>
      </text>
    </comment>
    <comment ref="B17" authorId="0" shapeId="0">
      <text>
        <r>
          <rPr>
            <sz val="10"/>
            <color rgb="FF000000"/>
            <rFont val="Arial"/>
          </rPr>
          <t>poultry
	-Delicia Nahman</t>
        </r>
      </text>
    </comment>
  </commentList>
</comments>
</file>

<file path=xl/sharedStrings.xml><?xml version="1.0" encoding="utf-8"?>
<sst xmlns="http://schemas.openxmlformats.org/spreadsheetml/2006/main" count="196" uniqueCount="91">
  <si>
    <t>128 Local Items</t>
  </si>
  <si>
    <t>22 Fair Items</t>
  </si>
  <si>
    <t>189 Ecological Items</t>
  </si>
  <si>
    <t>0 Humane Items</t>
  </si>
  <si>
    <t>324 Real Food Items recorded</t>
  </si>
  <si>
    <t>2892 total items recorded</t>
  </si>
  <si>
    <t>Real Food by items</t>
  </si>
  <si>
    <t>$</t>
  </si>
  <si>
    <t>%</t>
  </si>
  <si>
    <t>total spent on Real Food</t>
  </si>
  <si>
    <t>real food by $ spent</t>
  </si>
  <si>
    <t>Real Food B</t>
  </si>
  <si>
    <t>Real Food A</t>
  </si>
  <si>
    <t>Catering total spent recorded: $113,026.38</t>
  </si>
  <si>
    <t># per category real</t>
  </si>
  <si>
    <t>% of Real Food</t>
  </si>
  <si>
    <t>% of Total Items</t>
  </si>
  <si>
    <t>Dairy</t>
  </si>
  <si>
    <t>vendors:</t>
  </si>
  <si>
    <t>WHLFCLS</t>
  </si>
  <si>
    <t>Cheese</t>
  </si>
  <si>
    <t>Milks</t>
  </si>
  <si>
    <t>Grocery</t>
  </si>
  <si>
    <t>Peet's Coffee &amp; Tea</t>
  </si>
  <si>
    <t>Tropicana</t>
  </si>
  <si>
    <t>Meat</t>
  </si>
  <si>
    <t>Indian Ridge Provisions</t>
  </si>
  <si>
    <t>Pork</t>
  </si>
  <si>
    <t>Beef</t>
  </si>
  <si>
    <t>Processed Meats</t>
  </si>
  <si>
    <t>Eggs</t>
  </si>
  <si>
    <t>Beverages</t>
  </si>
  <si>
    <t>naked juice (A)</t>
  </si>
  <si>
    <t>Tazo</t>
  </si>
  <si>
    <t>Lipton</t>
  </si>
  <si>
    <t>Teacoffee</t>
  </si>
  <si>
    <t>Bigelow</t>
  </si>
  <si>
    <t>Produce</t>
  </si>
  <si>
    <t>J Ambrogi</t>
  </si>
  <si>
    <t>Fish</t>
  </si>
  <si>
    <t>PACKER</t>
  </si>
  <si>
    <t>Icy Bay</t>
  </si>
  <si>
    <t>Fin-Fish</t>
  </si>
  <si>
    <t>Everything Else</t>
  </si>
  <si>
    <t>Baked</t>
  </si>
  <si>
    <t>*</t>
  </si>
  <si>
    <t>TOTALS</t>
  </si>
  <si>
    <t>*this is because Catering bakes in-house</t>
  </si>
  <si>
    <t>16 Local Items</t>
  </si>
  <si>
    <t>NOTE: This data is based on October data only. This was only information submitted to RFC.</t>
  </si>
  <si>
    <t>0 Fair Items</t>
  </si>
  <si>
    <t>0 Ecological Items</t>
  </si>
  <si>
    <t>7 Humane Items</t>
  </si>
  <si>
    <t>16 Real Food Items</t>
  </si>
  <si>
    <t>102 total line items</t>
  </si>
  <si>
    <t>Real Food by location</t>
  </si>
  <si>
    <t>Fudtruck total spent recorded: $5626.45</t>
  </si>
  <si>
    <t>B</t>
  </si>
  <si>
    <t>A</t>
  </si>
  <si>
    <t>The Common Market (B)</t>
  </si>
  <si>
    <t>Sauder (A)</t>
  </si>
  <si>
    <t>J. Ambrogi (B)</t>
  </si>
  <si>
    <t>16 Real Items</t>
  </si>
  <si>
    <t>102 total items</t>
  </si>
  <si>
    <t>Real Food Categories by Quantity</t>
  </si>
  <si>
    <t>Local</t>
  </si>
  <si>
    <t xml:space="preserve">Fair </t>
  </si>
  <si>
    <t xml:space="preserve">Ecological </t>
  </si>
  <si>
    <t xml:space="preserve">Humane </t>
  </si>
  <si>
    <t>Total # Real Food Items</t>
  </si>
  <si>
    <t>(not a sum of categories)</t>
  </si>
  <si>
    <t xml:space="preserve">Total # of Items </t>
  </si>
  <si>
    <t>% of Real Food items purchased</t>
  </si>
  <si>
    <t>Real Food Category</t>
  </si>
  <si>
    <t>vendors: Sysco corporation</t>
  </si>
  <si>
    <t xml:space="preserve"> Milks (milk products such as ice cream, yogurt, ect)</t>
  </si>
  <si>
    <t>vendors: Jack &amp; Jill Ice Cream Co., The Common Market</t>
  </si>
  <si>
    <t xml:space="preserve">vendors: Sysco corperation, BK Enterprises  </t>
  </si>
  <si>
    <t>vendors: none</t>
  </si>
  <si>
    <t>Other</t>
  </si>
  <si>
    <t>vendors: Sysco Corperation</t>
  </si>
  <si>
    <t>Tea/coffee</t>
  </si>
  <si>
    <t xml:space="preserve">                                                                        vendors: J Ambrogi, The Common Market, Sysco Corperation</t>
  </si>
  <si>
    <t xml:space="preserve">vendors: Amoroso's Baking Company, Sweet Side of Catering </t>
  </si>
  <si>
    <t>1404 real items</t>
  </si>
  <si>
    <t>Real Food by Spend</t>
  </si>
  <si>
    <t>B ($)</t>
  </si>
  <si>
    <t>A ($)</t>
  </si>
  <si>
    <t>% of Real Food (%)</t>
  </si>
  <si>
    <t>% of Total Items ($)</t>
  </si>
  <si>
    <t>Vendors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</si>
</sst>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color rgb="FF000000"/>
      <name val="Arial"/>
    </font>
    <font>
      <sz val="10"/>
      <name val="Verdana"/>
    </font>
    <font>
      <sz val="10"/>
      <color rgb="FF000000"/>
      <name val="Verdana"/>
    </font>
    <font>
      <sz val="10"/>
      <name val="Arial"/>
    </font>
    <font>
      <b/>
      <sz val="10"/>
      <name val="Verdana"/>
    </font>
    <font>
      <sz val="10"/>
      <color rgb="FF000000"/>
      <name val="Arial"/>
    </font>
    <font>
      <sz val="10"/>
      <color rgb="FFFF0000"/>
      <name val="Verdana"/>
    </font>
    <font>
      <sz val="10"/>
      <color rgb="FF000000"/>
      <name val="Verdana"/>
    </font>
    <font>
      <sz val="10"/>
      <color rgb="FFFF0000"/>
      <name val="Arial"/>
    </font>
    <font>
      <b/>
      <sz val="10"/>
      <color rgb="FF000000"/>
      <name val="Verdana"/>
    </font>
  </fonts>
  <fills count="5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 applyAlignment="1"/>
    <xf numFmtId="10" fontId="2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/>
    <xf numFmtId="10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2" xfId="0" applyNumberFormat="1" applyFont="1" applyBorder="1" applyAlignment="1"/>
    <xf numFmtId="0" fontId="1" fillId="0" borderId="3" xfId="0" applyFont="1" applyBorder="1" applyAlignment="1"/>
    <xf numFmtId="10" fontId="4" fillId="0" borderId="5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6" xfId="0" applyFont="1" applyBorder="1" applyAlignment="1"/>
    <xf numFmtId="10" fontId="1" fillId="0" borderId="8" xfId="0" applyNumberFormat="1" applyFont="1" applyBorder="1" applyAlignment="1">
      <alignment horizontal="right"/>
    </xf>
    <xf numFmtId="4" fontId="1" fillId="0" borderId="1" xfId="0" applyNumberFormat="1" applyFont="1" applyBorder="1" applyAlignment="1"/>
    <xf numFmtId="0" fontId="1" fillId="0" borderId="9" xfId="0" applyFont="1" applyBorder="1" applyAlignment="1"/>
    <xf numFmtId="10" fontId="1" fillId="0" borderId="11" xfId="0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/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0" fontId="1" fillId="0" borderId="5" xfId="0" applyNumberFormat="1" applyFont="1" applyBorder="1" applyAlignment="1">
      <alignment horizontal="right"/>
    </xf>
    <xf numFmtId="0" fontId="5" fillId="0" borderId="0" xfId="0" applyFont="1" applyAlignment="1"/>
    <xf numFmtId="0" fontId="1" fillId="0" borderId="8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4" fillId="0" borderId="12" xfId="0" applyFont="1" applyBorder="1" applyAlignment="1"/>
    <xf numFmtId="0" fontId="2" fillId="0" borderId="12" xfId="0" applyFont="1" applyBorder="1" applyAlignment="1">
      <alignment horizontal="right"/>
    </xf>
    <xf numFmtId="10" fontId="1" fillId="0" borderId="12" xfId="0" applyNumberFormat="1" applyFont="1" applyBorder="1" applyAlignment="1">
      <alignment horizontal="right"/>
    </xf>
    <xf numFmtId="0" fontId="5" fillId="2" borderId="0" xfId="0" applyFont="1" applyFill="1" applyAlignment="1"/>
    <xf numFmtId="0" fontId="3" fillId="0" borderId="0" xfId="0" applyFont="1" applyAlignment="1"/>
    <xf numFmtId="0" fontId="4" fillId="0" borderId="11" xfId="0" applyFont="1" applyBorder="1" applyAlignment="1"/>
    <xf numFmtId="0" fontId="4" fillId="0" borderId="8" xfId="0" applyFont="1" applyBorder="1" applyAlignment="1"/>
    <xf numFmtId="0" fontId="1" fillId="0" borderId="12" xfId="0" applyFont="1" applyBorder="1" applyAlignment="1"/>
    <xf numFmtId="0" fontId="1" fillId="0" borderId="11" xfId="0" applyFont="1" applyBorder="1" applyAlignment="1"/>
    <xf numFmtId="0" fontId="6" fillId="0" borderId="0" xfId="0" applyFont="1" applyAlignment="1"/>
    <xf numFmtId="10" fontId="5" fillId="0" borderId="0" xfId="0" applyNumberFormat="1" applyFont="1" applyAlignment="1"/>
    <xf numFmtId="0" fontId="1" fillId="0" borderId="1" xfId="0" applyFont="1" applyBorder="1" applyAlignment="1"/>
    <xf numFmtId="0" fontId="7" fillId="0" borderId="0" xfId="0" applyFont="1" applyAlignment="1"/>
    <xf numFmtId="10" fontId="1" fillId="0" borderId="0" xfId="0" applyNumberFormat="1" applyFont="1" applyAlignment="1"/>
    <xf numFmtId="0" fontId="1" fillId="0" borderId="8" xfId="0" applyFont="1" applyBorder="1" applyAlignment="1"/>
    <xf numFmtId="10" fontId="1" fillId="0" borderId="0" xfId="0" applyNumberFormat="1" applyFont="1" applyAlignment="1">
      <alignment horizontal="right"/>
    </xf>
    <xf numFmtId="0" fontId="5" fillId="3" borderId="0" xfId="0" applyFont="1" applyFill="1" applyAlignment="1">
      <alignment horizontal="left"/>
    </xf>
    <xf numFmtId="0" fontId="4" fillId="0" borderId="13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10" fontId="1" fillId="0" borderId="14" xfId="0" applyNumberFormat="1" applyFont="1" applyBorder="1" applyAlignment="1">
      <alignment horizontal="right"/>
    </xf>
    <xf numFmtId="10" fontId="1" fillId="0" borderId="15" xfId="0" applyNumberFormat="1" applyFont="1" applyBorder="1" applyAlignment="1">
      <alignment horizontal="right"/>
    </xf>
    <xf numFmtId="0" fontId="1" fillId="0" borderId="5" xfId="0" applyFont="1" applyBorder="1" applyAlignment="1"/>
    <xf numFmtId="10" fontId="1" fillId="0" borderId="2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4" fillId="0" borderId="0" xfId="0" applyFont="1" applyAlignment="1"/>
    <xf numFmtId="0" fontId="8" fillId="0" borderId="0" xfId="0" applyFont="1" applyAlignment="1">
      <alignment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1" fillId="3" borderId="0" xfId="0" applyFont="1" applyFill="1" applyAlignment="1"/>
    <xf numFmtId="0" fontId="1" fillId="0" borderId="12" xfId="0" applyFont="1" applyBorder="1" applyAlignment="1"/>
    <xf numFmtId="10" fontId="1" fillId="4" borderId="12" xfId="0" applyNumberFormat="1" applyFont="1" applyFill="1" applyBorder="1" applyAlignment="1">
      <alignment horizontal="right"/>
    </xf>
    <xf numFmtId="0" fontId="1" fillId="0" borderId="12" xfId="0" applyFont="1" applyBorder="1" applyAlignment="1">
      <alignment horizontal="right" wrapText="1"/>
    </xf>
    <xf numFmtId="10" fontId="1" fillId="4" borderId="12" xfId="0" applyNumberFormat="1" applyFont="1" applyFill="1" applyBorder="1" applyAlignment="1"/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/>
    <xf numFmtId="0" fontId="1" fillId="0" borderId="5" xfId="0" applyFont="1" applyBorder="1" applyAlignment="1"/>
    <xf numFmtId="0" fontId="1" fillId="0" borderId="2" xfId="0" applyFont="1" applyBorder="1" applyAlignment="1"/>
    <xf numFmtId="10" fontId="1" fillId="0" borderId="5" xfId="0" applyNumberFormat="1" applyFont="1" applyBorder="1" applyAlignment="1">
      <alignment horizontal="right"/>
    </xf>
    <xf numFmtId="10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/>
    <xf numFmtId="0" fontId="1" fillId="0" borderId="0" xfId="0" applyFont="1" applyAlignment="1"/>
    <xf numFmtId="10" fontId="1" fillId="0" borderId="8" xfId="0" applyNumberFormat="1" applyFont="1" applyBorder="1" applyAlignment="1">
      <alignment horizontal="right"/>
    </xf>
    <xf numFmtId="10" fontId="1" fillId="0" borderId="7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/>
    <xf numFmtId="0" fontId="1" fillId="0" borderId="1" xfId="0" applyFont="1" applyBorder="1" applyAlignment="1"/>
    <xf numFmtId="10" fontId="1" fillId="0" borderId="11" xfId="0" applyNumberFormat="1" applyFont="1" applyBorder="1" applyAlignment="1">
      <alignment horizontal="right"/>
    </xf>
    <xf numFmtId="10" fontId="1" fillId="0" borderId="10" xfId="0" applyNumberFormat="1" applyFont="1" applyBorder="1" applyAlignment="1">
      <alignment horizontal="right"/>
    </xf>
    <xf numFmtId="0" fontId="4" fillId="0" borderId="12" xfId="0" applyFont="1" applyBorder="1" applyAlignment="1"/>
    <xf numFmtId="0" fontId="1" fillId="0" borderId="14" xfId="0" applyFont="1" applyBorder="1" applyAlignment="1"/>
    <xf numFmtId="10" fontId="1" fillId="0" borderId="12" xfId="0" applyNumberFormat="1" applyFont="1" applyBorder="1" applyAlignment="1">
      <alignment horizontal="right"/>
    </xf>
    <xf numFmtId="10" fontId="1" fillId="0" borderId="15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4" fillId="0" borderId="11" xfId="0" applyFont="1" applyBorder="1" applyAlignment="1"/>
    <xf numFmtId="0" fontId="3" fillId="0" borderId="0" xfId="0" applyFont="1" applyAlignment="1">
      <alignment horizontal="center"/>
    </xf>
    <xf numFmtId="0" fontId="4" fillId="0" borderId="8" xfId="0" applyFont="1" applyBorder="1" applyAlignment="1"/>
    <xf numFmtId="0" fontId="1" fillId="0" borderId="12" xfId="0" applyFont="1" applyBorder="1" applyAlignment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7" fillId="3" borderId="0" xfId="0" applyNumberFormat="1" applyFont="1" applyFill="1" applyAlignment="1">
      <alignment horizontal="left"/>
    </xf>
    <xf numFmtId="4" fontId="1" fillId="0" borderId="0" xfId="0" applyNumberFormat="1" applyFont="1" applyAlignment="1"/>
    <xf numFmtId="164" fontId="7" fillId="3" borderId="12" xfId="0" applyNumberFormat="1" applyFont="1" applyFill="1" applyBorder="1" applyAlignment="1">
      <alignment horizontal="right"/>
    </xf>
    <xf numFmtId="0" fontId="1" fillId="0" borderId="12" xfId="0" applyFont="1" applyBorder="1" applyAlignment="1">
      <alignment wrapText="1"/>
    </xf>
    <xf numFmtId="164" fontId="1" fillId="0" borderId="12" xfId="0" applyNumberFormat="1" applyFont="1" applyBorder="1" applyAlignment="1"/>
    <xf numFmtId="10" fontId="1" fillId="0" borderId="12" xfId="0" applyNumberFormat="1" applyFont="1" applyBorder="1" applyAlignment="1"/>
    <xf numFmtId="164" fontId="6" fillId="0" borderId="12" xfId="0" applyNumberFormat="1" applyFont="1" applyBorder="1" applyAlignment="1"/>
    <xf numFmtId="0" fontId="9" fillId="0" borderId="0" xfId="0" applyFont="1" applyAlignment="1"/>
    <xf numFmtId="0" fontId="4" fillId="0" borderId="3" xfId="0" applyFont="1" applyBorder="1" applyAlignment="1"/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 wrapText="1"/>
    </xf>
    <xf numFmtId="10" fontId="1" fillId="0" borderId="0" xfId="0" applyNumberFormat="1" applyFont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4" fillId="0" borderId="6" xfId="0" applyFont="1" applyBorder="1" applyAlignment="1"/>
    <xf numFmtId="0" fontId="4" fillId="0" borderId="9" xfId="0" applyFont="1" applyBorder="1" applyAlignment="1"/>
    <xf numFmtId="0" fontId="3" fillId="0" borderId="0" xfId="0" applyFont="1" applyAlignment="1">
      <alignment horizontal="left" readingOrder="2"/>
    </xf>
    <xf numFmtId="4" fontId="1" fillId="0" borderId="12" xfId="0" applyNumberFormat="1" applyFont="1" applyBorder="1" applyAlignment="1"/>
    <xf numFmtId="4" fontId="4" fillId="0" borderId="12" xfId="0" applyNumberFormat="1" applyFont="1" applyBorder="1" applyAlignment="1"/>
    <xf numFmtId="4" fontId="3" fillId="0" borderId="0" xfId="0" applyNumberFormat="1" applyFont="1" applyAlignment="1"/>
    <xf numFmtId="0" fontId="1" fillId="0" borderId="3" xfId="0" applyFont="1" applyBorder="1" applyAlignment="1"/>
    <xf numFmtId="0" fontId="3" fillId="0" borderId="4" xfId="0" applyFont="1" applyBorder="1"/>
    <xf numFmtId="0" fontId="1" fillId="0" borderId="6" xfId="0" applyFont="1" applyBorder="1" applyAlignment="1"/>
    <xf numFmtId="0" fontId="3" fillId="0" borderId="7" xfId="0" applyFont="1" applyBorder="1"/>
    <xf numFmtId="0" fontId="1" fillId="0" borderId="9" xfId="0" applyFont="1" applyBorder="1" applyAlignment="1"/>
    <xf numFmtId="0" fontId="3" fillId="0" borderId="10" xfId="0" applyFont="1" applyBorder="1"/>
    <xf numFmtId="0" fontId="1" fillId="0" borderId="0" xfId="0" applyFont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12"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4">
    <tableStyle name="Rathbone-style" pivot="0" count="3">
      <tableStyleElement type="headerRow" dxfId="11"/>
      <tableStyleElement type="firstRowStripe" dxfId="10"/>
      <tableStyleElement type="secondRowStripe" dxfId="9"/>
    </tableStyle>
    <tableStyle name="Rathbone-style 2" pivot="0" count="3">
      <tableStyleElement type="headerRow" dxfId="8"/>
      <tableStyleElement type="firstRowStripe" dxfId="7"/>
      <tableStyleElement type="secondRowStripe" dxfId="6"/>
    </tableStyle>
    <tableStyle name="Rathbone-style 3" pivot="0" count="3">
      <tableStyleElement type="headerRow" dxfId="5"/>
      <tableStyleElement type="firstRowStripe" dxfId="4"/>
      <tableStyleElement type="secondRowStripe" dxfId="3"/>
    </tableStyle>
    <tableStyle name="Rathbone-style 4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1571625</xdr:colOff>
      <xdr:row>55</xdr:row>
      <xdr:rowOff>133350</xdr:rowOff>
    </xdr:to>
    <xdr:sp macro="" textlink="">
      <xdr:nvSpPr>
        <xdr:cNvPr id="1028" name="Rectangle 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id="1" name="Table_1" displayName="Table_1" ref="B2:D9" headerRowCount="0">
  <tableColumns count="3">
    <tableColumn id="1" name="Real Food Categories by Quantity"/>
    <tableColumn id="2" name="Column2"/>
    <tableColumn id="3" name="Column3"/>
  </tableColumns>
  <tableStyleInfo name="Rathbone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B32:E36" headerRowCount="0">
  <tableColumns count="4">
    <tableColumn id="1" name="Real Food by Spend"/>
    <tableColumn id="2" name="Column2"/>
    <tableColumn id="3" name="Column3"/>
    <tableColumn id="4" name="Column4"/>
  </tableColumns>
  <tableStyleInfo name="Rathbone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B12:F30">
  <tableColumns count="5">
    <tableColumn id="1" name="Real Food Category"/>
    <tableColumn id="2" name="B"/>
    <tableColumn id="3" name="A"/>
    <tableColumn id="4" name="% of Real Food"/>
    <tableColumn id="5" name="% of Total Items"/>
  </tableColumns>
  <tableStyleInfo name="Rathbone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B39:G57">
  <tableColumns count="6">
    <tableColumn id="1" name="Real Food Category"/>
    <tableColumn id="2" name="B ($)"/>
    <tableColumn id="3" name="A ($)"/>
    <tableColumn id="4" name="% of Real Food (%)"/>
    <tableColumn id="5" name="% of Total Items ($)"/>
    <tableColumn id="6" name="Vendors"/>
  </tableColumns>
  <tableStyleInfo name="Rathbone-style 4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D9" sqref="D9"/>
    </sheetView>
  </sheetViews>
  <sheetFormatPr defaultColWidth="14.42578125" defaultRowHeight="15.75" customHeight="1" x14ac:dyDescent="0.2"/>
  <cols>
    <col min="1" max="1" width="3.28515625" customWidth="1"/>
    <col min="2" max="2" width="36" customWidth="1"/>
    <col min="3" max="4" width="17.85546875" customWidth="1"/>
    <col min="5" max="6" width="22.140625" customWidth="1"/>
    <col min="7" max="7" width="89.140625" customWidth="1"/>
  </cols>
  <sheetData>
    <row r="1" spans="1:8" ht="12.75" x14ac:dyDescent="0.2">
      <c r="A1" s="11"/>
      <c r="B1" s="51"/>
      <c r="C1" s="51"/>
      <c r="D1" s="7"/>
      <c r="E1" s="7"/>
      <c r="F1" s="7"/>
      <c r="G1" s="7"/>
      <c r="H1" s="52"/>
    </row>
    <row r="2" spans="1:8" ht="12.75" x14ac:dyDescent="0.2">
      <c r="A2" s="11"/>
      <c r="B2" s="53" t="s">
        <v>64</v>
      </c>
      <c r="C2" s="54"/>
      <c r="D2" s="55"/>
      <c r="E2" s="7"/>
      <c r="F2" s="7"/>
      <c r="G2" s="7"/>
      <c r="H2" s="52"/>
    </row>
    <row r="3" spans="1:8" ht="12.75" x14ac:dyDescent="0.2">
      <c r="A3" s="11"/>
      <c r="B3" s="56" t="s">
        <v>65</v>
      </c>
      <c r="C3" s="57">
        <v>0.17630000000000001</v>
      </c>
      <c r="D3" s="55"/>
      <c r="E3" s="7"/>
      <c r="F3" s="7"/>
      <c r="G3" s="7"/>
      <c r="H3" s="52"/>
    </row>
    <row r="4" spans="1:8" ht="12.75" x14ac:dyDescent="0.2">
      <c r="A4" s="11"/>
      <c r="B4" s="56" t="s">
        <v>66</v>
      </c>
      <c r="C4" s="57">
        <v>3.2000000000000002E-3</v>
      </c>
      <c r="D4" s="55"/>
      <c r="E4" s="7"/>
      <c r="F4" s="7"/>
      <c r="G4" s="7"/>
    </row>
    <row r="5" spans="1:8" ht="12.75" x14ac:dyDescent="0.2">
      <c r="A5" s="11"/>
      <c r="B5" s="56" t="s">
        <v>67</v>
      </c>
      <c r="C5" s="57">
        <f>81/5586</f>
        <v>1.4500537056928034E-2</v>
      </c>
      <c r="D5" s="55"/>
      <c r="E5" s="7"/>
      <c r="F5" s="7"/>
      <c r="G5" s="7"/>
    </row>
    <row r="6" spans="1:8" ht="12.75" x14ac:dyDescent="0.2">
      <c r="A6" s="11"/>
      <c r="B6" s="56" t="s">
        <v>68</v>
      </c>
      <c r="C6" s="57">
        <f>8/5586</f>
        <v>1.4321518080916578E-3</v>
      </c>
      <c r="D6" s="55"/>
      <c r="E6" s="7"/>
      <c r="F6" s="11"/>
      <c r="G6" s="7"/>
    </row>
    <row r="7" spans="1:8" ht="25.5" x14ac:dyDescent="0.2">
      <c r="A7" s="11"/>
      <c r="B7" s="56" t="s">
        <v>69</v>
      </c>
      <c r="C7" s="58" t="s">
        <v>70</v>
      </c>
      <c r="D7" s="55"/>
      <c r="E7" s="7"/>
      <c r="F7" s="11"/>
      <c r="G7" s="7"/>
    </row>
    <row r="8" spans="1:8" ht="12.75" x14ac:dyDescent="0.2">
      <c r="A8" s="35"/>
      <c r="B8" s="56" t="s">
        <v>71</v>
      </c>
      <c r="C8" s="56"/>
      <c r="D8" s="55"/>
      <c r="E8" s="7"/>
      <c r="F8" s="39"/>
      <c r="G8" s="11"/>
    </row>
    <row r="9" spans="1:8" ht="12.75" x14ac:dyDescent="0.2">
      <c r="A9" s="7"/>
      <c r="B9" s="56" t="s">
        <v>72</v>
      </c>
      <c r="C9" s="59">
        <v>9.2999999999999999E-2</v>
      </c>
      <c r="D9" s="7"/>
      <c r="E9" s="7"/>
      <c r="F9" s="7"/>
      <c r="G9" s="7"/>
    </row>
    <row r="10" spans="1:8" ht="12.75" x14ac:dyDescent="0.2">
      <c r="A10" s="7"/>
      <c r="B10" s="7"/>
      <c r="C10" s="7"/>
      <c r="D10" s="7"/>
      <c r="E10" s="7"/>
      <c r="F10" s="7"/>
      <c r="G10" s="7"/>
    </row>
    <row r="11" spans="1:8" ht="12.75" x14ac:dyDescent="0.2">
      <c r="A11" s="7"/>
      <c r="B11" s="7"/>
      <c r="C11" s="7"/>
      <c r="D11" s="7"/>
      <c r="E11" s="7"/>
      <c r="F11" s="7"/>
      <c r="G11" s="7"/>
    </row>
    <row r="12" spans="1:8" ht="12.75" x14ac:dyDescent="0.2">
      <c r="A12" s="11"/>
      <c r="B12" s="60" t="s">
        <v>73</v>
      </c>
      <c r="C12" s="60" t="s">
        <v>57</v>
      </c>
      <c r="D12" s="60" t="s">
        <v>58</v>
      </c>
      <c r="E12" s="60" t="s">
        <v>15</v>
      </c>
      <c r="F12" s="60" t="s">
        <v>16</v>
      </c>
    </row>
    <row r="13" spans="1:8" ht="12.75" x14ac:dyDescent="0.2">
      <c r="A13" s="11"/>
      <c r="B13" s="61" t="s">
        <v>17</v>
      </c>
      <c r="C13" s="62">
        <v>119</v>
      </c>
      <c r="D13" s="63">
        <v>0</v>
      </c>
      <c r="E13" s="64">
        <v>8.48E-2</v>
      </c>
      <c r="F13" s="65">
        <v>2.1299999999999999E-2</v>
      </c>
      <c r="G13" s="30"/>
    </row>
    <row r="14" spans="1:8" ht="12.75" x14ac:dyDescent="0.2">
      <c r="A14" s="66"/>
      <c r="B14" s="67" t="s">
        <v>20</v>
      </c>
      <c r="C14" s="68">
        <v>1</v>
      </c>
      <c r="D14" s="69">
        <v>0</v>
      </c>
      <c r="E14" s="70">
        <v>6.9999999999999999E-4</v>
      </c>
      <c r="F14" s="71">
        <v>2.0000000000000001E-4</v>
      </c>
      <c r="G14" s="30" t="s">
        <v>74</v>
      </c>
    </row>
    <row r="15" spans="1:8" ht="25.5" x14ac:dyDescent="0.2">
      <c r="A15" s="66"/>
      <c r="B15" s="72" t="s">
        <v>75</v>
      </c>
      <c r="C15" s="73">
        <v>118</v>
      </c>
      <c r="D15" s="74">
        <v>0</v>
      </c>
      <c r="E15" s="75">
        <v>8.4000000000000005E-2</v>
      </c>
      <c r="F15" s="76">
        <v>2.1100000000000001E-2</v>
      </c>
      <c r="G15" s="30" t="s">
        <v>76</v>
      </c>
    </row>
    <row r="16" spans="1:8" ht="12.75" x14ac:dyDescent="0.2">
      <c r="A16" s="11"/>
      <c r="B16" s="77" t="s">
        <v>22</v>
      </c>
      <c r="C16" s="56">
        <v>268</v>
      </c>
      <c r="D16" s="78">
        <v>4</v>
      </c>
      <c r="E16" s="79">
        <v>0.19370000000000001</v>
      </c>
      <c r="F16" s="80">
        <v>4.87E-2</v>
      </c>
      <c r="G16" s="30" t="s">
        <v>77</v>
      </c>
    </row>
    <row r="17" spans="1:9" ht="12.75" x14ac:dyDescent="0.2">
      <c r="A17" s="11"/>
      <c r="B17" s="61" t="s">
        <v>25</v>
      </c>
      <c r="C17" s="62">
        <v>5</v>
      </c>
      <c r="D17" s="63">
        <v>0</v>
      </c>
      <c r="E17" s="64">
        <v>3.5999999999999999E-3</v>
      </c>
      <c r="F17" s="65">
        <v>8.9999999999999998E-4</v>
      </c>
      <c r="G17" s="30"/>
    </row>
    <row r="18" spans="1:9" ht="12.75" x14ac:dyDescent="0.2">
      <c r="A18" s="66"/>
      <c r="B18" s="67" t="s">
        <v>27</v>
      </c>
      <c r="C18" s="68">
        <v>0</v>
      </c>
      <c r="D18" s="69">
        <v>0</v>
      </c>
      <c r="E18" s="70">
        <v>0</v>
      </c>
      <c r="F18" s="71">
        <v>0</v>
      </c>
      <c r="G18" s="30" t="s">
        <v>78</v>
      </c>
    </row>
    <row r="19" spans="1:9" ht="12.75" x14ac:dyDescent="0.2">
      <c r="A19" s="66"/>
      <c r="B19" s="67" t="s">
        <v>28</v>
      </c>
      <c r="C19" s="68">
        <v>0</v>
      </c>
      <c r="D19" s="69">
        <v>0</v>
      </c>
      <c r="E19" s="70">
        <v>0</v>
      </c>
      <c r="F19" s="71">
        <v>0</v>
      </c>
      <c r="G19" s="30" t="s">
        <v>78</v>
      </c>
    </row>
    <row r="20" spans="1:9" ht="12.75" x14ac:dyDescent="0.2">
      <c r="A20" s="66"/>
      <c r="B20" s="81" t="s">
        <v>29</v>
      </c>
      <c r="C20" s="73">
        <v>5</v>
      </c>
      <c r="D20" s="74">
        <v>0</v>
      </c>
      <c r="E20" s="75">
        <v>3.5999999999999999E-3</v>
      </c>
      <c r="F20" s="76">
        <v>8.9999999999999998E-4</v>
      </c>
      <c r="G20" s="30" t="s">
        <v>74</v>
      </c>
    </row>
    <row r="21" spans="1:9" ht="12.75" x14ac:dyDescent="0.2">
      <c r="A21" s="66"/>
      <c r="B21" s="67" t="s">
        <v>79</v>
      </c>
      <c r="C21" s="68">
        <v>0</v>
      </c>
      <c r="D21" s="69">
        <v>0</v>
      </c>
      <c r="E21" s="70">
        <v>0</v>
      </c>
      <c r="F21" s="71">
        <v>0</v>
      </c>
      <c r="G21" s="30"/>
    </row>
    <row r="22" spans="1:9" ht="12.75" x14ac:dyDescent="0.2">
      <c r="A22" s="11"/>
      <c r="B22" s="61" t="s">
        <v>30</v>
      </c>
      <c r="C22" s="62">
        <v>3</v>
      </c>
      <c r="D22" s="63">
        <v>1</v>
      </c>
      <c r="E22" s="64">
        <v>2.8E-3</v>
      </c>
      <c r="F22" s="65">
        <v>6.9999999999999999E-4</v>
      </c>
      <c r="G22" s="30" t="s">
        <v>80</v>
      </c>
    </row>
    <row r="23" spans="1:9" ht="12.75" x14ac:dyDescent="0.2">
      <c r="A23" s="11"/>
      <c r="B23" s="77" t="s">
        <v>31</v>
      </c>
      <c r="C23" s="56">
        <v>9</v>
      </c>
      <c r="D23" s="78">
        <v>0</v>
      </c>
      <c r="E23" s="79">
        <v>6.4000000000000003E-3</v>
      </c>
      <c r="F23" s="80">
        <v>1.6000000000000001E-3</v>
      </c>
      <c r="G23" s="30" t="s">
        <v>80</v>
      </c>
    </row>
    <row r="24" spans="1:9" ht="12.75" x14ac:dyDescent="0.2">
      <c r="A24" s="11"/>
      <c r="B24" s="77" t="s">
        <v>81</v>
      </c>
      <c r="C24" s="56">
        <v>3</v>
      </c>
      <c r="D24" s="78">
        <v>13</v>
      </c>
      <c r="E24" s="79">
        <v>1.14E-2</v>
      </c>
      <c r="F24" s="80">
        <v>2.8999999999999998E-3</v>
      </c>
      <c r="G24" s="30" t="s">
        <v>80</v>
      </c>
    </row>
    <row r="25" spans="1:9" ht="12.75" x14ac:dyDescent="0.2">
      <c r="A25" s="11"/>
      <c r="B25" s="82" t="s">
        <v>37</v>
      </c>
      <c r="C25" s="73">
        <v>282</v>
      </c>
      <c r="D25" s="74">
        <v>9</v>
      </c>
      <c r="E25" s="75">
        <v>0.20730000000000001</v>
      </c>
      <c r="F25" s="76">
        <v>5.21E-2</v>
      </c>
      <c r="G25" s="83" t="s">
        <v>82</v>
      </c>
    </row>
    <row r="26" spans="1:9" ht="12.75" x14ac:dyDescent="0.2">
      <c r="A26" s="11"/>
      <c r="B26" s="84" t="s">
        <v>39</v>
      </c>
      <c r="C26" s="68">
        <v>43</v>
      </c>
      <c r="D26" s="69">
        <v>0</v>
      </c>
      <c r="E26" s="70">
        <v>3.0599999999999999E-2</v>
      </c>
      <c r="F26" s="71">
        <v>7.7000000000000002E-3</v>
      </c>
      <c r="G26" s="30"/>
    </row>
    <row r="27" spans="1:9" ht="12.75" x14ac:dyDescent="0.2">
      <c r="A27" s="66"/>
      <c r="B27" s="67" t="s">
        <v>42</v>
      </c>
      <c r="C27" s="68">
        <v>29</v>
      </c>
      <c r="D27" s="69">
        <v>0</v>
      </c>
      <c r="E27" s="70">
        <v>2.07E-2</v>
      </c>
      <c r="F27" s="71">
        <v>5.1999999999999998E-3</v>
      </c>
      <c r="G27" s="30" t="s">
        <v>74</v>
      </c>
    </row>
    <row r="28" spans="1:9" ht="12.75" x14ac:dyDescent="0.2">
      <c r="A28" s="66"/>
      <c r="B28" s="67" t="s">
        <v>43</v>
      </c>
      <c r="C28" s="68">
        <v>14</v>
      </c>
      <c r="D28" s="69">
        <v>0</v>
      </c>
      <c r="E28" s="70">
        <v>0.01</v>
      </c>
      <c r="F28" s="71">
        <v>2.5000000000000001E-3</v>
      </c>
      <c r="G28" s="30" t="s">
        <v>74</v>
      </c>
    </row>
    <row r="29" spans="1:9" ht="12.75" x14ac:dyDescent="0.2">
      <c r="A29" s="11"/>
      <c r="B29" s="77" t="s">
        <v>44</v>
      </c>
      <c r="C29" s="56">
        <v>645</v>
      </c>
      <c r="D29" s="78">
        <v>0</v>
      </c>
      <c r="E29" s="79">
        <v>0.45939999999999998</v>
      </c>
      <c r="F29" s="80">
        <v>0.11550000000000001</v>
      </c>
      <c r="G29" s="30" t="s">
        <v>83</v>
      </c>
      <c r="I29" s="30"/>
    </row>
    <row r="30" spans="1:9" ht="12.75" x14ac:dyDescent="0.2">
      <c r="A30" s="11"/>
      <c r="B30" s="77" t="s">
        <v>46</v>
      </c>
      <c r="C30" s="77">
        <v>1377</v>
      </c>
      <c r="D30" s="77">
        <v>27</v>
      </c>
      <c r="E30" s="85"/>
      <c r="F30" s="77" t="s">
        <v>84</v>
      </c>
    </row>
    <row r="31" spans="1:9" ht="12.75" x14ac:dyDescent="0.2">
      <c r="A31" s="7"/>
      <c r="B31" s="7"/>
      <c r="C31" s="7"/>
      <c r="D31" s="17"/>
      <c r="E31" s="7"/>
      <c r="F31" s="7"/>
      <c r="G31" s="35"/>
    </row>
    <row r="32" spans="1:9" ht="12.75" x14ac:dyDescent="0.2">
      <c r="A32" s="7"/>
      <c r="B32" s="86" t="s">
        <v>85</v>
      </c>
      <c r="C32" s="87"/>
      <c r="D32" s="88"/>
      <c r="E32" s="88"/>
      <c r="F32" s="7"/>
      <c r="G32" s="35"/>
    </row>
    <row r="33" spans="1:7" ht="12.75" x14ac:dyDescent="0.2">
      <c r="A33" s="89"/>
      <c r="B33" s="90">
        <v>266392.62</v>
      </c>
      <c r="C33" s="91"/>
      <c r="D33" s="17"/>
      <c r="E33" s="88"/>
      <c r="F33" s="7"/>
      <c r="G33" s="11"/>
    </row>
    <row r="34" spans="1:7" ht="12.75" x14ac:dyDescent="0.2">
      <c r="A34" s="89"/>
      <c r="B34" s="92">
        <v>24767.33</v>
      </c>
      <c r="C34" s="93">
        <f>B34/B33</f>
        <v>9.2973033562266105E-2</v>
      </c>
      <c r="D34" s="88"/>
      <c r="E34" s="88"/>
      <c r="F34" s="7"/>
      <c r="G34" s="11"/>
    </row>
    <row r="35" spans="1:7" ht="12.75" x14ac:dyDescent="0.2">
      <c r="A35" s="11"/>
      <c r="B35" s="94">
        <f>B34-B36</f>
        <v>22844.050000000003</v>
      </c>
      <c r="C35" s="93">
        <f>B35/B33</f>
        <v>8.5753314037002995E-2</v>
      </c>
      <c r="D35" s="17"/>
      <c r="E35" s="88"/>
      <c r="F35" s="7"/>
      <c r="G35" s="7"/>
    </row>
    <row r="36" spans="1:7" ht="12.75" x14ac:dyDescent="0.2">
      <c r="A36" s="11"/>
      <c r="B36" s="94">
        <v>1923.28</v>
      </c>
      <c r="C36" s="93">
        <f>B36/B33</f>
        <v>7.219719525263125E-3</v>
      </c>
      <c r="D36" s="88"/>
      <c r="E36" s="88"/>
      <c r="F36" s="7"/>
      <c r="G36" s="7"/>
    </row>
    <row r="37" spans="1:7" ht="12.75" x14ac:dyDescent="0.2">
      <c r="A37" s="17"/>
      <c r="B37" s="17"/>
      <c r="C37" s="17"/>
      <c r="D37" s="17"/>
      <c r="E37" s="88"/>
      <c r="F37" s="7"/>
      <c r="G37" s="7"/>
    </row>
    <row r="38" spans="1:7" ht="12.75" x14ac:dyDescent="0.2">
      <c r="A38" s="7"/>
      <c r="B38" s="51"/>
      <c r="C38" s="7"/>
      <c r="D38" s="7"/>
      <c r="E38" s="7"/>
      <c r="F38" s="7"/>
      <c r="G38" s="35"/>
    </row>
    <row r="39" spans="1:7" ht="12.75" x14ac:dyDescent="0.2">
      <c r="B39" s="60" t="s">
        <v>73</v>
      </c>
      <c r="C39" s="60" t="s">
        <v>86</v>
      </c>
      <c r="D39" s="60" t="s">
        <v>87</v>
      </c>
      <c r="E39" s="60" t="s">
        <v>88</v>
      </c>
      <c r="F39" s="60" t="s">
        <v>89</v>
      </c>
      <c r="G39" s="95" t="s">
        <v>90</v>
      </c>
    </row>
    <row r="40" spans="1:7" ht="12.75" x14ac:dyDescent="0.2">
      <c r="B40" s="96" t="s">
        <v>17</v>
      </c>
      <c r="C40" s="62">
        <v>3467.49</v>
      </c>
      <c r="D40" s="63">
        <v>0</v>
      </c>
      <c r="E40" s="64">
        <v>0.17169999999999999</v>
      </c>
      <c r="F40" s="65">
        <v>1.2999999999999999E-2</v>
      </c>
      <c r="G40" s="35"/>
    </row>
    <row r="41" spans="1:7" ht="12.75" x14ac:dyDescent="0.2">
      <c r="B41" s="97" t="s">
        <v>20</v>
      </c>
      <c r="C41" s="68">
        <v>34.99</v>
      </c>
      <c r="D41" s="69">
        <v>0</v>
      </c>
      <c r="E41" s="70">
        <v>1.6999999999999999E-3</v>
      </c>
      <c r="F41" s="71">
        <v>1E-4</v>
      </c>
      <c r="G41" s="30" t="s">
        <v>74</v>
      </c>
    </row>
    <row r="42" spans="1:7" ht="25.5" x14ac:dyDescent="0.2">
      <c r="B42" s="98" t="s">
        <v>75</v>
      </c>
      <c r="C42" s="73">
        <v>3432.5</v>
      </c>
      <c r="D42" s="74">
        <v>0</v>
      </c>
      <c r="E42" s="75">
        <v>0.17</v>
      </c>
      <c r="F42" s="76">
        <v>1.29E-2</v>
      </c>
      <c r="G42" s="30" t="s">
        <v>76</v>
      </c>
    </row>
    <row r="43" spans="1:7" ht="12.75" x14ac:dyDescent="0.2">
      <c r="B43" s="77" t="s">
        <v>22</v>
      </c>
      <c r="C43" s="56">
        <v>238.1</v>
      </c>
      <c r="D43" s="56">
        <v>150</v>
      </c>
      <c r="E43" s="79">
        <v>0.19220000000000001</v>
      </c>
      <c r="F43" s="79">
        <v>1.5E-3</v>
      </c>
      <c r="G43" s="30" t="s">
        <v>77</v>
      </c>
    </row>
    <row r="44" spans="1:7" ht="12.75" x14ac:dyDescent="0.2">
      <c r="B44" s="61" t="s">
        <v>25</v>
      </c>
      <c r="C44" s="69">
        <v>41.47</v>
      </c>
      <c r="D44" s="62">
        <v>0</v>
      </c>
      <c r="E44" s="99">
        <v>2.0999999999999999E-3</v>
      </c>
      <c r="F44" s="64">
        <v>2.0000000000000001E-4</v>
      </c>
      <c r="G44" s="30"/>
    </row>
    <row r="45" spans="1:7" ht="12.75" x14ac:dyDescent="0.2">
      <c r="B45" s="67" t="s">
        <v>27</v>
      </c>
      <c r="C45" s="69">
        <v>0</v>
      </c>
      <c r="D45" s="68">
        <v>0</v>
      </c>
      <c r="E45" s="99">
        <v>0</v>
      </c>
      <c r="F45" s="70">
        <v>0</v>
      </c>
      <c r="G45" s="30" t="s">
        <v>78</v>
      </c>
    </row>
    <row r="46" spans="1:7" ht="12.75" x14ac:dyDescent="0.2">
      <c r="B46" s="67" t="s">
        <v>28</v>
      </c>
      <c r="C46" s="69">
        <v>0</v>
      </c>
      <c r="D46" s="68">
        <v>0</v>
      </c>
      <c r="E46" s="99">
        <v>0</v>
      </c>
      <c r="F46" s="70">
        <v>0</v>
      </c>
      <c r="G46" s="30" t="s">
        <v>78</v>
      </c>
    </row>
    <row r="47" spans="1:7" ht="12.75" x14ac:dyDescent="0.2">
      <c r="B47" s="67" t="s">
        <v>29</v>
      </c>
      <c r="C47" s="69">
        <v>41.47</v>
      </c>
      <c r="D47" s="68">
        <v>0</v>
      </c>
      <c r="E47" s="99">
        <v>2.0999999999999999E-3</v>
      </c>
      <c r="F47" s="70">
        <v>2.0000000000000001E-4</v>
      </c>
      <c r="G47" s="30" t="s">
        <v>74</v>
      </c>
    </row>
    <row r="48" spans="1:7" ht="12.75" x14ac:dyDescent="0.2">
      <c r="B48" s="81" t="s">
        <v>79</v>
      </c>
      <c r="C48" s="74"/>
      <c r="D48" s="73">
        <v>0</v>
      </c>
      <c r="E48" s="100">
        <v>0</v>
      </c>
      <c r="F48" s="75">
        <v>0</v>
      </c>
      <c r="G48" s="30"/>
    </row>
    <row r="49" spans="2:7" ht="12.75" x14ac:dyDescent="0.2">
      <c r="B49" s="101" t="s">
        <v>30</v>
      </c>
      <c r="C49" s="68">
        <v>0</v>
      </c>
      <c r="D49" s="69">
        <v>182.95</v>
      </c>
      <c r="E49" s="70">
        <v>9.1000000000000004E-3</v>
      </c>
      <c r="F49" s="71">
        <v>6.9999999999999999E-4</v>
      </c>
      <c r="G49" s="30" t="s">
        <v>80</v>
      </c>
    </row>
    <row r="50" spans="2:7" ht="12.75" x14ac:dyDescent="0.2">
      <c r="B50" s="53" t="s">
        <v>31</v>
      </c>
      <c r="C50" s="56">
        <v>63.56</v>
      </c>
      <c r="D50" s="78">
        <v>0</v>
      </c>
      <c r="E50" s="79">
        <v>3.0999999999999999E-3</v>
      </c>
      <c r="F50" s="80">
        <v>2.0000000000000001E-4</v>
      </c>
      <c r="G50" s="30" t="s">
        <v>80</v>
      </c>
    </row>
    <row r="51" spans="2:7" ht="12.75" x14ac:dyDescent="0.2">
      <c r="B51" s="53" t="s">
        <v>81</v>
      </c>
      <c r="C51" s="56">
        <v>36.299999999999997</v>
      </c>
      <c r="D51" s="78">
        <v>475.79</v>
      </c>
      <c r="E51" s="79">
        <v>2.5399999999999999E-2</v>
      </c>
      <c r="F51" s="80">
        <v>1.9E-3</v>
      </c>
      <c r="G51" s="30" t="s">
        <v>80</v>
      </c>
    </row>
    <row r="52" spans="2:7" ht="12.75" x14ac:dyDescent="0.2">
      <c r="B52" s="102" t="s">
        <v>37</v>
      </c>
      <c r="C52" s="73">
        <v>7001.04</v>
      </c>
      <c r="D52" s="74">
        <v>79.61</v>
      </c>
      <c r="E52" s="75">
        <v>0.35060000000000002</v>
      </c>
      <c r="F52" s="76">
        <v>2.6599999999999999E-2</v>
      </c>
      <c r="G52" s="103" t="s">
        <v>82</v>
      </c>
    </row>
    <row r="53" spans="2:7" ht="12.75" x14ac:dyDescent="0.2">
      <c r="B53" s="101" t="s">
        <v>39</v>
      </c>
      <c r="C53" s="68">
        <v>2101.3000000000002</v>
      </c>
      <c r="D53" s="69">
        <v>0</v>
      </c>
      <c r="E53" s="70">
        <v>0.104</v>
      </c>
      <c r="F53" s="71">
        <v>7.9000000000000008E-3</v>
      </c>
      <c r="G53" s="30"/>
    </row>
    <row r="54" spans="2:7" ht="12.75" x14ac:dyDescent="0.2">
      <c r="B54" s="97" t="s">
        <v>42</v>
      </c>
      <c r="C54" s="68">
        <v>2026.2</v>
      </c>
      <c r="D54" s="69">
        <v>0</v>
      </c>
      <c r="E54" s="70">
        <v>0.1003</v>
      </c>
      <c r="F54" s="71">
        <v>7.6E-3</v>
      </c>
      <c r="G54" s="30" t="s">
        <v>74</v>
      </c>
    </row>
    <row r="55" spans="2:7" ht="12.75" x14ac:dyDescent="0.2">
      <c r="B55" s="97" t="s">
        <v>43</v>
      </c>
      <c r="C55" s="68">
        <v>75.099999999999994</v>
      </c>
      <c r="D55" s="69">
        <v>0</v>
      </c>
      <c r="E55" s="70">
        <v>3.7000000000000002E-3</v>
      </c>
      <c r="F55" s="71">
        <v>2.9999999999999997E-4</v>
      </c>
      <c r="G55" s="30" t="s">
        <v>74</v>
      </c>
    </row>
    <row r="56" spans="2:7" ht="12.75" x14ac:dyDescent="0.2">
      <c r="B56" s="53" t="s">
        <v>44</v>
      </c>
      <c r="C56" s="104">
        <v>6357.51</v>
      </c>
      <c r="D56" s="78">
        <v>0</v>
      </c>
      <c r="E56" s="79">
        <v>0.31569999999999998</v>
      </c>
      <c r="F56" s="80">
        <v>2.3900000000000001E-2</v>
      </c>
      <c r="G56" s="30" t="s">
        <v>83</v>
      </c>
    </row>
    <row r="57" spans="2:7" ht="12.75" x14ac:dyDescent="0.2">
      <c r="B57" s="77" t="s">
        <v>46</v>
      </c>
      <c r="C57" s="105">
        <v>19360.77</v>
      </c>
      <c r="D57" s="77">
        <v>888.38</v>
      </c>
      <c r="E57" s="85"/>
      <c r="F57" s="77"/>
      <c r="G57" s="35"/>
    </row>
    <row r="58" spans="2:7" ht="12.75" x14ac:dyDescent="0.2">
      <c r="G58" s="35"/>
    </row>
    <row r="59" spans="2:7" ht="12.75" x14ac:dyDescent="0.2">
      <c r="G59" s="35"/>
    </row>
    <row r="60" spans="2:7" ht="12.75" x14ac:dyDescent="0.2">
      <c r="E60" s="106"/>
    </row>
  </sheetData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 x14ac:dyDescent="0.2"/>
  <cols>
    <col min="1" max="1" width="25.140625" customWidth="1"/>
    <col min="2" max="2" width="22.5703125" customWidth="1"/>
    <col min="4" max="4" width="24.28515625" customWidth="1"/>
    <col min="5" max="5" width="18.85546875" customWidth="1"/>
    <col min="7" max="7" width="21.28515625" customWidth="1"/>
    <col min="8" max="8" width="18.7109375" customWidth="1"/>
    <col min="9" max="9" width="9" customWidth="1"/>
  </cols>
  <sheetData>
    <row r="1" spans="1:7" ht="15.75" customHeight="1" x14ac:dyDescent="0.2">
      <c r="A1" s="1" t="s">
        <v>0</v>
      </c>
      <c r="B1" s="2">
        <f>128/2892</f>
        <v>4.4260027662517291E-2</v>
      </c>
      <c r="C1" s="3"/>
      <c r="D1" s="3"/>
      <c r="E1" s="3"/>
      <c r="F1" s="3"/>
    </row>
    <row r="2" spans="1:7" ht="15.75" customHeight="1" x14ac:dyDescent="0.2">
      <c r="A2" s="1" t="s">
        <v>1</v>
      </c>
      <c r="B2" s="2">
        <f>22/2892</f>
        <v>7.6071922544951589E-3</v>
      </c>
      <c r="C2" s="3"/>
      <c r="D2" s="3"/>
      <c r="E2" s="3"/>
      <c r="F2" s="3"/>
    </row>
    <row r="3" spans="1:7" ht="15.75" customHeight="1" x14ac:dyDescent="0.2">
      <c r="A3" s="1" t="s">
        <v>2</v>
      </c>
      <c r="B3" s="2">
        <f>189/2892</f>
        <v>6.5352697095435688E-2</v>
      </c>
      <c r="C3" s="3"/>
      <c r="D3" s="3"/>
      <c r="E3" s="3"/>
      <c r="F3" s="3"/>
    </row>
    <row r="4" spans="1:7" ht="15.75" customHeight="1" x14ac:dyDescent="0.2">
      <c r="A4" s="4" t="s">
        <v>3</v>
      </c>
      <c r="B4" s="2">
        <v>0</v>
      </c>
      <c r="C4" s="3"/>
      <c r="D4" s="1" t="s">
        <v>4</v>
      </c>
      <c r="E4" s="3"/>
      <c r="F4" s="3"/>
    </row>
    <row r="5" spans="1:7" ht="15.75" customHeight="1" x14ac:dyDescent="0.2">
      <c r="A5" s="1"/>
      <c r="B5" s="1" t="s">
        <v>5</v>
      </c>
      <c r="C5" s="3"/>
      <c r="D5" s="5">
        <f>324/2892</f>
        <v>0.11203319502074689</v>
      </c>
      <c r="E5" s="1" t="s">
        <v>6</v>
      </c>
      <c r="F5" s="3"/>
    </row>
    <row r="6" spans="1:7" ht="15.75" customHeight="1" x14ac:dyDescent="0.2">
      <c r="A6" s="3"/>
      <c r="B6" s="3"/>
      <c r="C6" s="3"/>
      <c r="D6" s="3"/>
      <c r="E6" s="3"/>
      <c r="F6" s="3"/>
    </row>
    <row r="7" spans="1:7" ht="15.75" customHeight="1" x14ac:dyDescent="0.2">
      <c r="A7" s="6" t="s">
        <v>7</v>
      </c>
      <c r="B7" s="7"/>
      <c r="C7" s="7"/>
      <c r="D7" s="6" t="s">
        <v>8</v>
      </c>
      <c r="E7" s="7"/>
      <c r="F7" s="3"/>
    </row>
    <row r="8" spans="1:7" ht="15.75" customHeight="1" x14ac:dyDescent="0.2">
      <c r="A8" s="8">
        <v>12753.47</v>
      </c>
      <c r="B8" s="107" t="s">
        <v>9</v>
      </c>
      <c r="C8" s="108"/>
      <c r="D8" s="10">
        <f t="shared" ref="D8:D10" si="0">A8/133026.38</f>
        <v>9.5871736117302445E-2</v>
      </c>
      <c r="E8" s="11" t="s">
        <v>10</v>
      </c>
      <c r="F8" s="3"/>
    </row>
    <row r="9" spans="1:7" ht="15.75" customHeight="1" x14ac:dyDescent="0.2">
      <c r="A9" s="11">
        <v>11744.78</v>
      </c>
      <c r="B9" s="109" t="s">
        <v>11</v>
      </c>
      <c r="C9" s="110"/>
      <c r="D9" s="13">
        <f t="shared" si="0"/>
        <v>8.8289104762529061E-2</v>
      </c>
      <c r="E9" s="7"/>
      <c r="F9" s="3"/>
    </row>
    <row r="10" spans="1:7" ht="15.75" customHeight="1" x14ac:dyDescent="0.2">
      <c r="A10" s="14">
        <f>A8-A9</f>
        <v>1008.6899999999987</v>
      </c>
      <c r="B10" s="111" t="s">
        <v>12</v>
      </c>
      <c r="C10" s="112"/>
      <c r="D10" s="16">
        <f t="shared" si="0"/>
        <v>7.5826313547733811E-3</v>
      </c>
      <c r="E10" s="7"/>
      <c r="F10" s="3"/>
    </row>
    <row r="11" spans="1:7" ht="15.75" customHeight="1" x14ac:dyDescent="0.2">
      <c r="A11" s="113" t="s">
        <v>13</v>
      </c>
      <c r="B11" s="114"/>
      <c r="C11" s="7"/>
      <c r="D11" s="7"/>
      <c r="E11" s="7"/>
      <c r="F11" s="3"/>
    </row>
    <row r="12" spans="1:7" ht="15.75" customHeight="1" x14ac:dyDescent="0.2">
      <c r="A12" s="7"/>
      <c r="B12" s="7"/>
      <c r="C12" s="7"/>
      <c r="D12" s="7"/>
      <c r="E12" s="7"/>
      <c r="F12" s="3"/>
    </row>
    <row r="13" spans="1:7" ht="15.75" customHeight="1" x14ac:dyDescent="0.2">
      <c r="A13" s="18" t="s">
        <v>14</v>
      </c>
      <c r="B13" s="18" t="s">
        <v>11</v>
      </c>
      <c r="C13" s="18" t="s">
        <v>12</v>
      </c>
      <c r="D13" s="18" t="s">
        <v>15</v>
      </c>
      <c r="E13" s="18" t="s">
        <v>16</v>
      </c>
      <c r="F13" s="3"/>
    </row>
    <row r="14" spans="1:7" ht="15.75" customHeight="1" x14ac:dyDescent="0.2">
      <c r="A14" s="19" t="s">
        <v>17</v>
      </c>
      <c r="B14" s="20">
        <v>45</v>
      </c>
      <c r="C14" s="21">
        <v>0</v>
      </c>
      <c r="D14" s="22">
        <f>(SUM(B14:C14))/324</f>
        <v>0.1388888888888889</v>
      </c>
      <c r="E14" s="13">
        <f>SUM(B14:C14)/2892</f>
        <v>1.5560165975103735E-2</v>
      </c>
      <c r="F14" s="1" t="s">
        <v>18</v>
      </c>
      <c r="G14" s="23" t="s">
        <v>19</v>
      </c>
    </row>
    <row r="15" spans="1:7" ht="15.75" customHeight="1" x14ac:dyDescent="0.2">
      <c r="A15" s="24" t="s">
        <v>20</v>
      </c>
      <c r="B15" s="20"/>
      <c r="C15" s="21"/>
      <c r="D15" s="13"/>
      <c r="E15" s="13"/>
      <c r="F15" s="1"/>
      <c r="G15" s="23"/>
    </row>
    <row r="16" spans="1:7" ht="15.75" customHeight="1" x14ac:dyDescent="0.2">
      <c r="A16" s="25" t="s">
        <v>21</v>
      </c>
      <c r="B16" s="20"/>
      <c r="C16" s="21"/>
      <c r="D16" s="13"/>
      <c r="E16" s="13"/>
      <c r="F16" s="1"/>
      <c r="G16" s="23"/>
    </row>
    <row r="17" spans="1:10" ht="15.75" customHeight="1" x14ac:dyDescent="0.2">
      <c r="A17" s="26" t="s">
        <v>22</v>
      </c>
      <c r="B17" s="27">
        <v>47</v>
      </c>
      <c r="C17" s="27">
        <v>6</v>
      </c>
      <c r="D17" s="28">
        <f t="shared" ref="D17:D18" si="1">SUM(B17:C17)/324</f>
        <v>0.16358024691358025</v>
      </c>
      <c r="E17" s="28">
        <f t="shared" ref="E17:E18" si="2">SUM(B17:C17)/2892</f>
        <v>1.8326417704011066E-2</v>
      </c>
      <c r="F17" s="1" t="s">
        <v>18</v>
      </c>
      <c r="G17" s="29" t="s">
        <v>23</v>
      </c>
      <c r="H17" s="23" t="s">
        <v>24</v>
      </c>
    </row>
    <row r="18" spans="1:10" ht="15.75" customHeight="1" x14ac:dyDescent="0.2">
      <c r="A18" s="19" t="s">
        <v>25</v>
      </c>
      <c r="B18" s="20">
        <v>5</v>
      </c>
      <c r="C18" s="21">
        <v>0</v>
      </c>
      <c r="D18" s="13">
        <f t="shared" si="1"/>
        <v>1.5432098765432098E-2</v>
      </c>
      <c r="E18" s="13">
        <f t="shared" si="2"/>
        <v>1.7289073305670815E-3</v>
      </c>
      <c r="F18" s="1" t="s">
        <v>18</v>
      </c>
      <c r="G18" s="23" t="s">
        <v>26</v>
      </c>
    </row>
    <row r="19" spans="1:10" ht="15.75" customHeight="1" x14ac:dyDescent="0.2">
      <c r="A19" s="24" t="s">
        <v>27</v>
      </c>
      <c r="B19" s="20"/>
      <c r="C19" s="21"/>
      <c r="D19" s="13"/>
      <c r="E19" s="13"/>
      <c r="F19" s="1"/>
      <c r="G19" s="23"/>
    </row>
    <row r="20" spans="1:10" ht="15.75" customHeight="1" x14ac:dyDescent="0.2">
      <c r="A20" s="24" t="s">
        <v>28</v>
      </c>
      <c r="B20" s="20"/>
      <c r="C20" s="21"/>
      <c r="D20" s="13"/>
      <c r="E20" s="13"/>
      <c r="F20" s="1"/>
      <c r="G20" s="23"/>
    </row>
    <row r="21" spans="1:10" ht="15.75" customHeight="1" x14ac:dyDescent="0.2">
      <c r="A21" s="25" t="s">
        <v>29</v>
      </c>
      <c r="B21" s="20"/>
      <c r="C21" s="21"/>
      <c r="D21" s="13"/>
      <c r="E21" s="13"/>
      <c r="F21" s="1"/>
      <c r="G21" s="23"/>
    </row>
    <row r="22" spans="1:10" ht="15.75" customHeight="1" x14ac:dyDescent="0.2">
      <c r="A22" s="19" t="s">
        <v>30</v>
      </c>
      <c r="B22" s="27">
        <v>28</v>
      </c>
      <c r="C22" s="27">
        <v>0</v>
      </c>
      <c r="D22" s="28">
        <f t="shared" ref="D22:D26" si="3">SUM(B22:C22)/324</f>
        <v>8.6419753086419748E-2</v>
      </c>
      <c r="E22" s="28">
        <f t="shared" ref="E22:E26" si="4">SUM(B22:C22)/2892</f>
        <v>9.6818810511756573E-3</v>
      </c>
      <c r="F22" s="1" t="s">
        <v>18</v>
      </c>
      <c r="G22" s="23" t="s">
        <v>19</v>
      </c>
      <c r="I22" s="30"/>
    </row>
    <row r="23" spans="1:10" ht="15.75" customHeight="1" x14ac:dyDescent="0.2">
      <c r="A23" s="26" t="s">
        <v>31</v>
      </c>
      <c r="B23" s="20">
        <v>20</v>
      </c>
      <c r="C23" s="21">
        <v>13</v>
      </c>
      <c r="D23" s="13">
        <f t="shared" si="3"/>
        <v>0.10185185185185185</v>
      </c>
      <c r="E23" s="13">
        <f t="shared" si="4"/>
        <v>1.1410788381742738E-2</v>
      </c>
      <c r="F23" s="1" t="s">
        <v>18</v>
      </c>
      <c r="G23" s="30" t="s">
        <v>32</v>
      </c>
      <c r="H23" s="29" t="s">
        <v>23</v>
      </c>
      <c r="I23" s="30" t="s">
        <v>33</v>
      </c>
      <c r="J23" s="30" t="s">
        <v>34</v>
      </c>
    </row>
    <row r="24" spans="1:10" ht="15.75" customHeight="1" x14ac:dyDescent="0.2">
      <c r="A24" s="26" t="s">
        <v>35</v>
      </c>
      <c r="B24" s="27">
        <v>15</v>
      </c>
      <c r="C24" s="27">
        <v>3</v>
      </c>
      <c r="D24" s="28">
        <f t="shared" si="3"/>
        <v>5.5555555555555552E-2</v>
      </c>
      <c r="E24" s="28">
        <f t="shared" si="4"/>
        <v>6.2240663900414933E-3</v>
      </c>
      <c r="F24" s="1" t="s">
        <v>18</v>
      </c>
      <c r="G24" s="29" t="s">
        <v>23</v>
      </c>
      <c r="H24" s="30" t="s">
        <v>36</v>
      </c>
    </row>
    <row r="25" spans="1:10" ht="15.75" customHeight="1" x14ac:dyDescent="0.2">
      <c r="A25" s="31" t="s">
        <v>37</v>
      </c>
      <c r="B25" s="27">
        <v>116</v>
      </c>
      <c r="C25" s="27">
        <v>2</v>
      </c>
      <c r="D25" s="28">
        <f t="shared" si="3"/>
        <v>0.36419753086419754</v>
      </c>
      <c r="E25" s="28">
        <f t="shared" si="4"/>
        <v>4.0802213001383127E-2</v>
      </c>
      <c r="F25" s="1" t="s">
        <v>18</v>
      </c>
      <c r="G25" s="23" t="s">
        <v>38</v>
      </c>
      <c r="H25" s="23"/>
    </row>
    <row r="26" spans="1:10" ht="15.75" customHeight="1" x14ac:dyDescent="0.2">
      <c r="A26" s="32" t="s">
        <v>39</v>
      </c>
      <c r="B26" s="20">
        <v>24</v>
      </c>
      <c r="C26" s="21">
        <v>0</v>
      </c>
      <c r="D26" s="13">
        <f t="shared" si="3"/>
        <v>7.407407407407407E-2</v>
      </c>
      <c r="E26" s="13">
        <f t="shared" si="4"/>
        <v>8.2987551867219917E-3</v>
      </c>
      <c r="F26" s="1" t="s">
        <v>18</v>
      </c>
      <c r="G26" s="23" t="s">
        <v>26</v>
      </c>
      <c r="H26" s="23" t="s">
        <v>40</v>
      </c>
      <c r="I26" s="30" t="s">
        <v>41</v>
      </c>
    </row>
    <row r="27" spans="1:10" ht="15.75" customHeight="1" x14ac:dyDescent="0.2">
      <c r="A27" s="24" t="s">
        <v>42</v>
      </c>
      <c r="B27" s="20"/>
      <c r="C27" s="21"/>
      <c r="D27" s="13"/>
      <c r="E27" s="13"/>
      <c r="F27" s="1"/>
      <c r="G27" s="23"/>
      <c r="H27" s="23"/>
      <c r="I27" s="30"/>
    </row>
    <row r="28" spans="1:10" ht="15.75" customHeight="1" x14ac:dyDescent="0.2">
      <c r="A28" s="24" t="s">
        <v>43</v>
      </c>
      <c r="B28" s="20"/>
      <c r="C28" s="21"/>
      <c r="D28" s="13"/>
      <c r="E28" s="13"/>
      <c r="F28" s="1"/>
      <c r="G28" s="23"/>
      <c r="H28" s="23"/>
      <c r="I28" s="30"/>
    </row>
    <row r="29" spans="1:10" ht="15.75" customHeight="1" x14ac:dyDescent="0.2">
      <c r="A29" s="26" t="s">
        <v>44</v>
      </c>
      <c r="B29" s="27">
        <v>0</v>
      </c>
      <c r="C29" s="27">
        <v>0</v>
      </c>
      <c r="D29" s="28">
        <f>SUM(B29:C29)/324</f>
        <v>0</v>
      </c>
      <c r="E29" s="28">
        <f>SUM(B29:C29)/2892</f>
        <v>0</v>
      </c>
      <c r="F29" s="1" t="s">
        <v>45</v>
      </c>
    </row>
    <row r="30" spans="1:10" ht="15.75" customHeight="1" x14ac:dyDescent="0.2">
      <c r="A30" s="26" t="s">
        <v>46</v>
      </c>
      <c r="B30" s="33">
        <v>300</v>
      </c>
      <c r="C30" s="33">
        <f>SUM(C14:C29)</f>
        <v>24</v>
      </c>
      <c r="D30" s="33">
        <v>324</v>
      </c>
      <c r="E30" s="34"/>
      <c r="F30" s="3"/>
    </row>
    <row r="31" spans="1:10" ht="15.75" customHeight="1" x14ac:dyDescent="0.2">
      <c r="A31" s="7"/>
      <c r="B31" s="7"/>
      <c r="C31" s="7"/>
      <c r="D31" s="7"/>
      <c r="E31" s="35"/>
    </row>
    <row r="32" spans="1:10" ht="15.75" customHeight="1" x14ac:dyDescent="0.2">
      <c r="F32" s="30" t="s">
        <v>47</v>
      </c>
    </row>
  </sheetData>
  <mergeCells count="4">
    <mergeCell ref="B8:C8"/>
    <mergeCell ref="B9:C9"/>
    <mergeCell ref="B10:C10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ColWidth="14.42578125" defaultRowHeight="15.75" customHeight="1" x14ac:dyDescent="0.2"/>
  <cols>
    <col min="1" max="1" width="24.85546875" customWidth="1"/>
    <col min="2" max="2" width="17.7109375" customWidth="1"/>
    <col min="4" max="4" width="20.28515625" customWidth="1"/>
    <col min="5" max="5" width="18.42578125" customWidth="1"/>
  </cols>
  <sheetData>
    <row r="1" spans="1:9" ht="15.75" customHeight="1" x14ac:dyDescent="0.2">
      <c r="A1" s="11" t="s">
        <v>48</v>
      </c>
      <c r="B1" s="36">
        <f>16/102</f>
        <v>0.15686274509803921</v>
      </c>
      <c r="C1" s="7"/>
      <c r="D1" s="7"/>
      <c r="E1" s="7"/>
      <c r="G1" s="30" t="s">
        <v>49</v>
      </c>
    </row>
    <row r="2" spans="1:9" ht="15.75" customHeight="1" x14ac:dyDescent="0.2">
      <c r="A2" s="11" t="s">
        <v>50</v>
      </c>
      <c r="B2" s="36">
        <v>0</v>
      </c>
      <c r="C2" s="7"/>
      <c r="D2" s="7"/>
      <c r="E2" s="7"/>
    </row>
    <row r="3" spans="1:9" ht="15.75" customHeight="1" x14ac:dyDescent="0.2">
      <c r="A3" s="11" t="s">
        <v>51</v>
      </c>
      <c r="B3" s="36">
        <v>0</v>
      </c>
      <c r="C3" s="7"/>
      <c r="D3" s="7"/>
      <c r="E3" s="7"/>
    </row>
    <row r="4" spans="1:9" ht="15.75" customHeight="1" x14ac:dyDescent="0.2">
      <c r="A4" s="37" t="s">
        <v>52</v>
      </c>
      <c r="B4" s="36">
        <f>7/102</f>
        <v>6.8627450980392163E-2</v>
      </c>
      <c r="C4" s="7"/>
      <c r="D4" s="11" t="s">
        <v>53</v>
      </c>
      <c r="E4" s="7"/>
    </row>
    <row r="5" spans="1:9" ht="15.75" customHeight="1" x14ac:dyDescent="0.2">
      <c r="A5" s="38"/>
      <c r="B5" s="11" t="s">
        <v>54</v>
      </c>
      <c r="C5" s="7"/>
      <c r="D5" s="39">
        <f>16/102</f>
        <v>0.15686274509803921</v>
      </c>
      <c r="E5" s="11" t="s">
        <v>55</v>
      </c>
    </row>
    <row r="6" spans="1:9" ht="15.75" customHeight="1" x14ac:dyDescent="0.2">
      <c r="A6" s="7"/>
      <c r="B6" s="7"/>
      <c r="C6" s="7"/>
      <c r="D6" s="7"/>
      <c r="E6" s="7"/>
    </row>
    <row r="7" spans="1:9" ht="15.75" customHeight="1" x14ac:dyDescent="0.2">
      <c r="A7" s="6" t="s">
        <v>7</v>
      </c>
      <c r="B7" s="7"/>
      <c r="C7" s="7"/>
      <c r="D7" s="6" t="s">
        <v>8</v>
      </c>
      <c r="E7" s="7"/>
      <c r="H7" s="30"/>
      <c r="I7" s="30"/>
    </row>
    <row r="8" spans="1:9" ht="15.75" customHeight="1" x14ac:dyDescent="0.2">
      <c r="A8" s="8">
        <v>627.84</v>
      </c>
      <c r="B8" s="107" t="s">
        <v>9</v>
      </c>
      <c r="C8" s="108"/>
      <c r="D8" s="10">
        <f>627.84/5626.45</f>
        <v>0.11158723529045847</v>
      </c>
      <c r="E8" s="11" t="s">
        <v>10</v>
      </c>
      <c r="H8" s="23"/>
      <c r="I8" s="23"/>
    </row>
    <row r="9" spans="1:9" ht="15.75" customHeight="1" x14ac:dyDescent="0.2">
      <c r="A9" s="11">
        <v>335.62</v>
      </c>
      <c r="B9" s="109" t="s">
        <v>11</v>
      </c>
      <c r="C9" s="110"/>
      <c r="D9" s="13">
        <f>335.62/5626.45</f>
        <v>5.9650401229905184E-2</v>
      </c>
      <c r="E9" s="7"/>
      <c r="H9" s="30"/>
      <c r="I9" s="30"/>
    </row>
    <row r="10" spans="1:9" ht="15.75" customHeight="1" x14ac:dyDescent="0.2">
      <c r="A10" s="37">
        <v>292.22000000000003</v>
      </c>
      <c r="B10" s="111" t="s">
        <v>12</v>
      </c>
      <c r="C10" s="112"/>
      <c r="D10" s="16">
        <f>292.22/5626.45</f>
        <v>5.1936834060553286E-2</v>
      </c>
      <c r="E10" s="7"/>
      <c r="H10" s="23"/>
      <c r="I10" s="23"/>
    </row>
    <row r="11" spans="1:9" ht="15.75" customHeight="1" x14ac:dyDescent="0.2">
      <c r="A11" s="113" t="s">
        <v>56</v>
      </c>
      <c r="B11" s="114"/>
      <c r="C11" s="7"/>
      <c r="D11" s="7"/>
      <c r="E11" s="7"/>
      <c r="H11" s="23"/>
    </row>
    <row r="12" spans="1:9" ht="15.75" customHeight="1" x14ac:dyDescent="0.2">
      <c r="A12" s="7"/>
      <c r="B12" s="7"/>
      <c r="C12" s="7"/>
      <c r="D12" s="7"/>
      <c r="E12" s="7"/>
    </row>
    <row r="13" spans="1:9" ht="15.75" customHeight="1" x14ac:dyDescent="0.2">
      <c r="A13" s="18" t="s">
        <v>14</v>
      </c>
      <c r="B13" s="18" t="s">
        <v>57</v>
      </c>
      <c r="C13" s="18" t="s">
        <v>58</v>
      </c>
      <c r="D13" s="18" t="s">
        <v>15</v>
      </c>
      <c r="E13" s="18" t="s">
        <v>16</v>
      </c>
    </row>
    <row r="14" spans="1:9" ht="15.75" customHeight="1" x14ac:dyDescent="0.2">
      <c r="A14" s="19" t="s">
        <v>17</v>
      </c>
      <c r="B14" s="11">
        <v>1</v>
      </c>
      <c r="C14" s="40">
        <v>0</v>
      </c>
      <c r="D14" s="41">
        <f>(SUM(B14:C14))/16</f>
        <v>6.25E-2</v>
      </c>
      <c r="E14" s="13">
        <f>(SUM(B14:C14))/102</f>
        <v>9.8039215686274508E-3</v>
      </c>
      <c r="F14" s="30"/>
      <c r="G14" s="42"/>
    </row>
    <row r="15" spans="1:9" ht="15.75" customHeight="1" x14ac:dyDescent="0.2">
      <c r="A15" s="24" t="s">
        <v>20</v>
      </c>
      <c r="B15" s="11"/>
      <c r="C15" s="40"/>
      <c r="D15" s="41"/>
      <c r="E15" s="13"/>
      <c r="F15" s="30" t="s">
        <v>18</v>
      </c>
      <c r="G15" s="42" t="s">
        <v>59</v>
      </c>
    </row>
    <row r="16" spans="1:9" ht="15.75" customHeight="1" x14ac:dyDescent="0.2">
      <c r="A16" s="25" t="s">
        <v>21</v>
      </c>
      <c r="B16" s="11"/>
      <c r="C16" s="40"/>
      <c r="D16" s="41"/>
      <c r="E16" s="13"/>
      <c r="F16" s="30" t="s">
        <v>18</v>
      </c>
      <c r="G16" s="42" t="s">
        <v>59</v>
      </c>
    </row>
    <row r="17" spans="1:8" ht="15.75" customHeight="1" x14ac:dyDescent="0.2">
      <c r="A17" s="43" t="s">
        <v>22</v>
      </c>
      <c r="B17" s="44">
        <v>2</v>
      </c>
      <c r="C17" s="45">
        <v>0</v>
      </c>
      <c r="D17" s="46">
        <f t="shared" ref="D17:D18" si="0">(SUM(B17:C17))/16</f>
        <v>0.125</v>
      </c>
      <c r="E17" s="47">
        <f t="shared" ref="E17:E18" si="1">(SUM(B17:C17))/102</f>
        <v>1.9607843137254902E-2</v>
      </c>
      <c r="F17" s="30" t="s">
        <v>18</v>
      </c>
      <c r="G17" s="42" t="s">
        <v>59</v>
      </c>
    </row>
    <row r="18" spans="1:8" ht="15.75" customHeight="1" x14ac:dyDescent="0.2">
      <c r="A18" s="19" t="s">
        <v>25</v>
      </c>
      <c r="B18" s="9">
        <v>0</v>
      </c>
      <c r="C18" s="48">
        <v>0</v>
      </c>
      <c r="D18" s="49">
        <f t="shared" si="0"/>
        <v>0</v>
      </c>
      <c r="E18" s="22">
        <f t="shared" si="1"/>
        <v>0</v>
      </c>
      <c r="F18" s="30"/>
    </row>
    <row r="19" spans="1:8" ht="15.75" customHeight="1" x14ac:dyDescent="0.2">
      <c r="A19" s="24" t="s">
        <v>27</v>
      </c>
      <c r="B19" s="12"/>
      <c r="C19" s="40"/>
      <c r="D19" s="41"/>
      <c r="E19" s="13"/>
      <c r="F19" s="30"/>
    </row>
    <row r="20" spans="1:8" ht="15.75" customHeight="1" x14ac:dyDescent="0.2">
      <c r="A20" s="24" t="s">
        <v>28</v>
      </c>
      <c r="B20" s="12"/>
      <c r="C20" s="40"/>
      <c r="D20" s="41"/>
      <c r="E20" s="13"/>
      <c r="F20" s="30"/>
    </row>
    <row r="21" spans="1:8" ht="15.75" customHeight="1" x14ac:dyDescent="0.2">
      <c r="A21" s="25" t="s">
        <v>29</v>
      </c>
      <c r="B21" s="15"/>
      <c r="C21" s="34"/>
      <c r="D21" s="50"/>
      <c r="E21" s="16"/>
      <c r="F21" s="30"/>
    </row>
    <row r="22" spans="1:8" ht="15.75" customHeight="1" x14ac:dyDescent="0.2">
      <c r="A22" s="19" t="s">
        <v>30</v>
      </c>
      <c r="B22" s="44">
        <v>1</v>
      </c>
      <c r="C22" s="33">
        <v>7</v>
      </c>
      <c r="D22" s="46">
        <f t="shared" ref="D22:D26" si="2">(SUM(B22:C22))/16</f>
        <v>0.5</v>
      </c>
      <c r="E22" s="28">
        <f t="shared" ref="E22:E26" si="3">(SUM(B22:C22))/102</f>
        <v>7.8431372549019607E-2</v>
      </c>
      <c r="F22" s="30" t="s">
        <v>18</v>
      </c>
      <c r="G22" s="30" t="s">
        <v>60</v>
      </c>
      <c r="H22" s="42" t="s">
        <v>59</v>
      </c>
    </row>
    <row r="23" spans="1:8" ht="15.75" customHeight="1" x14ac:dyDescent="0.2">
      <c r="A23" s="26" t="s">
        <v>31</v>
      </c>
      <c r="B23" s="12">
        <v>0</v>
      </c>
      <c r="C23" s="40">
        <v>0</v>
      </c>
      <c r="D23" s="41">
        <f t="shared" si="2"/>
        <v>0</v>
      </c>
      <c r="E23" s="13">
        <f t="shared" si="3"/>
        <v>0</v>
      </c>
      <c r="F23" s="30"/>
    </row>
    <row r="24" spans="1:8" ht="15.75" customHeight="1" x14ac:dyDescent="0.2">
      <c r="A24" s="26" t="s">
        <v>35</v>
      </c>
      <c r="B24" s="44">
        <v>0</v>
      </c>
      <c r="C24" s="33">
        <v>0</v>
      </c>
      <c r="D24" s="46">
        <f t="shared" si="2"/>
        <v>0</v>
      </c>
      <c r="E24" s="28">
        <f t="shared" si="3"/>
        <v>0</v>
      </c>
      <c r="F24" s="30"/>
    </row>
    <row r="25" spans="1:8" ht="15.75" customHeight="1" x14ac:dyDescent="0.2">
      <c r="A25" s="31" t="s">
        <v>37</v>
      </c>
      <c r="B25" s="44">
        <v>5</v>
      </c>
      <c r="C25" s="33">
        <v>0</v>
      </c>
      <c r="D25" s="46">
        <f t="shared" si="2"/>
        <v>0.3125</v>
      </c>
      <c r="E25" s="28">
        <f t="shared" si="3"/>
        <v>4.9019607843137254E-2</v>
      </c>
      <c r="F25" s="30" t="s">
        <v>18</v>
      </c>
      <c r="G25" s="30" t="s">
        <v>61</v>
      </c>
      <c r="H25" s="42" t="s">
        <v>59</v>
      </c>
    </row>
    <row r="26" spans="1:8" ht="15.75" customHeight="1" x14ac:dyDescent="0.2">
      <c r="A26" s="32" t="s">
        <v>39</v>
      </c>
      <c r="B26" s="12">
        <v>0</v>
      </c>
      <c r="C26" s="40">
        <v>0</v>
      </c>
      <c r="D26" s="41">
        <f t="shared" si="2"/>
        <v>0</v>
      </c>
      <c r="E26" s="13">
        <f t="shared" si="3"/>
        <v>0</v>
      </c>
      <c r="F26" s="30"/>
    </row>
    <row r="27" spans="1:8" ht="15.75" customHeight="1" x14ac:dyDescent="0.2">
      <c r="A27" s="24" t="s">
        <v>42</v>
      </c>
      <c r="B27" s="12"/>
      <c r="C27" s="40"/>
      <c r="D27" s="41"/>
      <c r="E27" s="13"/>
      <c r="F27" s="30"/>
    </row>
    <row r="28" spans="1:8" ht="15.75" customHeight="1" x14ac:dyDescent="0.2">
      <c r="A28" s="24" t="s">
        <v>43</v>
      </c>
      <c r="B28" s="12"/>
      <c r="C28" s="40"/>
      <c r="D28" s="41"/>
      <c r="E28" s="13"/>
      <c r="F28" s="30"/>
    </row>
    <row r="29" spans="1:8" ht="15.75" customHeight="1" x14ac:dyDescent="0.2">
      <c r="A29" s="26" t="s">
        <v>44</v>
      </c>
      <c r="B29" s="44">
        <v>0</v>
      </c>
      <c r="C29" s="33">
        <v>0</v>
      </c>
      <c r="D29" s="46">
        <f>(SUM(B29:C29))/16</f>
        <v>0</v>
      </c>
      <c r="E29" s="28">
        <f>(SUM(B29:C29))/102</f>
        <v>0</v>
      </c>
      <c r="F29" s="30"/>
    </row>
    <row r="30" spans="1:8" ht="15.75" customHeight="1" x14ac:dyDescent="0.2">
      <c r="A30" s="26" t="s">
        <v>46</v>
      </c>
      <c r="B30" s="33">
        <f t="shared" ref="B30:C30" si="4">SUM(B14:B29)</f>
        <v>9</v>
      </c>
      <c r="C30" s="33">
        <f t="shared" si="4"/>
        <v>7</v>
      </c>
      <c r="D30" s="33" t="s">
        <v>62</v>
      </c>
      <c r="E30" s="33" t="s">
        <v>63</v>
      </c>
    </row>
    <row r="31" spans="1:8" ht="15.75" customHeight="1" x14ac:dyDescent="0.2">
      <c r="A31" s="7"/>
      <c r="B31" s="7"/>
      <c r="C31" s="7"/>
      <c r="D31" s="7"/>
      <c r="E31" s="35"/>
    </row>
  </sheetData>
  <mergeCells count="4">
    <mergeCell ref="B8:C8"/>
    <mergeCell ref="B9:C9"/>
    <mergeCell ref="B10:C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Rathbone</vt:lpstr>
      <vt:lpstr>Catering</vt:lpstr>
      <vt:lpstr>Fudtruck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Sleeger</dc:creator>
  <cp:lastModifiedBy>Lauren Sleeger</cp:lastModifiedBy>
  <dcterms:created xsi:type="dcterms:W3CDTF">2018-02-16T23:58:45Z</dcterms:created>
  <dcterms:modified xsi:type="dcterms:W3CDTF">2018-02-16T23:59:45Z</dcterms:modified>
</cp:coreProperties>
</file>