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urke\Desktop\"/>
    </mc:Choice>
  </mc:AlternateContent>
  <bookViews>
    <workbookView xWindow="0" yWindow="0" windowWidth="28800" windowHeight="12300"/>
  </bookViews>
  <sheets>
    <sheet name="Utilities FY15-16" sheetId="1" r:id="rId1"/>
    <sheet name="Waste FY15-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2" l="1"/>
  <c r="F9" i="1" l="1"/>
  <c r="I7" i="1" l="1"/>
  <c r="E7" i="1"/>
  <c r="G7" i="1"/>
  <c r="C7" i="1"/>
  <c r="B7" i="1"/>
  <c r="Y11" i="2" l="1"/>
  <c r="AC13" i="2"/>
  <c r="AB13" i="2"/>
  <c r="AA13" i="2"/>
  <c r="U13" i="2"/>
  <c r="V13" i="2"/>
  <c r="V8" i="2"/>
  <c r="U8" i="2"/>
  <c r="AA8" i="2"/>
  <c r="Z8" i="2"/>
  <c r="T8" i="2"/>
  <c r="T13" i="2"/>
  <c r="S8" i="2"/>
  <c r="R8" i="2"/>
  <c r="Z13" i="2"/>
  <c r="Y13" i="2"/>
  <c r="Q13" i="2"/>
  <c r="R13" i="2"/>
  <c r="S13" i="2"/>
  <c r="W13" i="2"/>
  <c r="X13" i="2"/>
  <c r="N13" i="2"/>
  <c r="O13" i="2"/>
  <c r="P13" i="2"/>
  <c r="I13" i="2"/>
  <c r="M13" i="2"/>
  <c r="C13" i="2"/>
  <c r="D13" i="2"/>
  <c r="E13" i="2"/>
  <c r="F13" i="2"/>
  <c r="G13" i="2"/>
  <c r="H13" i="2"/>
  <c r="J13" i="2"/>
  <c r="K13" i="2"/>
  <c r="G7" i="2"/>
  <c r="J6" i="1"/>
  <c r="B7" i="2"/>
  <c r="B13" i="2"/>
  <c r="B14" i="2" s="1"/>
  <c r="J4" i="1"/>
  <c r="J5" i="1"/>
  <c r="H4" i="1"/>
  <c r="H5" i="1"/>
  <c r="H6" i="1"/>
  <c r="F4" i="1"/>
  <c r="F5" i="1"/>
  <c r="F6" i="1"/>
  <c r="D4" i="1"/>
  <c r="D5" i="1"/>
  <c r="D6" i="1"/>
  <c r="J3" i="1"/>
  <c r="F3" i="1"/>
  <c r="H3" i="1"/>
  <c r="D3" i="1"/>
  <c r="AA14" i="2" l="1"/>
  <c r="Z14" i="2"/>
  <c r="Q14" i="2"/>
  <c r="N14" i="2"/>
  <c r="C14" i="2"/>
  <c r="F7" i="1"/>
  <c r="J7" i="1"/>
  <c r="D7" i="1"/>
  <c r="H7" i="1"/>
</calcChain>
</file>

<file path=xl/sharedStrings.xml><?xml version="1.0" encoding="utf-8"?>
<sst xmlns="http://schemas.openxmlformats.org/spreadsheetml/2006/main" count="92" uniqueCount="50">
  <si>
    <t>UNO Facilities</t>
  </si>
  <si>
    <t>Dodge Housing</t>
  </si>
  <si>
    <t>Scott Housing</t>
  </si>
  <si>
    <t>Baxter Arena</t>
  </si>
  <si>
    <t>Gross Square Footage</t>
  </si>
  <si>
    <t>Electricity</t>
  </si>
  <si>
    <t>kWh</t>
  </si>
  <si>
    <t>MMBtu</t>
  </si>
  <si>
    <t>Natural Gas</t>
  </si>
  <si>
    <t>Fuel Oil</t>
  </si>
  <si>
    <t>ccf</t>
  </si>
  <si>
    <t>gallons</t>
  </si>
  <si>
    <t>Water</t>
  </si>
  <si>
    <t>Surplus</t>
  </si>
  <si>
    <t>Landfill</t>
  </si>
  <si>
    <t>Shredded Paper</t>
  </si>
  <si>
    <t>Recycling</t>
  </si>
  <si>
    <t xml:space="preserve">Single Stream </t>
  </si>
  <si>
    <t>Scrap Metal</t>
  </si>
  <si>
    <t>Tires</t>
  </si>
  <si>
    <t>Pallets</t>
  </si>
  <si>
    <t>Move Out</t>
  </si>
  <si>
    <t>Compost</t>
  </si>
  <si>
    <t>Plant Material</t>
  </si>
  <si>
    <t>Animal Bedding</t>
  </si>
  <si>
    <t>Food Waste</t>
  </si>
  <si>
    <t>Resold/Donated</t>
  </si>
  <si>
    <t>Books</t>
  </si>
  <si>
    <t>Furniture</t>
  </si>
  <si>
    <t>Appliances</t>
  </si>
  <si>
    <t>Electronics</t>
  </si>
  <si>
    <t>Lighting</t>
  </si>
  <si>
    <t>Batteries</t>
  </si>
  <si>
    <t>Motor Oil</t>
  </si>
  <si>
    <t>Fryer Oil</t>
  </si>
  <si>
    <t>Tons</t>
  </si>
  <si>
    <t>Food</t>
  </si>
  <si>
    <t>Clothing</t>
  </si>
  <si>
    <t>-</t>
  </si>
  <si>
    <t>UNO Food Service</t>
  </si>
  <si>
    <t>Scott Dining</t>
  </si>
  <si>
    <t>Environmental Health &amp; Safety</t>
  </si>
  <si>
    <t>Recycled</t>
  </si>
  <si>
    <t>Totals for Each Category</t>
  </si>
  <si>
    <t>Grand Totals</t>
  </si>
  <si>
    <t>Universial Waste</t>
  </si>
  <si>
    <t>Lab Equipment</t>
  </si>
  <si>
    <t>Tools</t>
  </si>
  <si>
    <t>Vehicles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</si>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</sst>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43" fontId="0" fillId="0" borderId="1" xfId="1" applyNumberFormat="1" applyFont="1" applyBorder="1" applyAlignment="1">
      <alignment wrapText="1"/>
    </xf>
    <xf numFmtId="0" fontId="2" fillId="0" borderId="0" xfId="0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3" fontId="0" fillId="0" borderId="5" xfId="1" applyNumberFormat="1" applyFont="1" applyBorder="1" applyAlignment="1">
      <alignment wrapText="1"/>
    </xf>
    <xf numFmtId="43" fontId="0" fillId="0" borderId="6" xfId="1" applyNumberFormat="1" applyFont="1" applyBorder="1" applyAlignment="1">
      <alignment wrapText="1"/>
    </xf>
    <xf numFmtId="0" fontId="0" fillId="2" borderId="17" xfId="0" applyFill="1" applyBorder="1" applyAlignment="1">
      <alignment horizontal="center" wrapText="1"/>
    </xf>
    <xf numFmtId="43" fontId="0" fillId="2" borderId="17" xfId="1" applyNumberFormat="1" applyFont="1" applyFill="1" applyBorder="1" applyAlignment="1">
      <alignment wrapText="1"/>
    </xf>
    <xf numFmtId="43" fontId="0" fillId="2" borderId="17" xfId="1" applyNumberFormat="1" applyFont="1" applyFill="1" applyBorder="1" applyAlignment="1">
      <alignment horizontal="left" wrapText="1"/>
    </xf>
    <xf numFmtId="43" fontId="2" fillId="0" borderId="18" xfId="0" applyNumberFormat="1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3" fontId="0" fillId="2" borderId="19" xfId="1" applyNumberFormat="1" applyFont="1" applyFill="1" applyBorder="1" applyAlignment="1">
      <alignment wrapText="1"/>
    </xf>
    <xf numFmtId="43" fontId="0" fillId="0" borderId="20" xfId="1" applyNumberFormat="1" applyFont="1" applyBorder="1" applyAlignment="1">
      <alignment wrapText="1"/>
    </xf>
    <xf numFmtId="43" fontId="0" fillId="0" borderId="21" xfId="1" applyNumberFormat="1" applyFont="1" applyBorder="1" applyAlignment="1">
      <alignment wrapText="1"/>
    </xf>
    <xf numFmtId="43" fontId="0" fillId="0" borderId="22" xfId="1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43" fontId="2" fillId="0" borderId="16" xfId="0" applyNumberFormat="1" applyFont="1" applyBorder="1" applyAlignment="1">
      <alignment wrapText="1"/>
    </xf>
    <xf numFmtId="43" fontId="2" fillId="0" borderId="2" xfId="0" applyNumberFormat="1" applyFont="1" applyBorder="1" applyAlignment="1">
      <alignment wrapText="1"/>
    </xf>
    <xf numFmtId="43" fontId="2" fillId="0" borderId="3" xfId="0" applyNumberFormat="1" applyFont="1" applyBorder="1" applyAlignment="1">
      <alignment wrapText="1"/>
    </xf>
    <xf numFmtId="43" fontId="2" fillId="0" borderId="4" xfId="0" applyNumberFormat="1" applyFont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43" fontId="0" fillId="2" borderId="23" xfId="1" applyNumberFormat="1" applyFont="1" applyFill="1" applyBorder="1" applyAlignment="1">
      <alignment wrapText="1"/>
    </xf>
    <xf numFmtId="43" fontId="0" fillId="0" borderId="24" xfId="1" applyNumberFormat="1" applyFont="1" applyBorder="1" applyAlignment="1">
      <alignment wrapText="1"/>
    </xf>
    <xf numFmtId="43" fontId="0" fillId="0" borderId="25" xfId="1" applyNumberFormat="1" applyFont="1" applyBorder="1" applyAlignment="1">
      <alignment wrapText="1"/>
    </xf>
    <xf numFmtId="43" fontId="0" fillId="0" borderId="26" xfId="1" applyNumberFormat="1" applyFont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43" fontId="0" fillId="3" borderId="24" xfId="1" applyNumberFormat="1" applyFont="1" applyFill="1" applyBorder="1" applyAlignment="1">
      <alignment wrapText="1"/>
    </xf>
    <xf numFmtId="43" fontId="0" fillId="3" borderId="26" xfId="1" applyNumberFormat="1" applyFont="1" applyFill="1" applyBorder="1" applyAlignment="1">
      <alignment wrapText="1"/>
    </xf>
    <xf numFmtId="43" fontId="0" fillId="3" borderId="25" xfId="1" applyNumberFormat="1" applyFont="1" applyFill="1" applyBorder="1" applyAlignment="1">
      <alignment wrapText="1"/>
    </xf>
    <xf numFmtId="43" fontId="0" fillId="3" borderId="5" xfId="1" applyNumberFormat="1" applyFont="1" applyFill="1" applyBorder="1" applyAlignment="1">
      <alignment wrapText="1"/>
    </xf>
    <xf numFmtId="43" fontId="0" fillId="3" borderId="6" xfId="1" applyNumberFormat="1" applyFont="1" applyFill="1" applyBorder="1" applyAlignment="1">
      <alignment wrapText="1"/>
    </xf>
    <xf numFmtId="43" fontId="0" fillId="3" borderId="1" xfId="1" applyNumberFormat="1" applyFont="1" applyFill="1" applyBorder="1" applyAlignment="1">
      <alignment wrapText="1"/>
    </xf>
    <xf numFmtId="43" fontId="0" fillId="3" borderId="20" xfId="1" applyNumberFormat="1" applyFont="1" applyFill="1" applyBorder="1" applyAlignment="1">
      <alignment wrapText="1"/>
    </xf>
    <xf numFmtId="43" fontId="0" fillId="3" borderId="22" xfId="1" applyNumberFormat="1" applyFont="1" applyFill="1" applyBorder="1" applyAlignment="1">
      <alignment wrapText="1"/>
    </xf>
    <xf numFmtId="43" fontId="0" fillId="3" borderId="21" xfId="1" applyNumberFormat="1" applyFont="1" applyFill="1" applyBorder="1" applyAlignment="1">
      <alignment wrapText="1"/>
    </xf>
    <xf numFmtId="43" fontId="2" fillId="3" borderId="2" xfId="0" applyNumberFormat="1" applyFont="1" applyFill="1" applyBorder="1" applyAlignment="1">
      <alignment wrapText="1"/>
    </xf>
    <xf numFmtId="43" fontId="2" fillId="3" borderId="4" xfId="0" applyNumberFormat="1" applyFont="1" applyFill="1" applyBorder="1" applyAlignment="1">
      <alignment wrapText="1"/>
    </xf>
    <xf numFmtId="43" fontId="2" fillId="3" borderId="2" xfId="1" applyNumberFormat="1" applyFont="1" applyFill="1" applyBorder="1" applyAlignment="1">
      <alignment wrapText="1"/>
    </xf>
    <xf numFmtId="43" fontId="2" fillId="3" borderId="3" xfId="1" applyNumberFormat="1" applyFont="1" applyFill="1" applyBorder="1" applyAlignment="1">
      <alignment wrapText="1"/>
    </xf>
    <xf numFmtId="43" fontId="2" fillId="3" borderId="4" xfId="1" applyNumberFormat="1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43" fontId="2" fillId="3" borderId="11" xfId="0" applyNumberFormat="1" applyFont="1" applyFill="1" applyBorder="1" applyAlignment="1">
      <alignment wrapText="1"/>
    </xf>
    <xf numFmtId="164" fontId="0" fillId="0" borderId="21" xfId="1" applyNumberFormat="1" applyFont="1" applyBorder="1" applyAlignment="1">
      <alignment horizontal="center" wrapText="1"/>
    </xf>
    <xf numFmtId="164" fontId="0" fillId="0" borderId="28" xfId="1" applyNumberFormat="1" applyFont="1" applyBorder="1" applyAlignment="1">
      <alignment horizontal="center" wrapText="1"/>
    </xf>
    <xf numFmtId="164" fontId="0" fillId="0" borderId="29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7" xfId="0" applyFont="1" applyBorder="1" applyAlignment="1">
      <alignment wrapText="1"/>
    </xf>
    <xf numFmtId="164" fontId="2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3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3" borderId="7" xfId="1" applyNumberFormat="1" applyFont="1" applyFill="1" applyBorder="1" applyAlignment="1">
      <alignment horizontal="center" wrapText="1"/>
    </xf>
    <xf numFmtId="43" fontId="2" fillId="3" borderId="8" xfId="1" applyNumberFormat="1" applyFont="1" applyFill="1" applyBorder="1" applyAlignment="1">
      <alignment horizontal="center" wrapText="1"/>
    </xf>
    <xf numFmtId="43" fontId="2" fillId="3" borderId="9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26" sqref="F26"/>
    </sheetView>
  </sheetViews>
  <sheetFormatPr defaultRowHeight="15" x14ac:dyDescent="0.25"/>
  <cols>
    <col min="1" max="2" width="18.28515625" style="2" customWidth="1"/>
    <col min="3" max="3" width="11.42578125" style="2" customWidth="1"/>
    <col min="4" max="4" width="11" style="2" bestFit="1" customWidth="1"/>
    <col min="5" max="5" width="12.5703125" style="2" bestFit="1" customWidth="1"/>
    <col min="6" max="6" width="9.140625" style="2"/>
    <col min="7" max="7" width="9.28515625" style="2" bestFit="1" customWidth="1"/>
    <col min="8" max="8" width="9.140625" style="2"/>
    <col min="9" max="9" width="10" style="2" bestFit="1" customWidth="1"/>
    <col min="10" max="10" width="13.7109375" style="2" bestFit="1" customWidth="1"/>
    <col min="11" max="16384" width="9.140625" style="2"/>
  </cols>
  <sheetData>
    <row r="1" spans="1:10" ht="30" customHeight="1" x14ac:dyDescent="0.25">
      <c r="A1" s="71"/>
      <c r="B1" s="73" t="s">
        <v>4</v>
      </c>
      <c r="C1" s="70" t="s">
        <v>5</v>
      </c>
      <c r="D1" s="70"/>
      <c r="E1" s="70" t="s">
        <v>8</v>
      </c>
      <c r="F1" s="70"/>
      <c r="G1" s="70" t="s">
        <v>9</v>
      </c>
      <c r="H1" s="70"/>
      <c r="I1" s="70" t="s">
        <v>12</v>
      </c>
      <c r="J1" s="70"/>
    </row>
    <row r="2" spans="1:10" x14ac:dyDescent="0.25">
      <c r="A2" s="72"/>
      <c r="B2" s="73"/>
      <c r="C2" s="3" t="s">
        <v>6</v>
      </c>
      <c r="D2" s="3" t="s">
        <v>7</v>
      </c>
      <c r="E2" s="3" t="s">
        <v>10</v>
      </c>
      <c r="F2" s="3" t="s">
        <v>7</v>
      </c>
      <c r="G2" s="3" t="s">
        <v>11</v>
      </c>
      <c r="H2" s="3" t="s">
        <v>7</v>
      </c>
      <c r="I2" s="3" t="s">
        <v>10</v>
      </c>
      <c r="J2" s="3" t="s">
        <v>11</v>
      </c>
    </row>
    <row r="3" spans="1:10" x14ac:dyDescent="0.25">
      <c r="A3" s="17" t="s">
        <v>0</v>
      </c>
      <c r="B3" s="62">
        <v>3126759</v>
      </c>
      <c r="C3" s="4">
        <v>40401778</v>
      </c>
      <c r="D3" s="4">
        <f>C3/293.07110737297</f>
        <v>137856.57126747616</v>
      </c>
      <c r="E3" s="4">
        <v>1398870</v>
      </c>
      <c r="F3" s="4">
        <f>((E3*100)*1027)/1000000</f>
        <v>143663.94899999999</v>
      </c>
      <c r="G3" s="4">
        <v>897</v>
      </c>
      <c r="H3" s="4">
        <f>G3*0.1467</f>
        <v>131.5899</v>
      </c>
      <c r="I3" s="4">
        <v>62614</v>
      </c>
      <c r="J3" s="4">
        <f>I3*748</f>
        <v>46835272</v>
      </c>
    </row>
    <row r="4" spans="1:10" x14ac:dyDescent="0.25">
      <c r="A4" s="17" t="s">
        <v>1</v>
      </c>
      <c r="B4" s="62">
        <v>325604</v>
      </c>
      <c r="C4" s="4">
        <v>2173400</v>
      </c>
      <c r="D4" s="4">
        <f t="shared" ref="D4:D6" si="0">C4/293.07110737297</f>
        <v>7415.9476841027317</v>
      </c>
      <c r="E4" s="4">
        <v>51550</v>
      </c>
      <c r="F4" s="4">
        <f t="shared" ref="F4:F6" si="1">((E4*100)*1027)/1000000</f>
        <v>5294.1850000000004</v>
      </c>
      <c r="G4" s="4">
        <v>0</v>
      </c>
      <c r="H4" s="4">
        <f t="shared" ref="H4:H6" si="2">G4*0.1467</f>
        <v>0</v>
      </c>
      <c r="I4" s="4">
        <v>16454</v>
      </c>
      <c r="J4" s="4">
        <f t="shared" ref="J4:J5" si="3">I4*748</f>
        <v>12307592</v>
      </c>
    </row>
    <row r="5" spans="1:10" x14ac:dyDescent="0.25">
      <c r="A5" s="17" t="s">
        <v>2</v>
      </c>
      <c r="B5" s="62">
        <v>672017</v>
      </c>
      <c r="C5" s="4">
        <v>5180752</v>
      </c>
      <c r="D5" s="4">
        <f t="shared" si="0"/>
        <v>17677.457346236588</v>
      </c>
      <c r="E5" s="4">
        <v>80007</v>
      </c>
      <c r="F5" s="4">
        <f t="shared" si="1"/>
        <v>8216.7188999999998</v>
      </c>
      <c r="G5" s="4">
        <v>0</v>
      </c>
      <c r="H5" s="4">
        <f t="shared" si="2"/>
        <v>0</v>
      </c>
      <c r="I5" s="4">
        <v>26230</v>
      </c>
      <c r="J5" s="4">
        <f t="shared" si="3"/>
        <v>19620040</v>
      </c>
    </row>
    <row r="6" spans="1:10" ht="15.75" thickBot="1" x14ac:dyDescent="0.3">
      <c r="A6" s="20" t="s">
        <v>3</v>
      </c>
      <c r="B6" s="63">
        <v>219249</v>
      </c>
      <c r="C6" s="61">
        <v>4097100</v>
      </c>
      <c r="D6" s="61">
        <f t="shared" si="0"/>
        <v>13979.883710562852</v>
      </c>
      <c r="E6" s="61">
        <v>272266</v>
      </c>
      <c r="F6" s="61">
        <f t="shared" si="1"/>
        <v>27961.718199999999</v>
      </c>
      <c r="G6" s="61">
        <v>0</v>
      </c>
      <c r="H6" s="61">
        <f t="shared" si="2"/>
        <v>0</v>
      </c>
      <c r="I6" s="61" t="s">
        <v>38</v>
      </c>
      <c r="J6" s="61">
        <f>4664530+1374823</f>
        <v>6039353</v>
      </c>
    </row>
    <row r="7" spans="1:10" s="64" customFormat="1" ht="15.75" thickBot="1" x14ac:dyDescent="0.3">
      <c r="A7" s="65" t="s">
        <v>49</v>
      </c>
      <c r="B7" s="66">
        <f>SUM(B3:B6)</f>
        <v>4343629</v>
      </c>
      <c r="C7" s="67">
        <f t="shared" ref="C7:J7" si="4">SUM(C3:C6)</f>
        <v>51853030</v>
      </c>
      <c r="D7" s="67">
        <f t="shared" si="4"/>
        <v>176929.86000837834</v>
      </c>
      <c r="E7" s="67">
        <f t="shared" si="4"/>
        <v>1802693</v>
      </c>
      <c r="F7" s="67">
        <f t="shared" si="4"/>
        <v>185136.5711</v>
      </c>
      <c r="G7" s="67">
        <f t="shared" si="4"/>
        <v>897</v>
      </c>
      <c r="H7" s="67">
        <f t="shared" si="4"/>
        <v>131.5899</v>
      </c>
      <c r="I7" s="67">
        <f t="shared" si="4"/>
        <v>105298</v>
      </c>
      <c r="J7" s="68">
        <f t="shared" si="4"/>
        <v>84802257</v>
      </c>
    </row>
    <row r="9" spans="1:10" x14ac:dyDescent="0.25">
      <c r="F9" s="69">
        <f>F7+H7</f>
        <v>185268.16099999999</v>
      </c>
    </row>
  </sheetData>
  <mergeCells count="6">
    <mergeCell ref="I1:J1"/>
    <mergeCell ref="A1:A2"/>
    <mergeCell ref="C1:D1"/>
    <mergeCell ref="E1:F1"/>
    <mergeCell ref="G1:H1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R21" sqref="R21"/>
    </sheetView>
  </sheetViews>
  <sheetFormatPr defaultRowHeight="15" x14ac:dyDescent="0.25"/>
  <cols>
    <col min="1" max="1" width="27.42578125" style="1" customWidth="1"/>
    <col min="2" max="2" width="9" style="1" bestFit="1" customWidth="1"/>
    <col min="3" max="3" width="7.42578125" style="1" bestFit="1" customWidth="1"/>
    <col min="4" max="4" width="9.5703125" style="1" bestFit="1" customWidth="1"/>
    <col min="5" max="5" width="6.140625" style="1" bestFit="1" customWidth="1"/>
    <col min="6" max="6" width="5.42578125" style="1" bestFit="1" customWidth="1"/>
    <col min="7" max="7" width="7" style="1" bestFit="1" customWidth="1"/>
    <col min="8" max="8" width="10.140625" style="1" customWidth="1"/>
    <col min="9" max="9" width="10.5703125" style="1" customWidth="1"/>
    <col min="10" max="10" width="10.7109375" style="1" bestFit="1" customWidth="1"/>
    <col min="11" max="11" width="8.5703125" style="1" bestFit="1" customWidth="1"/>
    <col min="12" max="12" width="5.7109375" style="1" bestFit="1" customWidth="1"/>
    <col min="13" max="13" width="8.5703125" style="1" bestFit="1" customWidth="1"/>
    <col min="14" max="14" width="8.42578125" style="1" bestFit="1" customWidth="1"/>
    <col min="15" max="15" width="8.28515625" style="1" bestFit="1" customWidth="1"/>
    <col min="16" max="16" width="6.5703125" style="1" bestFit="1" customWidth="1"/>
    <col min="17" max="17" width="6.28515625" style="1" bestFit="1" customWidth="1"/>
    <col min="18" max="18" width="9.42578125" style="1" customWidth="1"/>
    <col min="19" max="20" width="10.42578125" style="1" customWidth="1"/>
    <col min="21" max="21" width="5.7109375" style="1" bestFit="1" customWidth="1"/>
    <col min="22" max="22" width="8.5703125" style="1" bestFit="1" customWidth="1"/>
    <col min="23" max="23" width="5.42578125" style="1" bestFit="1" customWidth="1"/>
    <col min="24" max="24" width="8.42578125" style="1" bestFit="1" customWidth="1"/>
    <col min="25" max="25" width="8.85546875" style="1" bestFit="1" customWidth="1"/>
    <col min="26" max="26" width="15.42578125" style="1" customWidth="1"/>
    <col min="27" max="27" width="8" style="1" bestFit="1" customWidth="1"/>
    <col min="28" max="28" width="9" style="1" bestFit="1" customWidth="1"/>
    <col min="29" max="29" width="7.28515625" style="1" customWidth="1"/>
    <col min="30" max="16384" width="9.140625" style="1"/>
  </cols>
  <sheetData>
    <row r="1" spans="1:29" ht="30" customHeight="1" x14ac:dyDescent="0.25">
      <c r="A1" s="71"/>
      <c r="B1" s="30" t="s">
        <v>14</v>
      </c>
      <c r="C1" s="77" t="s">
        <v>16</v>
      </c>
      <c r="D1" s="78"/>
      <c r="E1" s="78"/>
      <c r="F1" s="78"/>
      <c r="G1" s="78"/>
      <c r="H1" s="78"/>
      <c r="I1" s="78"/>
      <c r="J1" s="78"/>
      <c r="K1" s="78"/>
      <c r="L1" s="78"/>
      <c r="M1" s="79"/>
      <c r="N1" s="86" t="s">
        <v>22</v>
      </c>
      <c r="O1" s="87"/>
      <c r="P1" s="88"/>
      <c r="Q1" s="86" t="s">
        <v>26</v>
      </c>
      <c r="R1" s="87"/>
      <c r="S1" s="87"/>
      <c r="T1" s="87"/>
      <c r="U1" s="87"/>
      <c r="V1" s="87"/>
      <c r="W1" s="87"/>
      <c r="X1" s="88"/>
      <c r="Y1" s="74" t="s">
        <v>30</v>
      </c>
      <c r="Z1" s="76"/>
      <c r="AA1" s="74" t="s">
        <v>45</v>
      </c>
      <c r="AB1" s="75"/>
      <c r="AC1" s="76"/>
    </row>
    <row r="2" spans="1:29" s="2" customFormat="1" ht="45" x14ac:dyDescent="0.25">
      <c r="A2" s="72"/>
      <c r="B2" s="13" t="s">
        <v>14</v>
      </c>
      <c r="C2" s="9" t="s">
        <v>17</v>
      </c>
      <c r="D2" s="8" t="s">
        <v>15</v>
      </c>
      <c r="E2" s="8" t="s">
        <v>18</v>
      </c>
      <c r="F2" s="8" t="s">
        <v>19</v>
      </c>
      <c r="G2" s="8" t="s">
        <v>20</v>
      </c>
      <c r="H2" s="8" t="s">
        <v>28</v>
      </c>
      <c r="I2" s="8" t="s">
        <v>29</v>
      </c>
      <c r="J2" s="8" t="s">
        <v>46</v>
      </c>
      <c r="K2" s="8" t="s">
        <v>48</v>
      </c>
      <c r="L2" s="8" t="s">
        <v>47</v>
      </c>
      <c r="M2" s="10" t="s">
        <v>34</v>
      </c>
      <c r="N2" s="9" t="s">
        <v>23</v>
      </c>
      <c r="O2" s="8" t="s">
        <v>24</v>
      </c>
      <c r="P2" s="10" t="s">
        <v>25</v>
      </c>
      <c r="Q2" s="9" t="s">
        <v>27</v>
      </c>
      <c r="R2" s="8" t="s">
        <v>28</v>
      </c>
      <c r="S2" s="8" t="s">
        <v>29</v>
      </c>
      <c r="T2" s="8" t="s">
        <v>46</v>
      </c>
      <c r="U2" s="8" t="s">
        <v>47</v>
      </c>
      <c r="V2" s="8" t="s">
        <v>48</v>
      </c>
      <c r="W2" s="8" t="s">
        <v>36</v>
      </c>
      <c r="X2" s="10" t="s">
        <v>37</v>
      </c>
      <c r="Y2" s="39" t="s">
        <v>42</v>
      </c>
      <c r="Z2" s="40" t="s">
        <v>26</v>
      </c>
      <c r="AA2" s="39" t="s">
        <v>31</v>
      </c>
      <c r="AB2" s="41" t="s">
        <v>32</v>
      </c>
      <c r="AC2" s="40" t="s">
        <v>33</v>
      </c>
    </row>
    <row r="3" spans="1:29" s="2" customFormat="1" ht="15.75" thickBot="1" x14ac:dyDescent="0.3">
      <c r="A3" s="72"/>
      <c r="B3" s="35" t="s">
        <v>35</v>
      </c>
      <c r="C3" s="36" t="s">
        <v>35</v>
      </c>
      <c r="D3" s="37" t="s">
        <v>35</v>
      </c>
      <c r="E3" s="37" t="s">
        <v>35</v>
      </c>
      <c r="F3" s="37" t="s">
        <v>35</v>
      </c>
      <c r="G3" s="37" t="s">
        <v>35</v>
      </c>
      <c r="H3" s="37" t="s">
        <v>35</v>
      </c>
      <c r="I3" s="37" t="s">
        <v>35</v>
      </c>
      <c r="J3" s="37" t="s">
        <v>35</v>
      </c>
      <c r="K3" s="37" t="s">
        <v>35</v>
      </c>
      <c r="L3" s="37" t="s">
        <v>35</v>
      </c>
      <c r="M3" s="38" t="s">
        <v>35</v>
      </c>
      <c r="N3" s="36" t="s">
        <v>35</v>
      </c>
      <c r="O3" s="37" t="s">
        <v>35</v>
      </c>
      <c r="P3" s="38" t="s">
        <v>35</v>
      </c>
      <c r="Q3" s="36" t="s">
        <v>35</v>
      </c>
      <c r="R3" s="37" t="s">
        <v>35</v>
      </c>
      <c r="S3" s="37" t="s">
        <v>35</v>
      </c>
      <c r="T3" s="37" t="s">
        <v>35</v>
      </c>
      <c r="U3" s="37" t="s">
        <v>35</v>
      </c>
      <c r="V3" s="37" t="s">
        <v>35</v>
      </c>
      <c r="W3" s="37" t="s">
        <v>35</v>
      </c>
      <c r="X3" s="38" t="s">
        <v>35</v>
      </c>
      <c r="Y3" s="42" t="s">
        <v>35</v>
      </c>
      <c r="Z3" s="43" t="s">
        <v>35</v>
      </c>
      <c r="AA3" s="42" t="s">
        <v>35</v>
      </c>
      <c r="AB3" s="44" t="s">
        <v>35</v>
      </c>
      <c r="AC3" s="43" t="s">
        <v>35</v>
      </c>
    </row>
    <row r="4" spans="1:29" x14ac:dyDescent="0.25">
      <c r="A4" s="17" t="s">
        <v>0</v>
      </c>
      <c r="B4" s="31">
        <v>301</v>
      </c>
      <c r="C4" s="32">
        <v>149.78</v>
      </c>
      <c r="D4" s="33">
        <v>25</v>
      </c>
      <c r="E4" s="33">
        <v>0</v>
      </c>
      <c r="F4" s="33">
        <v>0.49</v>
      </c>
      <c r="G4" s="33">
        <v>4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4">
        <v>0</v>
      </c>
      <c r="N4" s="32">
        <v>24</v>
      </c>
      <c r="O4" s="33">
        <v>0</v>
      </c>
      <c r="P4" s="34">
        <v>0</v>
      </c>
      <c r="Q4" s="32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4">
        <v>0</v>
      </c>
      <c r="Y4" s="45">
        <v>0</v>
      </c>
      <c r="Z4" s="46">
        <v>0</v>
      </c>
      <c r="AA4" s="45">
        <v>0</v>
      </c>
      <c r="AB4" s="47">
        <v>0</v>
      </c>
      <c r="AC4" s="46">
        <v>0</v>
      </c>
    </row>
    <row r="5" spans="1:29" x14ac:dyDescent="0.25">
      <c r="A5" s="17" t="s">
        <v>1</v>
      </c>
      <c r="B5" s="14">
        <v>224</v>
      </c>
      <c r="C5" s="11">
        <v>173.14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12">
        <v>0</v>
      </c>
      <c r="N5" s="11">
        <v>0</v>
      </c>
      <c r="O5" s="5">
        <v>0</v>
      </c>
      <c r="P5" s="12">
        <v>0</v>
      </c>
      <c r="Q5" s="11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12">
        <v>0</v>
      </c>
      <c r="Y5" s="48">
        <v>0</v>
      </c>
      <c r="Z5" s="49">
        <v>0</v>
      </c>
      <c r="AA5" s="48">
        <v>0</v>
      </c>
      <c r="AB5" s="50">
        <v>0</v>
      </c>
      <c r="AC5" s="49">
        <v>0</v>
      </c>
    </row>
    <row r="6" spans="1:29" x14ac:dyDescent="0.25">
      <c r="A6" s="17" t="s">
        <v>2</v>
      </c>
      <c r="B6" s="14">
        <v>378</v>
      </c>
      <c r="C6" s="11">
        <v>126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2">
        <v>0</v>
      </c>
      <c r="N6" s="11">
        <v>0</v>
      </c>
      <c r="O6" s="5">
        <v>0</v>
      </c>
      <c r="P6" s="12">
        <v>0</v>
      </c>
      <c r="Q6" s="11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12">
        <v>0</v>
      </c>
      <c r="Y6" s="48">
        <v>0</v>
      </c>
      <c r="Z6" s="49">
        <v>0</v>
      </c>
      <c r="AA6" s="48">
        <v>0</v>
      </c>
      <c r="AB6" s="50">
        <v>0</v>
      </c>
      <c r="AC6" s="49">
        <v>0</v>
      </c>
    </row>
    <row r="7" spans="1:29" x14ac:dyDescent="0.25">
      <c r="A7" s="17" t="s">
        <v>3</v>
      </c>
      <c r="B7" s="15">
        <f>189875/2000</f>
        <v>94.9375</v>
      </c>
      <c r="C7" s="11">
        <v>0</v>
      </c>
      <c r="D7" s="5">
        <v>0</v>
      </c>
      <c r="E7" s="5">
        <v>0</v>
      </c>
      <c r="F7" s="5">
        <v>0</v>
      </c>
      <c r="G7" s="5">
        <f>(18630+8550)/2000</f>
        <v>13.59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2">
        <v>0.38</v>
      </c>
      <c r="N7" s="11">
        <v>0</v>
      </c>
      <c r="O7" s="5">
        <v>0</v>
      </c>
      <c r="P7" s="12">
        <v>0</v>
      </c>
      <c r="Q7" s="11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12">
        <v>0</v>
      </c>
      <c r="Y7" s="48">
        <v>0</v>
      </c>
      <c r="Z7" s="49">
        <v>0</v>
      </c>
      <c r="AA7" s="48">
        <v>0</v>
      </c>
      <c r="AB7" s="50">
        <v>0</v>
      </c>
      <c r="AC7" s="49">
        <v>0</v>
      </c>
    </row>
    <row r="8" spans="1:29" x14ac:dyDescent="0.25">
      <c r="A8" s="18" t="s">
        <v>13</v>
      </c>
      <c r="B8" s="14">
        <v>0</v>
      </c>
      <c r="C8" s="11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/>
      <c r="J8" s="5">
        <v>0</v>
      </c>
      <c r="K8" s="5">
        <v>0</v>
      </c>
      <c r="L8" s="5">
        <v>0</v>
      </c>
      <c r="M8" s="12">
        <v>0</v>
      </c>
      <c r="N8" s="11">
        <v>0</v>
      </c>
      <c r="O8" s="5">
        <v>0</v>
      </c>
      <c r="P8" s="12">
        <v>0</v>
      </c>
      <c r="Q8" s="11">
        <v>0</v>
      </c>
      <c r="R8" s="5">
        <f>64218/2000</f>
        <v>32.109000000000002</v>
      </c>
      <c r="S8" s="5">
        <f>514/2000</f>
        <v>0.25700000000000001</v>
      </c>
      <c r="T8" s="5">
        <f>425/2000</f>
        <v>0.21249999999999999</v>
      </c>
      <c r="U8" s="5">
        <f>134.5/2000</f>
        <v>6.7250000000000004E-2</v>
      </c>
      <c r="V8" s="5">
        <f>10200/2000</f>
        <v>5.0999999999999996</v>
      </c>
      <c r="W8" s="5">
        <v>0</v>
      </c>
      <c r="X8" s="12">
        <v>0</v>
      </c>
      <c r="Y8" s="48">
        <f>12157/2000</f>
        <v>6.0785</v>
      </c>
      <c r="Z8" s="49">
        <f>4672/2000</f>
        <v>2.3359999999999999</v>
      </c>
      <c r="AA8" s="48">
        <f>4.41/2000</f>
        <v>2.2049999999999999E-3</v>
      </c>
      <c r="AB8" s="50">
        <v>0</v>
      </c>
      <c r="AC8" s="49">
        <v>0</v>
      </c>
    </row>
    <row r="9" spans="1:29" x14ac:dyDescent="0.25">
      <c r="A9" s="18" t="s">
        <v>39</v>
      </c>
      <c r="B9" s="14">
        <v>0</v>
      </c>
      <c r="C9" s="11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2">
        <v>14.8</v>
      </c>
      <c r="N9" s="11">
        <v>0</v>
      </c>
      <c r="O9" s="5">
        <v>0</v>
      </c>
      <c r="P9" s="12">
        <v>0</v>
      </c>
      <c r="Q9" s="11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12">
        <v>0</v>
      </c>
      <c r="Y9" s="48">
        <v>0</v>
      </c>
      <c r="Z9" s="49">
        <v>0</v>
      </c>
      <c r="AA9" s="48">
        <v>0</v>
      </c>
      <c r="AB9" s="50">
        <v>0</v>
      </c>
      <c r="AC9" s="49">
        <v>0</v>
      </c>
    </row>
    <row r="10" spans="1:29" x14ac:dyDescent="0.25">
      <c r="A10" s="18" t="s">
        <v>40</v>
      </c>
      <c r="B10" s="14">
        <v>0</v>
      </c>
      <c r="C10" s="11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2">
        <v>1.88</v>
      </c>
      <c r="N10" s="11">
        <v>0</v>
      </c>
      <c r="O10" s="5">
        <v>0</v>
      </c>
      <c r="P10" s="12">
        <v>0</v>
      </c>
      <c r="Q10" s="11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12">
        <v>0</v>
      </c>
      <c r="Y10" s="48">
        <v>0</v>
      </c>
      <c r="Z10" s="49">
        <v>0</v>
      </c>
      <c r="AA10" s="48">
        <v>0</v>
      </c>
      <c r="AB10" s="50">
        <v>0</v>
      </c>
      <c r="AC10" s="49">
        <v>0</v>
      </c>
    </row>
    <row r="11" spans="1:29" ht="30" x14ac:dyDescent="0.25">
      <c r="A11" s="18" t="s">
        <v>41</v>
      </c>
      <c r="B11" s="14">
        <v>0</v>
      </c>
      <c r="C11" s="1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2">
        <v>0</v>
      </c>
      <c r="N11" s="11">
        <v>0</v>
      </c>
      <c r="O11" s="5">
        <v>0</v>
      </c>
      <c r="P11" s="12">
        <v>0</v>
      </c>
      <c r="Q11" s="11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12">
        <v>0</v>
      </c>
      <c r="Y11" s="48">
        <f>333/2000</f>
        <v>0.16650000000000001</v>
      </c>
      <c r="Z11" s="49">
        <v>0</v>
      </c>
      <c r="AA11" s="48">
        <v>2.17</v>
      </c>
      <c r="AB11" s="50">
        <v>1.4</v>
      </c>
      <c r="AC11" s="49">
        <v>1.54</v>
      </c>
    </row>
    <row r="12" spans="1:29" ht="15.75" thickBot="1" x14ac:dyDescent="0.3">
      <c r="A12" s="20" t="s">
        <v>21</v>
      </c>
      <c r="B12" s="21">
        <v>0</v>
      </c>
      <c r="C12" s="22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2">
        <v>0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8.5500000000000007E-2</v>
      </c>
      <c r="X12" s="24">
        <v>2.11</v>
      </c>
      <c r="Y12" s="51">
        <v>0</v>
      </c>
      <c r="Z12" s="52">
        <v>0</v>
      </c>
      <c r="AA12" s="51">
        <v>0</v>
      </c>
      <c r="AB12" s="53">
        <v>0</v>
      </c>
      <c r="AC12" s="52">
        <v>0</v>
      </c>
    </row>
    <row r="13" spans="1:29" s="6" customFormat="1" x14ac:dyDescent="0.25">
      <c r="A13" s="25" t="s">
        <v>43</v>
      </c>
      <c r="B13" s="26">
        <f>SUM(B4:B12)</f>
        <v>997.9375</v>
      </c>
      <c r="C13" s="27">
        <f t="shared" ref="C13:X13" si="0">SUM(C4:C12)</f>
        <v>448.91999999999996</v>
      </c>
      <c r="D13" s="28">
        <f t="shared" si="0"/>
        <v>25</v>
      </c>
      <c r="E13" s="28">
        <f t="shared" si="0"/>
        <v>0</v>
      </c>
      <c r="F13" s="28">
        <f t="shared" si="0"/>
        <v>0.49</v>
      </c>
      <c r="G13" s="28">
        <f t="shared" si="0"/>
        <v>17.59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/>
      <c r="M13" s="29">
        <f t="shared" si="0"/>
        <v>17.060000000000002</v>
      </c>
      <c r="N13" s="27">
        <f t="shared" si="0"/>
        <v>24</v>
      </c>
      <c r="O13" s="28">
        <f t="shared" si="0"/>
        <v>0</v>
      </c>
      <c r="P13" s="29">
        <f t="shared" si="0"/>
        <v>0</v>
      </c>
      <c r="Q13" s="27">
        <f t="shared" si="0"/>
        <v>0</v>
      </c>
      <c r="R13" s="28">
        <f t="shared" si="0"/>
        <v>32.109000000000002</v>
      </c>
      <c r="S13" s="28">
        <f t="shared" si="0"/>
        <v>0.25700000000000001</v>
      </c>
      <c r="T13" s="28">
        <f t="shared" ref="T13:V13" si="1">SUM(T4:T12)</f>
        <v>0.21249999999999999</v>
      </c>
      <c r="U13" s="28">
        <f t="shared" si="1"/>
        <v>6.7250000000000004E-2</v>
      </c>
      <c r="V13" s="28">
        <f t="shared" si="1"/>
        <v>5.0999999999999996</v>
      </c>
      <c r="W13" s="28">
        <f t="shared" si="0"/>
        <v>8.5500000000000007E-2</v>
      </c>
      <c r="X13" s="29">
        <f t="shared" si="0"/>
        <v>2.11</v>
      </c>
      <c r="Y13" s="54">
        <f>SUM(Y4:Y12)</f>
        <v>6.2450000000000001</v>
      </c>
      <c r="Z13" s="55">
        <f>SUM(Z4:Z12)</f>
        <v>2.3359999999999999</v>
      </c>
      <c r="AA13" s="56">
        <f>SUM(AA4:AA12)</f>
        <v>2.1722049999999999</v>
      </c>
      <c r="AB13" s="57">
        <f t="shared" ref="AB13:AC13" si="2">SUM(AB4:AB12)</f>
        <v>1.4</v>
      </c>
      <c r="AC13" s="58">
        <f t="shared" si="2"/>
        <v>1.54</v>
      </c>
    </row>
    <row r="14" spans="1:29" s="6" customFormat="1" ht="15.75" thickBot="1" x14ac:dyDescent="0.3">
      <c r="A14" s="19" t="s">
        <v>44</v>
      </c>
      <c r="B14" s="16">
        <f>B13</f>
        <v>997.9375</v>
      </c>
      <c r="C14" s="80">
        <f>SUM(C13:M13)</f>
        <v>509.05999999999995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83">
        <f>SUM(N13:P13)</f>
        <v>24</v>
      </c>
      <c r="O14" s="84"/>
      <c r="P14" s="85"/>
      <c r="Q14" s="83">
        <f>SUM(Q13:X13)</f>
        <v>39.941250000000004</v>
      </c>
      <c r="R14" s="84"/>
      <c r="S14" s="84"/>
      <c r="T14" s="84"/>
      <c r="U14" s="84"/>
      <c r="V14" s="84"/>
      <c r="W14" s="84"/>
      <c r="X14" s="85"/>
      <c r="Y14" s="59"/>
      <c r="Z14" s="60">
        <f>SUM(Y13:Z13)</f>
        <v>8.5809999999999995</v>
      </c>
      <c r="AA14" s="89">
        <f>SUM(AA13:AC13)</f>
        <v>5.1122049999999994</v>
      </c>
      <c r="AB14" s="90"/>
      <c r="AC14" s="91"/>
    </row>
    <row r="16" spans="1:29" x14ac:dyDescent="0.25">
      <c r="E16" s="7"/>
    </row>
  </sheetData>
  <mergeCells count="10">
    <mergeCell ref="AA1:AC1"/>
    <mergeCell ref="C1:M1"/>
    <mergeCell ref="A1:A3"/>
    <mergeCell ref="Y1:Z1"/>
    <mergeCell ref="C14:M14"/>
    <mergeCell ref="N14:P14"/>
    <mergeCell ref="Q14:X14"/>
    <mergeCell ref="Q1:X1"/>
    <mergeCell ref="N1:P1"/>
    <mergeCell ref="AA14:A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Utilities FY15-16</vt:lpstr>
      <vt:lpstr>Waste FY15-16</vt:lpstr>
    </vt:vector>
  </TitlesOfParts>
  <Company>University of Nebraska at Omaha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Burke</dc:creator>
  <cp:lastModifiedBy>Sarah Burke</cp:lastModifiedBy>
  <dcterms:created xsi:type="dcterms:W3CDTF">2016-12-08T20:58:47Z</dcterms:created>
  <dcterms:modified xsi:type="dcterms:W3CDTF">2017-01-04T16:47:15Z</dcterms:modified>
</cp:coreProperties>
</file>