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OEP\OEP Sustainability Office Shared Files\GHG Inventory\2016\Data\Analysis\Scope 1\"/>
    </mc:Choice>
  </mc:AlternateContent>
  <bookViews>
    <workbookView xWindow="0" yWindow="0" windowWidth="25200" windowHeight="11850" activeTab="1"/>
  </bookViews>
  <sheets>
    <sheet name="Cogen Raw Data" sheetId="1" r:id="rId1"/>
    <sheet name="Other Raw Data" sheetId="3" r:id="rId2"/>
    <sheet name="CCC Input" sheetId="2" r:id="rId3"/>
    <sheet name="STARS Input" sheetId="6" r:id="rId4"/>
    <sheet name="Conversion Factors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1" i="6"/>
  <c r="F12" i="6"/>
  <c r="F13" i="6"/>
  <c r="F14" i="6"/>
  <c r="F5" i="6"/>
  <c r="E6" i="6"/>
  <c r="E7" i="6"/>
  <c r="E8" i="6"/>
  <c r="E9" i="6"/>
  <c r="E10" i="6"/>
  <c r="E11" i="6"/>
  <c r="E12" i="6"/>
  <c r="E13" i="6"/>
  <c r="E14" i="6"/>
  <c r="E5" i="6"/>
  <c r="C7" i="4"/>
  <c r="D6" i="6"/>
  <c r="D7" i="6"/>
  <c r="D8" i="6"/>
  <c r="D9" i="6"/>
  <c r="D10" i="6"/>
  <c r="D11" i="6"/>
  <c r="D12" i="6"/>
  <c r="D13" i="6"/>
  <c r="D14" i="6"/>
  <c r="D5" i="6"/>
  <c r="C6" i="6"/>
  <c r="C7" i="6"/>
  <c r="C8" i="6"/>
  <c r="C9" i="6"/>
  <c r="C10" i="6"/>
  <c r="C11" i="6"/>
  <c r="C12" i="6"/>
  <c r="C13" i="6"/>
  <c r="C14" i="6"/>
  <c r="C5" i="6"/>
  <c r="C6" i="4"/>
  <c r="N11" i="3" l="1"/>
  <c r="M12" i="3"/>
  <c r="K5" i="2"/>
  <c r="K6" i="2"/>
  <c r="K7" i="2"/>
  <c r="K8" i="2"/>
  <c r="K9" i="2"/>
  <c r="K10" i="2"/>
  <c r="K11" i="2"/>
  <c r="K12" i="2"/>
  <c r="K13" i="2"/>
  <c r="K14" i="2"/>
  <c r="J5" i="2"/>
  <c r="J6" i="2"/>
  <c r="J7" i="2"/>
  <c r="J8" i="2"/>
  <c r="J9" i="2"/>
  <c r="J10" i="2"/>
  <c r="J11" i="2"/>
  <c r="J12" i="2"/>
  <c r="J13" i="2"/>
  <c r="J14" i="2"/>
  <c r="I5" i="2"/>
  <c r="I6" i="2"/>
  <c r="I7" i="2"/>
  <c r="I8" i="2"/>
  <c r="I9" i="2"/>
  <c r="I10" i="2"/>
  <c r="I11" i="2"/>
  <c r="I12" i="2"/>
  <c r="I13" i="2"/>
  <c r="F5" i="2"/>
  <c r="F6" i="2"/>
  <c r="F7" i="2"/>
  <c r="F8" i="2"/>
  <c r="F9" i="2"/>
  <c r="F10" i="2"/>
  <c r="F11" i="2"/>
  <c r="F12" i="2"/>
  <c r="F13" i="2"/>
  <c r="E5" i="2"/>
  <c r="E6" i="2"/>
  <c r="E7" i="2"/>
  <c r="E8" i="2"/>
  <c r="E9" i="2"/>
  <c r="E10" i="2"/>
  <c r="E11" i="2"/>
  <c r="E12" i="2"/>
  <c r="E13" i="2"/>
  <c r="D5" i="2"/>
  <c r="D6" i="2"/>
  <c r="D7" i="2"/>
  <c r="D8" i="2"/>
  <c r="D9" i="2"/>
  <c r="D10" i="2"/>
  <c r="D11" i="2"/>
  <c r="D12" i="2"/>
  <c r="D13" i="2"/>
  <c r="D14" i="2"/>
  <c r="C5" i="2"/>
  <c r="C6" i="2"/>
  <c r="C7" i="2"/>
  <c r="C8" i="2"/>
  <c r="C9" i="2"/>
  <c r="C10" i="2"/>
  <c r="C11" i="2"/>
  <c r="C12" i="2"/>
  <c r="C13" i="2"/>
  <c r="O6" i="3"/>
  <c r="N6" i="3"/>
  <c r="M6" i="3"/>
  <c r="O7" i="3"/>
  <c r="O8" i="3"/>
  <c r="O9" i="3"/>
  <c r="O10" i="3"/>
  <c r="O11" i="3"/>
  <c r="O12" i="3"/>
  <c r="O13" i="3"/>
  <c r="O14" i="3"/>
  <c r="N7" i="3"/>
  <c r="N8" i="3"/>
  <c r="N9" i="3"/>
  <c r="N10" i="3"/>
  <c r="N12" i="3"/>
  <c r="N13" i="3"/>
  <c r="N14" i="3"/>
  <c r="M7" i="3"/>
  <c r="M8" i="3"/>
  <c r="M9" i="3"/>
  <c r="M10" i="3"/>
  <c r="M11" i="3"/>
  <c r="M13" i="3"/>
  <c r="M14" i="3"/>
  <c r="M15" i="3"/>
  <c r="I14" i="2"/>
  <c r="O15" i="3"/>
  <c r="N15" i="3"/>
  <c r="F14" i="2"/>
  <c r="E14" i="2"/>
  <c r="C14" i="2"/>
</calcChain>
</file>

<file path=xl/comments1.xml><?xml version="1.0" encoding="utf-8"?>
<comments xmlns="http://schemas.openxmlformats.org/spreadsheetml/2006/main">
  <authors>
    <author>UITS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UITS:</t>
        </r>
        <r>
          <rPr>
            <sz val="9"/>
            <color indexed="81"/>
            <rFont val="Tahoma"/>
            <family val="2"/>
          </rPr>
          <t xml:space="preserve">
Assumed same as 2006 data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UITS:</t>
        </r>
        <r>
          <rPr>
            <sz val="9"/>
            <color indexed="81"/>
            <rFont val="Tahoma"/>
            <family val="2"/>
          </rPr>
          <t xml:space="preserve">
Assumed same as 2009 data</t>
        </r>
      </text>
    </comment>
  </commentList>
</comments>
</file>

<file path=xl/comments2.xml><?xml version="1.0" encoding="utf-8"?>
<comments xmlns="http://schemas.openxmlformats.org/spreadsheetml/2006/main">
  <authors>
    <author>University of Connecticut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University of Connecticut:</t>
        </r>
        <r>
          <rPr>
            <sz val="9"/>
            <color indexed="81"/>
            <rFont val="Tahoma"/>
            <family val="2"/>
          </rPr>
          <t xml:space="preserve">
Includes CUP Boilers, consider removing for future years</t>
        </r>
      </text>
    </comment>
  </commentList>
</comments>
</file>

<file path=xl/sharedStrings.xml><?xml version="1.0" encoding="utf-8"?>
<sst xmlns="http://schemas.openxmlformats.org/spreadsheetml/2006/main" count="92" uniqueCount="41">
  <si>
    <t>On-Campus Cogeneration Plant (s)</t>
  </si>
  <si>
    <t>Distillate Oil (#1-4)</t>
  </si>
  <si>
    <t>Gallons</t>
  </si>
  <si>
    <t>Cubic Feet</t>
  </si>
  <si>
    <t>Natural Gas</t>
  </si>
  <si>
    <t>Electric Output</t>
  </si>
  <si>
    <t>kWh</t>
  </si>
  <si>
    <t>Steam Output</t>
  </si>
  <si>
    <t>klbs</t>
  </si>
  <si>
    <t>Electric Efficiency</t>
  </si>
  <si>
    <t>Steam Efficiency</t>
  </si>
  <si>
    <t>%</t>
  </si>
  <si>
    <t>Other On-Campus Stationary Sources</t>
  </si>
  <si>
    <t>CUP Boilers</t>
  </si>
  <si>
    <t>Distillate Oil</t>
  </si>
  <si>
    <t>Minor Boilers</t>
  </si>
  <si>
    <t>Emergency Generators</t>
  </si>
  <si>
    <t>Diesel</t>
  </si>
  <si>
    <t>LPG</t>
  </si>
  <si>
    <t>Chiller Engines</t>
  </si>
  <si>
    <t>Depot Campus Boilers</t>
  </si>
  <si>
    <t>MMBtu</t>
  </si>
  <si>
    <t>LPG (Propane)</t>
  </si>
  <si>
    <t>Attributable Solar - Electric</t>
  </si>
  <si>
    <t>Attributable Solar - Thermal</t>
  </si>
  <si>
    <t>Totals</t>
  </si>
  <si>
    <t>Btu's per lb of steam</t>
  </si>
  <si>
    <t>Btu's per cubic foot of natural gas</t>
  </si>
  <si>
    <t>Btu's per MMBtu</t>
  </si>
  <si>
    <t>Cubic feet per gallon of LPG</t>
  </si>
  <si>
    <t>Need to verify accuracy and in correct units</t>
  </si>
  <si>
    <t xml:space="preserve">Distillate Oil (#1-4) </t>
  </si>
  <si>
    <t>Gallons of distillate oil per MMBtu</t>
  </si>
  <si>
    <t>Total Fuel Consumption by Source</t>
  </si>
  <si>
    <t>Gallons of LPG per MMBtu</t>
  </si>
  <si>
    <t>Total</t>
  </si>
  <si>
    <t>Notes:</t>
  </si>
  <si>
    <t>Total column for OP-5: Building Energy Consumption</t>
  </si>
  <si>
    <t>Note:</t>
  </si>
  <si>
    <t>Sources for these factors are Mark Bolduc (mark.bolduc@uconn.edu)</t>
  </si>
  <si>
    <t>Factors were also found to be exactly equal to or in very close agreement to campus_energy_consumption_converter_v1.0.xls (Under Resources in OP-5)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</si>
</sst>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0" fillId="2" borderId="0" xfId="0" applyFill="1"/>
    <xf numFmtId="4" fontId="0" fillId="3" borderId="1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workbookViewId="0">
      <selection activeCell="D15" sqref="D15"/>
    </sheetView>
  </sheetViews>
  <sheetFormatPr defaultRowHeight="15" x14ac:dyDescent="0.25"/>
  <cols>
    <col min="3" max="3" width="14.7109375" customWidth="1"/>
    <col min="4" max="4" width="17.7109375" customWidth="1"/>
    <col min="5" max="6" width="14.7109375" customWidth="1"/>
    <col min="7" max="7" width="17.85546875" customWidth="1"/>
    <col min="8" max="8" width="16.140625" customWidth="1"/>
  </cols>
  <sheetData>
    <row r="2" spans="2:11" x14ac:dyDescent="0.25">
      <c r="B2" s="16"/>
      <c r="C2" s="19" t="s">
        <v>0</v>
      </c>
      <c r="D2" s="19"/>
      <c r="E2" s="19"/>
      <c r="F2" s="19"/>
      <c r="G2" s="19"/>
      <c r="H2" s="19"/>
      <c r="J2" s="9"/>
      <c r="K2" t="s">
        <v>30</v>
      </c>
    </row>
    <row r="3" spans="2:11" x14ac:dyDescent="0.25">
      <c r="B3" s="17"/>
      <c r="C3" s="2" t="s">
        <v>14</v>
      </c>
      <c r="D3" s="2" t="s">
        <v>4</v>
      </c>
      <c r="E3" s="2" t="s">
        <v>5</v>
      </c>
      <c r="F3" s="2" t="s">
        <v>7</v>
      </c>
      <c r="G3" s="2" t="s">
        <v>9</v>
      </c>
      <c r="H3" s="2" t="s">
        <v>10</v>
      </c>
    </row>
    <row r="4" spans="2:11" x14ac:dyDescent="0.25">
      <c r="B4" s="18"/>
      <c r="C4" s="2" t="s">
        <v>2</v>
      </c>
      <c r="D4" s="2" t="s">
        <v>3</v>
      </c>
      <c r="E4" s="2" t="s">
        <v>6</v>
      </c>
      <c r="F4" s="2" t="s">
        <v>8</v>
      </c>
      <c r="G4" s="2" t="s">
        <v>11</v>
      </c>
      <c r="H4" s="2" t="s">
        <v>11</v>
      </c>
    </row>
    <row r="5" spans="2:11" x14ac:dyDescent="0.25">
      <c r="B5" s="6">
        <v>2007</v>
      </c>
      <c r="C5" s="7">
        <v>76672.22778877645</v>
      </c>
      <c r="D5" s="7">
        <v>1694305013.9468858</v>
      </c>
      <c r="E5" s="7">
        <v>112391903</v>
      </c>
      <c r="F5" s="8">
        <v>241651</v>
      </c>
      <c r="G5" s="2"/>
      <c r="H5" s="2"/>
    </row>
    <row r="6" spans="2:11" x14ac:dyDescent="0.25">
      <c r="B6" s="6">
        <v>2008</v>
      </c>
      <c r="C6" s="7">
        <v>31052.2</v>
      </c>
      <c r="D6" s="7">
        <v>1728439324.512068</v>
      </c>
      <c r="E6" s="7">
        <v>185685228.38</v>
      </c>
      <c r="F6" s="8">
        <v>234545.15</v>
      </c>
      <c r="G6" s="2"/>
      <c r="H6" s="2"/>
    </row>
    <row r="7" spans="2:11" x14ac:dyDescent="0.25">
      <c r="B7" s="6">
        <v>2009</v>
      </c>
      <c r="C7" s="7">
        <v>91688.9</v>
      </c>
      <c r="D7" s="7">
        <v>1626869077.0900004</v>
      </c>
      <c r="E7" s="7">
        <v>129221000</v>
      </c>
      <c r="F7" s="8">
        <v>688337</v>
      </c>
      <c r="G7" s="2"/>
      <c r="H7" s="2"/>
    </row>
    <row r="8" spans="2:11" x14ac:dyDescent="0.25">
      <c r="B8" s="6">
        <v>2010</v>
      </c>
      <c r="C8" s="7">
        <v>77151.76999999999</v>
      </c>
      <c r="D8" s="7">
        <v>1557355480.7299995</v>
      </c>
      <c r="E8" s="7">
        <v>126106777</v>
      </c>
      <c r="F8" s="7">
        <v>722407.99070972926</v>
      </c>
      <c r="G8" s="2"/>
      <c r="H8" s="2"/>
    </row>
    <row r="9" spans="2:11" x14ac:dyDescent="0.25">
      <c r="B9" s="6">
        <v>2011</v>
      </c>
      <c r="C9" s="7">
        <v>94663.999999999985</v>
      </c>
      <c r="D9" s="7">
        <v>1503981465.0799999</v>
      </c>
      <c r="E9" s="7">
        <v>121929300</v>
      </c>
      <c r="F9" s="7">
        <v>720819.30691318843</v>
      </c>
      <c r="G9" s="2"/>
      <c r="H9" s="2"/>
    </row>
    <row r="10" spans="2:11" x14ac:dyDescent="0.25">
      <c r="B10" s="6">
        <v>2012</v>
      </c>
      <c r="C10" s="7">
        <v>2738.1800000000003</v>
      </c>
      <c r="D10" s="7">
        <v>1493283361.7</v>
      </c>
      <c r="E10" s="7">
        <v>122855200</v>
      </c>
      <c r="F10" s="7">
        <v>679508.34679685102</v>
      </c>
      <c r="G10" s="2"/>
      <c r="H10" s="2"/>
    </row>
    <row r="11" spans="2:11" x14ac:dyDescent="0.25">
      <c r="B11" s="6">
        <v>2013</v>
      </c>
      <c r="C11" s="7">
        <v>101756.65507268376</v>
      </c>
      <c r="D11" s="7">
        <v>1456080051.9497588</v>
      </c>
      <c r="E11" s="7">
        <v>120800100</v>
      </c>
      <c r="F11" s="7">
        <v>755403.6461485324</v>
      </c>
      <c r="G11" s="2"/>
      <c r="H11" s="2"/>
    </row>
    <row r="12" spans="2:11" x14ac:dyDescent="0.25">
      <c r="B12" s="6">
        <v>2014</v>
      </c>
      <c r="C12" s="7">
        <v>502320.09217705944</v>
      </c>
      <c r="D12" s="7">
        <v>1359730126.0571342</v>
      </c>
      <c r="E12" s="7">
        <v>123269481</v>
      </c>
      <c r="F12" s="7">
        <v>749185.88690408156</v>
      </c>
      <c r="G12" s="2"/>
      <c r="H12" s="2"/>
    </row>
    <row r="13" spans="2:11" x14ac:dyDescent="0.25">
      <c r="B13" s="6">
        <v>2015</v>
      </c>
      <c r="C13" s="7">
        <v>777510.31304253987</v>
      </c>
      <c r="D13" s="7">
        <v>1303153069.9974923</v>
      </c>
      <c r="E13" s="7">
        <v>120757816.31125456</v>
      </c>
      <c r="F13" s="7">
        <v>759695.76005360321</v>
      </c>
      <c r="G13" s="2"/>
      <c r="H13" s="2"/>
    </row>
    <row r="14" spans="2:11" x14ac:dyDescent="0.25">
      <c r="B14" s="2">
        <v>2016</v>
      </c>
      <c r="C14" s="7">
        <v>175773.7517789219</v>
      </c>
      <c r="D14" s="7">
        <v>1418072574.9365189</v>
      </c>
      <c r="E14" s="7">
        <v>122070995.51859681</v>
      </c>
      <c r="F14" s="7">
        <v>699497.2110891433</v>
      </c>
      <c r="G14" s="1"/>
      <c r="H14" s="1"/>
    </row>
  </sheetData>
  <mergeCells count="2">
    <mergeCell ref="B2:B4"/>
    <mergeCell ref="C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R15"/>
  <sheetViews>
    <sheetView tabSelected="1" workbookViewId="0"/>
  </sheetViews>
  <sheetFormatPr defaultRowHeight="15" x14ac:dyDescent="0.25"/>
  <cols>
    <col min="3" max="3" width="13.42578125" customWidth="1"/>
    <col min="4" max="4" width="13.85546875" bestFit="1" customWidth="1"/>
    <col min="5" max="5" width="13.28515625" customWidth="1"/>
    <col min="6" max="6" width="13.85546875" bestFit="1" customWidth="1"/>
    <col min="7" max="7" width="14.7109375" customWidth="1"/>
    <col min="8" max="8" width="12.85546875" customWidth="1"/>
    <col min="9" max="10" width="12.42578125" customWidth="1"/>
    <col min="11" max="11" width="14.7109375" customWidth="1"/>
    <col min="12" max="12" width="15.5703125" customWidth="1"/>
    <col min="13" max="13" width="13.85546875" bestFit="1" customWidth="1"/>
    <col min="14" max="14" width="15" customWidth="1"/>
    <col min="15" max="15" width="11.7109375" customWidth="1"/>
  </cols>
  <sheetData>
    <row r="2" spans="2:18" x14ac:dyDescent="0.25">
      <c r="B2" s="20"/>
      <c r="C2" s="20" t="s">
        <v>12</v>
      </c>
      <c r="D2" s="20"/>
      <c r="E2" s="20"/>
      <c r="F2" s="20"/>
      <c r="G2" s="20"/>
      <c r="H2" s="20"/>
      <c r="I2" s="20"/>
      <c r="J2" s="20"/>
      <c r="K2" s="20"/>
      <c r="L2" s="20"/>
      <c r="M2" s="19" t="s">
        <v>25</v>
      </c>
      <c r="N2" s="19"/>
      <c r="O2" s="19"/>
      <c r="Q2" s="9"/>
      <c r="R2" t="s">
        <v>30</v>
      </c>
    </row>
    <row r="3" spans="2:18" x14ac:dyDescent="0.25">
      <c r="B3" s="20"/>
      <c r="C3" s="20" t="s">
        <v>13</v>
      </c>
      <c r="D3" s="20"/>
      <c r="E3" s="20" t="s">
        <v>15</v>
      </c>
      <c r="F3" s="20"/>
      <c r="G3" s="20" t="s">
        <v>20</v>
      </c>
      <c r="H3" s="20"/>
      <c r="I3" s="20" t="s">
        <v>16</v>
      </c>
      <c r="J3" s="20"/>
      <c r="K3" s="20"/>
      <c r="L3" s="5" t="s">
        <v>19</v>
      </c>
      <c r="M3" s="19"/>
      <c r="N3" s="19"/>
      <c r="O3" s="19"/>
    </row>
    <row r="4" spans="2:18" x14ac:dyDescent="0.25">
      <c r="B4" s="20"/>
      <c r="C4" s="5" t="s">
        <v>14</v>
      </c>
      <c r="D4" s="5" t="s">
        <v>4</v>
      </c>
      <c r="E4" s="5" t="s">
        <v>14</v>
      </c>
      <c r="F4" s="5" t="s">
        <v>4</v>
      </c>
      <c r="G4" s="5" t="s">
        <v>14</v>
      </c>
      <c r="H4" s="5" t="s">
        <v>4</v>
      </c>
      <c r="I4" s="5" t="s">
        <v>17</v>
      </c>
      <c r="J4" s="5" t="s">
        <v>4</v>
      </c>
      <c r="K4" s="5" t="s">
        <v>18</v>
      </c>
      <c r="L4" s="5" t="s">
        <v>4</v>
      </c>
      <c r="M4" s="5" t="s">
        <v>14</v>
      </c>
      <c r="N4" s="5" t="s">
        <v>4</v>
      </c>
      <c r="O4" s="5" t="s">
        <v>18</v>
      </c>
    </row>
    <row r="5" spans="2:18" x14ac:dyDescent="0.25">
      <c r="B5" s="20"/>
      <c r="C5" s="5" t="s">
        <v>2</v>
      </c>
      <c r="D5" s="5" t="s">
        <v>3</v>
      </c>
      <c r="E5" s="5" t="s">
        <v>2</v>
      </c>
      <c r="F5" s="5" t="s">
        <v>3</v>
      </c>
      <c r="G5" s="5" t="s">
        <v>2</v>
      </c>
      <c r="H5" s="5" t="s">
        <v>3</v>
      </c>
      <c r="I5" s="5" t="s">
        <v>2</v>
      </c>
      <c r="J5" s="5" t="s">
        <v>3</v>
      </c>
      <c r="K5" s="5" t="s">
        <v>3</v>
      </c>
      <c r="L5" s="5" t="s">
        <v>3</v>
      </c>
      <c r="M5" s="5" t="s">
        <v>2</v>
      </c>
      <c r="N5" s="5" t="s">
        <v>3</v>
      </c>
      <c r="O5" s="5" t="s">
        <v>3</v>
      </c>
    </row>
    <row r="6" spans="2:18" x14ac:dyDescent="0.25">
      <c r="B6" s="5">
        <v>2007</v>
      </c>
      <c r="C6" s="7">
        <v>273955</v>
      </c>
      <c r="D6" s="7">
        <v>92727593</v>
      </c>
      <c r="E6" s="7">
        <v>53158</v>
      </c>
      <c r="F6" s="7">
        <v>118721800</v>
      </c>
      <c r="G6" s="7">
        <v>4798.1000000000004</v>
      </c>
      <c r="H6" s="7">
        <v>33497400</v>
      </c>
      <c r="I6" s="7">
        <v>26782.452999999994</v>
      </c>
      <c r="J6" s="7">
        <v>420137.5</v>
      </c>
      <c r="K6" s="7">
        <v>256987</v>
      </c>
      <c r="L6" s="7">
        <v>8375626</v>
      </c>
      <c r="M6" s="7">
        <f>C6+E6+G6+I6</f>
        <v>358693.55299999996</v>
      </c>
      <c r="N6" s="7">
        <f>D6+F6+H6+J6+L6</f>
        <v>253742556.5</v>
      </c>
      <c r="O6" s="7">
        <f>K6</f>
        <v>256987</v>
      </c>
    </row>
    <row r="7" spans="2:18" x14ac:dyDescent="0.25">
      <c r="B7" s="5">
        <v>2008</v>
      </c>
      <c r="C7" s="7">
        <v>65032</v>
      </c>
      <c r="D7" s="7">
        <v>107601318</v>
      </c>
      <c r="E7" s="7">
        <v>57109</v>
      </c>
      <c r="F7" s="7">
        <v>118785300</v>
      </c>
      <c r="G7" s="7">
        <v>5340.9</v>
      </c>
      <c r="H7" s="7">
        <v>33946800</v>
      </c>
      <c r="I7" s="7">
        <v>22313.462000000003</v>
      </c>
      <c r="J7" s="7">
        <v>434184</v>
      </c>
      <c r="K7" s="7">
        <v>322894.09999999998</v>
      </c>
      <c r="L7" s="7">
        <v>6075441</v>
      </c>
      <c r="M7" s="7">
        <f t="shared" ref="M7:M14" si="0">C7+E7+G7+I7</f>
        <v>149795.36199999999</v>
      </c>
      <c r="N7" s="7">
        <f t="shared" ref="N7:N14" si="1">D7+F7+H7+J7+L7</f>
        <v>266843043</v>
      </c>
      <c r="O7" s="7">
        <f t="shared" ref="O7:O14" si="2">K7</f>
        <v>322894.09999999998</v>
      </c>
    </row>
    <row r="8" spans="2:18" x14ac:dyDescent="0.25">
      <c r="B8" s="5">
        <v>2009</v>
      </c>
      <c r="C8" s="7">
        <v>120567</v>
      </c>
      <c r="D8" s="7">
        <v>131714704</v>
      </c>
      <c r="E8" s="7">
        <v>57109</v>
      </c>
      <c r="F8" s="7">
        <v>116672800</v>
      </c>
      <c r="G8" s="8">
        <v>0</v>
      </c>
      <c r="H8" s="7">
        <v>31285160</v>
      </c>
      <c r="I8" s="7">
        <v>30560.623000000007</v>
      </c>
      <c r="J8" s="7">
        <v>476850</v>
      </c>
      <c r="K8" s="7">
        <v>342988.7</v>
      </c>
      <c r="L8" s="7">
        <v>4936605</v>
      </c>
      <c r="M8" s="7">
        <f t="shared" si="0"/>
        <v>208236.62300000002</v>
      </c>
      <c r="N8" s="7">
        <f t="shared" si="1"/>
        <v>285086119</v>
      </c>
      <c r="O8" s="7">
        <f t="shared" si="2"/>
        <v>342988.7</v>
      </c>
    </row>
    <row r="9" spans="2:18" x14ac:dyDescent="0.25">
      <c r="B9" s="5">
        <v>2010</v>
      </c>
      <c r="C9" s="7">
        <v>52573</v>
      </c>
      <c r="D9" s="7">
        <v>132572908</v>
      </c>
      <c r="E9" s="7">
        <v>50173</v>
      </c>
      <c r="F9" s="7">
        <v>116379900</v>
      </c>
      <c r="G9" s="7">
        <v>4410</v>
      </c>
      <c r="H9" s="7">
        <v>32238700</v>
      </c>
      <c r="I9" s="7">
        <v>22003.09</v>
      </c>
      <c r="J9" s="7">
        <v>415587.5</v>
      </c>
      <c r="K9" s="7">
        <v>326223.8</v>
      </c>
      <c r="L9" s="7">
        <v>4523960</v>
      </c>
      <c r="M9" s="7">
        <f t="shared" si="0"/>
        <v>129159.09</v>
      </c>
      <c r="N9" s="7">
        <f t="shared" si="1"/>
        <v>286131055.5</v>
      </c>
      <c r="O9" s="7">
        <f t="shared" si="2"/>
        <v>326223.8</v>
      </c>
    </row>
    <row r="10" spans="2:18" x14ac:dyDescent="0.25">
      <c r="B10" s="5">
        <v>2011</v>
      </c>
      <c r="C10" s="7">
        <v>87015</v>
      </c>
      <c r="D10" s="7">
        <v>125129850</v>
      </c>
      <c r="E10" s="7">
        <v>33334</v>
      </c>
      <c r="F10" s="7">
        <v>120887900</v>
      </c>
      <c r="G10" s="7">
        <v>4156</v>
      </c>
      <c r="H10" s="7">
        <v>33404400</v>
      </c>
      <c r="I10" s="7">
        <v>38495.25</v>
      </c>
      <c r="J10" s="7">
        <v>890557.1</v>
      </c>
      <c r="K10" s="7">
        <v>284656.5</v>
      </c>
      <c r="L10" s="7">
        <v>8039579</v>
      </c>
      <c r="M10" s="7">
        <f t="shared" si="0"/>
        <v>163000.25</v>
      </c>
      <c r="N10" s="7">
        <f t="shared" si="1"/>
        <v>288352286.10000002</v>
      </c>
      <c r="O10" s="7">
        <f t="shared" si="2"/>
        <v>284656.5</v>
      </c>
    </row>
    <row r="11" spans="2:18" x14ac:dyDescent="0.25">
      <c r="B11" s="5">
        <v>2012</v>
      </c>
      <c r="C11" s="7">
        <v>9274</v>
      </c>
      <c r="D11" s="7">
        <v>110241762</v>
      </c>
      <c r="E11" s="7">
        <v>26123.3</v>
      </c>
      <c r="F11" s="7">
        <v>106709500</v>
      </c>
      <c r="G11" s="8">
        <v>0</v>
      </c>
      <c r="H11" s="7">
        <v>27533500</v>
      </c>
      <c r="I11" s="7">
        <v>28969</v>
      </c>
      <c r="J11" s="7">
        <v>760669.5</v>
      </c>
      <c r="K11" s="7">
        <v>210603.2</v>
      </c>
      <c r="L11" s="7">
        <v>1587221</v>
      </c>
      <c r="M11" s="7">
        <f t="shared" si="0"/>
        <v>64366.3</v>
      </c>
      <c r="N11" s="7">
        <f>D11+F11+H11+J11+L11</f>
        <v>246832652.5</v>
      </c>
      <c r="O11" s="7">
        <f t="shared" si="2"/>
        <v>210603.2</v>
      </c>
    </row>
    <row r="12" spans="2:18" x14ac:dyDescent="0.25">
      <c r="B12" s="5">
        <v>2013</v>
      </c>
      <c r="C12" s="7">
        <v>85022</v>
      </c>
      <c r="D12" s="7">
        <v>150473090.90909091</v>
      </c>
      <c r="E12" s="7">
        <v>40447</v>
      </c>
      <c r="F12" s="7">
        <v>123776700</v>
      </c>
      <c r="G12" s="8">
        <v>0</v>
      </c>
      <c r="H12" s="7">
        <v>29777100</v>
      </c>
      <c r="I12" s="7">
        <v>25350.959999999995</v>
      </c>
      <c r="J12" s="7">
        <v>546546.69999999995</v>
      </c>
      <c r="K12" s="7">
        <v>205122.09999999998</v>
      </c>
      <c r="L12" s="7">
        <v>5662048.5</v>
      </c>
      <c r="M12" s="7">
        <f>C12+E12+G12+I12</f>
        <v>150819.96</v>
      </c>
      <c r="N12" s="7">
        <f t="shared" si="1"/>
        <v>310235486.10909086</v>
      </c>
      <c r="O12" s="7">
        <f t="shared" si="2"/>
        <v>205122.09999999998</v>
      </c>
    </row>
    <row r="13" spans="2:18" x14ac:dyDescent="0.25">
      <c r="B13" s="5">
        <v>2014</v>
      </c>
      <c r="C13" s="7">
        <v>288541</v>
      </c>
      <c r="D13" s="7">
        <v>140725435.33924836</v>
      </c>
      <c r="E13" s="10">
        <v>58162.8</v>
      </c>
      <c r="F13" s="7">
        <v>130632700</v>
      </c>
      <c r="G13" s="8">
        <v>0</v>
      </c>
      <c r="H13" s="7">
        <v>31876700</v>
      </c>
      <c r="I13" s="10">
        <v>22355.42</v>
      </c>
      <c r="J13" s="10">
        <v>357601.00000000006</v>
      </c>
      <c r="K13" s="10">
        <v>167223</v>
      </c>
      <c r="L13" s="7">
        <v>7208000</v>
      </c>
      <c r="M13" s="7">
        <f t="shared" si="0"/>
        <v>369059.22</v>
      </c>
      <c r="N13" s="7">
        <f t="shared" si="1"/>
        <v>310800436.33924836</v>
      </c>
      <c r="O13" s="7">
        <f t="shared" si="2"/>
        <v>167223</v>
      </c>
    </row>
    <row r="14" spans="2:18" x14ac:dyDescent="0.25">
      <c r="B14" s="5">
        <v>2015</v>
      </c>
      <c r="C14" s="7">
        <v>614110</v>
      </c>
      <c r="D14" s="7">
        <v>114148000</v>
      </c>
      <c r="E14" s="7">
        <v>47863.3</v>
      </c>
      <c r="F14" s="7">
        <v>126030000</v>
      </c>
      <c r="G14" s="7">
        <v>0</v>
      </c>
      <c r="H14" s="7">
        <v>32557300</v>
      </c>
      <c r="I14" s="7">
        <v>21620.53</v>
      </c>
      <c r="J14" s="7">
        <v>456533.1</v>
      </c>
      <c r="K14" s="7">
        <v>148379.1</v>
      </c>
      <c r="L14" s="7">
        <v>8689916</v>
      </c>
      <c r="M14" s="7">
        <f t="shared" si="0"/>
        <v>683593.83000000007</v>
      </c>
      <c r="N14" s="7">
        <f t="shared" si="1"/>
        <v>281881749.10000002</v>
      </c>
      <c r="O14" s="7">
        <f t="shared" si="2"/>
        <v>148379.1</v>
      </c>
    </row>
    <row r="15" spans="2:18" x14ac:dyDescent="0.25">
      <c r="B15" s="5">
        <v>2016</v>
      </c>
      <c r="C15" s="7">
        <v>165523</v>
      </c>
      <c r="D15" s="7">
        <v>137799366</v>
      </c>
      <c r="E15" s="7">
        <v>20169.400000000001</v>
      </c>
      <c r="F15" s="7">
        <v>109779900</v>
      </c>
      <c r="G15" s="7">
        <v>0</v>
      </c>
      <c r="H15" s="7">
        <v>26173700</v>
      </c>
      <c r="I15" s="7">
        <v>37917.359999999993</v>
      </c>
      <c r="J15" s="7">
        <v>495042.5</v>
      </c>
      <c r="K15" s="7">
        <v>133863.9</v>
      </c>
      <c r="L15" s="7">
        <v>6966990</v>
      </c>
      <c r="M15" s="7">
        <f>C15+E15+G15+I15</f>
        <v>223609.75999999998</v>
      </c>
      <c r="N15" s="7">
        <f>D15+F15+H15+J15+L15</f>
        <v>281214998.5</v>
      </c>
      <c r="O15" s="7">
        <f>K15</f>
        <v>133863.9</v>
      </c>
    </row>
  </sheetData>
  <mergeCells count="7">
    <mergeCell ref="G3:H3"/>
    <mergeCell ref="C2:L2"/>
    <mergeCell ref="M2:O3"/>
    <mergeCell ref="B2:B5"/>
    <mergeCell ref="C3:D3"/>
    <mergeCell ref="E3:F3"/>
    <mergeCell ref="I3:K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14"/>
  <sheetViews>
    <sheetView workbookViewId="0">
      <selection activeCell="K9" sqref="K9"/>
    </sheetView>
  </sheetViews>
  <sheetFormatPr defaultRowHeight="15" x14ac:dyDescent="0.25"/>
  <cols>
    <col min="3" max="3" width="22" customWidth="1"/>
    <col min="4" max="4" width="16.140625" customWidth="1"/>
    <col min="5" max="5" width="14.7109375" customWidth="1"/>
    <col min="6" max="6" width="13.42578125" bestFit="1" customWidth="1"/>
    <col min="7" max="7" width="16.5703125" bestFit="1" customWidth="1"/>
    <col min="8" max="8" width="15.7109375" bestFit="1" customWidth="1"/>
    <col min="9" max="9" width="22" customWidth="1"/>
    <col min="10" max="10" width="12.5703125" customWidth="1"/>
    <col min="11" max="11" width="14.5703125" customWidth="1"/>
    <col min="12" max="12" width="25.85546875" customWidth="1"/>
    <col min="13" max="13" width="26.28515625" customWidth="1"/>
  </cols>
  <sheetData>
    <row r="2" spans="2:13" x14ac:dyDescent="0.25">
      <c r="B2" s="16"/>
      <c r="C2" s="20" t="s">
        <v>0</v>
      </c>
      <c r="D2" s="20"/>
      <c r="E2" s="20"/>
      <c r="F2" s="20"/>
      <c r="G2" s="20"/>
      <c r="H2" s="20"/>
      <c r="I2" s="20" t="s">
        <v>12</v>
      </c>
      <c r="J2" s="20"/>
      <c r="K2" s="20"/>
      <c r="L2" s="20"/>
      <c r="M2" s="20"/>
    </row>
    <row r="3" spans="2:13" x14ac:dyDescent="0.25">
      <c r="B3" s="17"/>
      <c r="C3" s="2" t="s">
        <v>1</v>
      </c>
      <c r="D3" s="2" t="s">
        <v>4</v>
      </c>
      <c r="E3" s="2" t="s">
        <v>5</v>
      </c>
      <c r="F3" s="2" t="s">
        <v>7</v>
      </c>
      <c r="G3" s="2" t="s">
        <v>9</v>
      </c>
      <c r="H3" s="2" t="s">
        <v>10</v>
      </c>
      <c r="I3" s="2" t="s">
        <v>1</v>
      </c>
      <c r="J3" s="2" t="s">
        <v>4</v>
      </c>
      <c r="K3" s="2" t="s">
        <v>22</v>
      </c>
      <c r="L3" s="2" t="s">
        <v>23</v>
      </c>
      <c r="M3" s="2" t="s">
        <v>24</v>
      </c>
    </row>
    <row r="4" spans="2:13" x14ac:dyDescent="0.25">
      <c r="B4" s="18"/>
      <c r="C4" s="14" t="s">
        <v>2</v>
      </c>
      <c r="D4" s="2" t="s">
        <v>21</v>
      </c>
      <c r="E4" s="2" t="s">
        <v>6</v>
      </c>
      <c r="F4" s="2" t="s">
        <v>21</v>
      </c>
      <c r="G4" s="2" t="s">
        <v>11</v>
      </c>
      <c r="H4" s="2" t="s">
        <v>11</v>
      </c>
      <c r="I4" s="2" t="s">
        <v>2</v>
      </c>
      <c r="J4" s="2" t="s">
        <v>21</v>
      </c>
      <c r="K4" s="2" t="s">
        <v>2</v>
      </c>
      <c r="L4" s="2" t="s">
        <v>6</v>
      </c>
      <c r="M4" s="2" t="s">
        <v>21</v>
      </c>
    </row>
    <row r="5" spans="2:13" x14ac:dyDescent="0.25">
      <c r="B5" s="6">
        <v>2007</v>
      </c>
      <c r="C5" s="4">
        <f>'Cogen Raw Data'!C5</f>
        <v>76672.22778877645</v>
      </c>
      <c r="D5" s="4">
        <f>'Cogen Raw Data'!D5*'Conversion Factors'!$C$3/'Conversion Factors'!$C$4</f>
        <v>1694305.0139468857</v>
      </c>
      <c r="E5" s="4">
        <f>'Cogen Raw Data'!E5</f>
        <v>112391903</v>
      </c>
      <c r="F5" s="4">
        <f>'Cogen Raw Data'!F5*1000*'Conversion Factors'!$C$2/'Conversion Factors'!$C$4</f>
        <v>290464.50199999998</v>
      </c>
      <c r="G5" s="5"/>
      <c r="H5" s="5"/>
      <c r="I5" s="4">
        <f>'Other Raw Data'!M6</f>
        <v>358693.55299999996</v>
      </c>
      <c r="J5" s="4">
        <f>'Other Raw Data'!N6*'Conversion Factors'!$C$3/'Conversion Factors'!$C$4</f>
        <v>253742.55650000001</v>
      </c>
      <c r="K5" s="4">
        <f>'Other Raw Data'!O6/'Conversion Factors'!$C$5</f>
        <v>7249.2806770098723</v>
      </c>
      <c r="L5" s="5"/>
      <c r="M5" s="5"/>
    </row>
    <row r="6" spans="2:13" x14ac:dyDescent="0.25">
      <c r="B6" s="6">
        <v>2008</v>
      </c>
      <c r="C6" s="4">
        <f>'Cogen Raw Data'!C6</f>
        <v>31052.2</v>
      </c>
      <c r="D6" s="4">
        <f>'Cogen Raw Data'!D6*'Conversion Factors'!$C$3/'Conversion Factors'!$C$4</f>
        <v>1728439.3245120682</v>
      </c>
      <c r="E6" s="4">
        <f>'Cogen Raw Data'!E6</f>
        <v>185685228.38</v>
      </c>
      <c r="F6" s="4">
        <f>'Cogen Raw Data'!F6*1000*'Conversion Factors'!$C$2/'Conversion Factors'!$C$4</f>
        <v>281923.27029999997</v>
      </c>
      <c r="G6" s="5"/>
      <c r="H6" s="5"/>
      <c r="I6" s="4">
        <f>'Other Raw Data'!M7</f>
        <v>149795.36199999999</v>
      </c>
      <c r="J6" s="4">
        <f>'Other Raw Data'!N7*'Conversion Factors'!$C$3/'Conversion Factors'!$C$4</f>
        <v>266843.04300000001</v>
      </c>
      <c r="K6" s="4">
        <f>'Other Raw Data'!O7/'Conversion Factors'!$C$5</f>
        <v>9108.4372355430169</v>
      </c>
      <c r="L6" s="5"/>
      <c r="M6" s="5"/>
    </row>
    <row r="7" spans="2:13" x14ac:dyDescent="0.25">
      <c r="B7" s="6">
        <v>2009</v>
      </c>
      <c r="C7" s="4">
        <f>'Cogen Raw Data'!C7</f>
        <v>91688.9</v>
      </c>
      <c r="D7" s="4">
        <f>'Cogen Raw Data'!D7*'Conversion Factors'!$C$3/'Conversion Factors'!$C$4</f>
        <v>1626869.0770900005</v>
      </c>
      <c r="E7" s="4">
        <f>'Cogen Raw Data'!E7</f>
        <v>129221000</v>
      </c>
      <c r="F7" s="4">
        <f>'Cogen Raw Data'!F7*1000*'Conversion Factors'!$C$2/'Conversion Factors'!$C$4</f>
        <v>827381.07400000002</v>
      </c>
      <c r="G7" s="5"/>
      <c r="H7" s="5"/>
      <c r="I7" s="4">
        <f>'Other Raw Data'!M8</f>
        <v>208236.62300000002</v>
      </c>
      <c r="J7" s="4">
        <f>'Other Raw Data'!N8*'Conversion Factors'!$C$3/'Conversion Factors'!$C$4</f>
        <v>285086.11900000001</v>
      </c>
      <c r="K7" s="4">
        <f>'Other Raw Data'!O8/'Conversion Factors'!$C$5</f>
        <v>9675.2806770098723</v>
      </c>
      <c r="L7" s="5"/>
      <c r="M7" s="5"/>
    </row>
    <row r="8" spans="2:13" x14ac:dyDescent="0.25">
      <c r="B8" s="6">
        <v>2010</v>
      </c>
      <c r="C8" s="4">
        <f>'Cogen Raw Data'!C8</f>
        <v>77151.76999999999</v>
      </c>
      <c r="D8" s="4">
        <f>'Cogen Raw Data'!D8*'Conversion Factors'!$C$3/'Conversion Factors'!$C$4</f>
        <v>1557355.4807299995</v>
      </c>
      <c r="E8" s="4">
        <f>'Cogen Raw Data'!E8</f>
        <v>126106777</v>
      </c>
      <c r="F8" s="4">
        <f>'Cogen Raw Data'!F8*1000*'Conversion Factors'!$C$2/'Conversion Factors'!$C$4</f>
        <v>868334.40483309457</v>
      </c>
      <c r="G8" s="5"/>
      <c r="H8" s="5"/>
      <c r="I8" s="4">
        <f>'Other Raw Data'!M9</f>
        <v>129159.09</v>
      </c>
      <c r="J8" s="4">
        <f>'Other Raw Data'!N9*'Conversion Factors'!$C$3/'Conversion Factors'!$C$4</f>
        <v>286131.05550000002</v>
      </c>
      <c r="K8" s="4">
        <f>'Other Raw Data'!O9/'Conversion Factors'!$C$5</f>
        <v>9202.3638928067685</v>
      </c>
      <c r="L8" s="5"/>
      <c r="M8" s="5"/>
    </row>
    <row r="9" spans="2:13" x14ac:dyDescent="0.25">
      <c r="B9" s="6">
        <v>2011</v>
      </c>
      <c r="C9" s="4">
        <f>'Cogen Raw Data'!C9</f>
        <v>94663.999999999985</v>
      </c>
      <c r="D9" s="4">
        <f>'Cogen Raw Data'!D9*'Conversion Factors'!$C$3/'Conversion Factors'!$C$4</f>
        <v>1503981.46508</v>
      </c>
      <c r="E9" s="4">
        <f>'Cogen Raw Data'!E9</f>
        <v>121929300</v>
      </c>
      <c r="F9" s="4">
        <f>'Cogen Raw Data'!F9*1000*'Conversion Factors'!$C$2/'Conversion Factors'!$C$4</f>
        <v>866424.80690965243</v>
      </c>
      <c r="G9" s="5"/>
      <c r="H9" s="5"/>
      <c r="I9" s="4">
        <f>'Other Raw Data'!M10</f>
        <v>163000.25</v>
      </c>
      <c r="J9" s="4">
        <f>'Other Raw Data'!N10*'Conversion Factors'!$C$3/'Conversion Factors'!$C$4</f>
        <v>288352.28610000003</v>
      </c>
      <c r="K9" s="4">
        <f>'Other Raw Data'!O10/'Conversion Factors'!$C$5</f>
        <v>8029.802538787023</v>
      </c>
      <c r="L9" s="5"/>
      <c r="M9" s="5"/>
    </row>
    <row r="10" spans="2:13" x14ac:dyDescent="0.25">
      <c r="B10" s="6">
        <v>2012</v>
      </c>
      <c r="C10" s="4">
        <f>'Cogen Raw Data'!C10</f>
        <v>2738.1800000000003</v>
      </c>
      <c r="D10" s="4">
        <f>'Cogen Raw Data'!D10*'Conversion Factors'!$C$3/'Conversion Factors'!$C$4</f>
        <v>1493283.3617</v>
      </c>
      <c r="E10" s="4">
        <f>'Cogen Raw Data'!E10</f>
        <v>122855200</v>
      </c>
      <c r="F10" s="4">
        <f>'Cogen Raw Data'!F10*1000*'Conversion Factors'!$C$2/'Conversion Factors'!$C$4</f>
        <v>816769.03284981498</v>
      </c>
      <c r="G10" s="5"/>
      <c r="H10" s="5"/>
      <c r="I10" s="4">
        <f>'Other Raw Data'!M11</f>
        <v>64366.3</v>
      </c>
      <c r="J10" s="4">
        <f>'Other Raw Data'!N11*'Conversion Factors'!$C$3/'Conversion Factors'!$C$4</f>
        <v>246832.6525</v>
      </c>
      <c r="K10" s="4">
        <f>'Other Raw Data'!O11/'Conversion Factors'!$C$5</f>
        <v>5940.8519040902675</v>
      </c>
      <c r="L10" s="5"/>
      <c r="M10" s="5"/>
    </row>
    <row r="11" spans="2:13" x14ac:dyDescent="0.25">
      <c r="B11" s="6">
        <v>2013</v>
      </c>
      <c r="C11" s="4">
        <f>'Cogen Raw Data'!C11</f>
        <v>101756.65507268376</v>
      </c>
      <c r="D11" s="4">
        <f>'Cogen Raw Data'!D11*'Conversion Factors'!$C$3/'Conversion Factors'!$C$4</f>
        <v>1456080.0519497588</v>
      </c>
      <c r="E11" s="4">
        <f>'Cogen Raw Data'!E11</f>
        <v>120800100</v>
      </c>
      <c r="F11" s="4">
        <f>'Cogen Raw Data'!F11*1000*'Conversion Factors'!$C$2/'Conversion Factors'!$C$4</f>
        <v>907995.18267053587</v>
      </c>
      <c r="G11" s="5"/>
      <c r="H11" s="5"/>
      <c r="I11" s="4">
        <f>'Other Raw Data'!M12</f>
        <v>150819.96</v>
      </c>
      <c r="J11" s="4">
        <f>'Other Raw Data'!N12*'Conversion Factors'!$C$3/'Conversion Factors'!$C$4</f>
        <v>310235.48610909085</v>
      </c>
      <c r="K11" s="4">
        <f>'Other Raw Data'!O12/'Conversion Factors'!$C$5</f>
        <v>5786.2369534555701</v>
      </c>
      <c r="L11" s="5"/>
      <c r="M11" s="5"/>
    </row>
    <row r="12" spans="2:13" x14ac:dyDescent="0.25">
      <c r="B12" s="6">
        <v>2014</v>
      </c>
      <c r="C12" s="4">
        <f>'Cogen Raw Data'!C12</f>
        <v>502320.09217705944</v>
      </c>
      <c r="D12" s="4">
        <f>'Cogen Raw Data'!D12*'Conversion Factors'!$C$3/'Conversion Factors'!$C$4</f>
        <v>1359730.126057134</v>
      </c>
      <c r="E12" s="4">
        <f>'Cogen Raw Data'!E12</f>
        <v>123269481</v>
      </c>
      <c r="F12" s="4">
        <f>'Cogen Raw Data'!F12*1000*'Conversion Factors'!$C$2/'Conversion Factors'!$C$4</f>
        <v>900521.43605870602</v>
      </c>
      <c r="G12" s="5"/>
      <c r="H12" s="5"/>
      <c r="I12" s="4">
        <f>'Other Raw Data'!M13</f>
        <v>369059.22</v>
      </c>
      <c r="J12" s="4">
        <f>'Other Raw Data'!N13*'Conversion Factors'!$C$3/'Conversion Factors'!$C$4</f>
        <v>310800.43633924838</v>
      </c>
      <c r="K12" s="4">
        <f>'Other Raw Data'!O13/'Conversion Factors'!$C$5</f>
        <v>4717.1509167842023</v>
      </c>
      <c r="L12" s="5"/>
      <c r="M12" s="5"/>
    </row>
    <row r="13" spans="2:13" x14ac:dyDescent="0.25">
      <c r="B13" s="6">
        <v>2015</v>
      </c>
      <c r="C13" s="4">
        <f>'Cogen Raw Data'!C13</f>
        <v>777510.31304253987</v>
      </c>
      <c r="D13" s="4">
        <f>'Cogen Raw Data'!D13*'Conversion Factors'!$C$3/'Conversion Factors'!$C$4</f>
        <v>1303153.0699974925</v>
      </c>
      <c r="E13" s="4">
        <f>'Cogen Raw Data'!E13</f>
        <v>120757816.31125456</v>
      </c>
      <c r="F13" s="4">
        <f>'Cogen Raw Data'!F13*1000*'Conversion Factors'!$C$2/'Conversion Factors'!$C$4</f>
        <v>913154.30358443107</v>
      </c>
      <c r="G13" s="5"/>
      <c r="H13" s="5"/>
      <c r="I13" s="4">
        <f>'Other Raw Data'!M14</f>
        <v>683593.83000000007</v>
      </c>
      <c r="J13" s="4">
        <f>'Other Raw Data'!N14*'Conversion Factors'!$C$3/'Conversion Factors'!$C$4</f>
        <v>281881.74910000002</v>
      </c>
      <c r="K13" s="4">
        <f>'Other Raw Data'!O14/'Conversion Factors'!$C$5</f>
        <v>4185.588152327221</v>
      </c>
      <c r="L13" s="5"/>
      <c r="M13" s="5"/>
    </row>
    <row r="14" spans="2:13" x14ac:dyDescent="0.25">
      <c r="B14" s="5">
        <v>2016</v>
      </c>
      <c r="C14" s="4">
        <f>'Cogen Raw Data'!C14</f>
        <v>175773.7517789219</v>
      </c>
      <c r="D14" s="4">
        <f>'Cogen Raw Data'!D14*'Conversion Factors'!$C$3/'Conversion Factors'!$C$4</f>
        <v>1418072.5749365189</v>
      </c>
      <c r="E14" s="4">
        <f>'Cogen Raw Data'!E14</f>
        <v>122070995.51859681</v>
      </c>
      <c r="F14" s="4">
        <f>'Cogen Raw Data'!F14*1000*'Conversion Factors'!$C$2/'Conversion Factors'!$C$4</f>
        <v>840795.64772915025</v>
      </c>
      <c r="G14" s="1"/>
      <c r="H14" s="1"/>
      <c r="I14" s="4">
        <f>'Other Raw Data'!M15</f>
        <v>223609.75999999998</v>
      </c>
      <c r="J14" s="4">
        <f>'Other Raw Data'!N15*'Conversion Factors'!$C$3/'Conversion Factors'!$C$4</f>
        <v>281214.99849999999</v>
      </c>
      <c r="K14" s="4">
        <f>'Other Raw Data'!O15/'Conversion Factors'!$C$5</f>
        <v>3776.1325811001407</v>
      </c>
      <c r="L14" s="4"/>
      <c r="M14" s="4"/>
    </row>
  </sheetData>
  <mergeCells count="3">
    <mergeCell ref="C2:H2"/>
    <mergeCell ref="I2:M2"/>
    <mergeCell ref="B2:B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18" sqref="B18"/>
    </sheetView>
  </sheetViews>
  <sheetFormatPr defaultRowHeight="15" x14ac:dyDescent="0.25"/>
  <cols>
    <col min="3" max="3" width="18.28515625" bestFit="1" customWidth="1"/>
    <col min="4" max="4" width="13.7109375" customWidth="1"/>
    <col min="5" max="5" width="16.42578125" customWidth="1"/>
    <col min="6" max="6" width="12.28515625" customWidth="1"/>
  </cols>
  <sheetData>
    <row r="2" spans="2:6" x14ac:dyDescent="0.25">
      <c r="B2" s="1"/>
      <c r="C2" s="20" t="s">
        <v>33</v>
      </c>
      <c r="D2" s="20"/>
      <c r="E2" s="20"/>
      <c r="F2" s="21" t="s">
        <v>35</v>
      </c>
    </row>
    <row r="3" spans="2:6" x14ac:dyDescent="0.25">
      <c r="B3" s="1"/>
      <c r="C3" s="11" t="s">
        <v>31</v>
      </c>
      <c r="D3" s="11" t="s">
        <v>4</v>
      </c>
      <c r="E3" s="11" t="s">
        <v>22</v>
      </c>
      <c r="F3" s="21"/>
    </row>
    <row r="4" spans="2:6" x14ac:dyDescent="0.25">
      <c r="B4" s="1"/>
      <c r="C4" s="11" t="s">
        <v>21</v>
      </c>
      <c r="D4" s="11" t="s">
        <v>21</v>
      </c>
      <c r="E4" s="11" t="s">
        <v>21</v>
      </c>
      <c r="F4" s="11" t="s">
        <v>21</v>
      </c>
    </row>
    <row r="5" spans="2:6" x14ac:dyDescent="0.25">
      <c r="B5" s="1">
        <v>2007</v>
      </c>
      <c r="C5" s="15">
        <f>('CCC Input'!C5+'CCC Input'!I5)/'Conversion Factors'!$C$6</f>
        <v>60381.087454633787</v>
      </c>
      <c r="D5" s="15">
        <f>'CCC Input'!D5+'CCC Input'!J5</f>
        <v>1948047.5704468857</v>
      </c>
      <c r="E5" s="15">
        <f>'CCC Input'!K5/'Conversion Factors'!$C$7</f>
        <v>613.59982873262106</v>
      </c>
      <c r="F5" s="4">
        <f>C5+D5+E5</f>
        <v>2009042.2577302521</v>
      </c>
    </row>
    <row r="6" spans="2:6" x14ac:dyDescent="0.25">
      <c r="B6" s="1">
        <v>2008</v>
      </c>
      <c r="C6" s="15">
        <f>('CCC Input'!C6+'CCC Input'!I6)/'Conversion Factors'!$C$6</f>
        <v>25081.834491666632</v>
      </c>
      <c r="D6" s="15">
        <f>'CCC Input'!D6+'CCC Input'!J6</f>
        <v>1995282.3675120682</v>
      </c>
      <c r="E6" s="15">
        <f>'CCC Input'!K6/'Conversion Factors'!$C$7</f>
        <v>770.96415172274794</v>
      </c>
      <c r="F6" s="4">
        <f t="shared" ref="F6:F14" si="0">C6+D6+E6</f>
        <v>2021135.1661554577</v>
      </c>
    </row>
    <row r="7" spans="2:6" x14ac:dyDescent="0.25">
      <c r="B7" s="1">
        <v>2009</v>
      </c>
      <c r="C7" s="15">
        <f>('CCC Input'!C7+'CCC Input'!I7)/'Conversion Factors'!$C$6</f>
        <v>41596.81360654757</v>
      </c>
      <c r="D7" s="15">
        <f>'CCC Input'!D7+'CCC Input'!J7</f>
        <v>1911955.1960900004</v>
      </c>
      <c r="E7" s="15">
        <f>'CCC Input'!K7/'Conversion Factors'!$C$7</f>
        <v>818.94340016119247</v>
      </c>
      <c r="F7" s="4">
        <f t="shared" si="0"/>
        <v>1954370.9530967092</v>
      </c>
    </row>
    <row r="8" spans="2:6" x14ac:dyDescent="0.25">
      <c r="B8" s="1">
        <v>2010</v>
      </c>
      <c r="C8" s="15">
        <f>('CCC Input'!C8+'CCC Input'!I8)/'Conversion Factors'!$C$6</f>
        <v>28613.351416666625</v>
      </c>
      <c r="D8" s="15">
        <f>'CCC Input'!D8+'CCC Input'!J8</f>
        <v>1843486.5362299995</v>
      </c>
      <c r="E8" s="15">
        <f>'CCC Input'!K8/'Conversion Factors'!$C$7</f>
        <v>778.91437235542969</v>
      </c>
      <c r="F8" s="4">
        <f t="shared" si="0"/>
        <v>1872878.8020190215</v>
      </c>
    </row>
    <row r="9" spans="2:6" x14ac:dyDescent="0.25">
      <c r="B9" s="1">
        <v>2011</v>
      </c>
      <c r="C9" s="15">
        <f>('CCC Input'!C9+'CCC Input'!I9)/'Conversion Factors'!$C$6</f>
        <v>35735.577529761853</v>
      </c>
      <c r="D9" s="15">
        <f>'CCC Input'!D9+'CCC Input'!J9</f>
        <v>1792333.7511800001</v>
      </c>
      <c r="E9" s="15">
        <f>'CCC Input'!K9/'Conversion Factors'!$C$7</f>
        <v>679.66542917590129</v>
      </c>
      <c r="F9" s="4">
        <f t="shared" si="0"/>
        <v>1828748.9941389379</v>
      </c>
    </row>
    <row r="10" spans="2:6" x14ac:dyDescent="0.25">
      <c r="B10" s="1">
        <v>2012</v>
      </c>
      <c r="C10" s="15">
        <f>('CCC Input'!C10+'CCC Input'!I10)/'Conversion Factors'!$C$6</f>
        <v>9306.752285714274</v>
      </c>
      <c r="D10" s="15">
        <f>'CCC Input'!D10+'CCC Input'!J10</f>
        <v>1740116.0142000001</v>
      </c>
      <c r="E10" s="15">
        <f>'CCC Input'!K10/'Conversion Factors'!$C$7</f>
        <v>502.85067902478312</v>
      </c>
      <c r="F10" s="4">
        <f t="shared" si="0"/>
        <v>1749925.6171647392</v>
      </c>
    </row>
    <row r="11" spans="2:6" x14ac:dyDescent="0.25">
      <c r="B11" s="1">
        <v>2013</v>
      </c>
      <c r="C11" s="15">
        <f>('CCC Input'!C11+'CCC Input'!I11)/'Conversion Factors'!$C$6</f>
        <v>35029.97101900907</v>
      </c>
      <c r="D11" s="15">
        <f>'CCC Input'!D11+'CCC Input'!J11</f>
        <v>1766315.5380588495</v>
      </c>
      <c r="E11" s="15">
        <f>'CCC Input'!K11/'Conversion Factors'!$C$7</f>
        <v>489.76362784606056</v>
      </c>
      <c r="F11" s="4">
        <f t="shared" si="0"/>
        <v>1801835.2727057047</v>
      </c>
    </row>
    <row r="12" spans="2:6" x14ac:dyDescent="0.25">
      <c r="B12" s="1">
        <v>2014</v>
      </c>
      <c r="C12" s="15">
        <f>('CCC Input'!C12+'CCC Input'!I12)/'Conversion Factors'!$C$6</f>
        <v>120852.01174836583</v>
      </c>
      <c r="D12" s="15">
        <f>'CCC Input'!D12+'CCC Input'!J12</f>
        <v>1670530.5623963824</v>
      </c>
      <c r="E12" s="15">
        <f>'CCC Input'!K12/'Conversion Factors'!$C$7</f>
        <v>399.27313117066268</v>
      </c>
      <c r="F12" s="4">
        <f t="shared" si="0"/>
        <v>1791781.847275919</v>
      </c>
    </row>
    <row r="13" spans="2:6" x14ac:dyDescent="0.25">
      <c r="B13" s="1">
        <v>2015</v>
      </c>
      <c r="C13" s="15">
        <f>('CCC Input'!C13+'CCC Input'!I13)/'Conversion Factors'!$C$6</f>
        <v>202641.22936244722</v>
      </c>
      <c r="D13" s="15">
        <f>'CCC Input'!D13+'CCC Input'!J13</f>
        <v>1585034.8190974924</v>
      </c>
      <c r="E13" s="15">
        <f>'CCC Input'!K13/'Conversion Factors'!$C$7</f>
        <v>354.28014003626822</v>
      </c>
      <c r="F13" s="4">
        <f t="shared" si="0"/>
        <v>1788030.3285999759</v>
      </c>
    </row>
    <row r="14" spans="2:6" x14ac:dyDescent="0.25">
      <c r="B14" s="1">
        <v>2016</v>
      </c>
      <c r="C14" s="15">
        <f>('CCC Input'!C14+'CCC Input'!I14)/'Conversion Factors'!$C$6</f>
        <v>55390.689431243256</v>
      </c>
      <c r="D14" s="15">
        <f>'CCC Input'!D14+'CCC Input'!J14</f>
        <v>1699287.5734365189</v>
      </c>
      <c r="E14" s="15">
        <f>'CCC Input'!K14/'Conversion Factors'!$C$7</f>
        <v>319.62265061454747</v>
      </c>
      <c r="F14" s="4">
        <f t="shared" si="0"/>
        <v>1754997.8855183767</v>
      </c>
    </row>
    <row r="16" spans="2:6" x14ac:dyDescent="0.25">
      <c r="B16" t="s">
        <v>36</v>
      </c>
    </row>
    <row r="17" spans="2:2" x14ac:dyDescent="0.25">
      <c r="B17" t="s">
        <v>37</v>
      </c>
    </row>
  </sheetData>
  <mergeCells count="2">
    <mergeCell ref="C2:E2"/>
    <mergeCell ref="F2:F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D14" sqref="D14"/>
    </sheetView>
  </sheetViews>
  <sheetFormatPr defaultRowHeight="15" x14ac:dyDescent="0.25"/>
  <cols>
    <col min="2" max="2" width="34.7109375" bestFit="1" customWidth="1"/>
    <col min="3" max="3" width="11.140625" customWidth="1"/>
    <col min="4" max="4" width="19.5703125" bestFit="1" customWidth="1"/>
    <col min="5" max="5" width="29.28515625" bestFit="1" customWidth="1"/>
  </cols>
  <sheetData>
    <row r="2" spans="2:3" x14ac:dyDescent="0.25">
      <c r="B2" s="1" t="s">
        <v>26</v>
      </c>
      <c r="C2" s="4">
        <v>1202</v>
      </c>
    </row>
    <row r="3" spans="2:3" x14ac:dyDescent="0.25">
      <c r="B3" s="1" t="s">
        <v>27</v>
      </c>
      <c r="C3" s="4">
        <v>1000</v>
      </c>
    </row>
    <row r="4" spans="2:3" x14ac:dyDescent="0.25">
      <c r="B4" s="1" t="s">
        <v>28</v>
      </c>
      <c r="C4" s="4">
        <v>1000000</v>
      </c>
    </row>
    <row r="5" spans="2:3" x14ac:dyDescent="0.25">
      <c r="B5" s="1" t="s">
        <v>29</v>
      </c>
      <c r="C5" s="3">
        <v>35.450000000000003</v>
      </c>
    </row>
    <row r="6" spans="2:3" x14ac:dyDescent="0.25">
      <c r="B6" s="12" t="s">
        <v>32</v>
      </c>
      <c r="C6" s="13">
        <f>1/0.138690476190476</f>
        <v>7.2103004291845592</v>
      </c>
    </row>
    <row r="7" spans="2:3" x14ac:dyDescent="0.25">
      <c r="B7" s="12" t="s">
        <v>34</v>
      </c>
      <c r="C7" s="13">
        <f>1/0.0846428571428571</f>
        <v>11.814345991561186</v>
      </c>
    </row>
    <row r="9" spans="2:3" x14ac:dyDescent="0.25">
      <c r="B9" t="s">
        <v>38</v>
      </c>
    </row>
    <row r="10" spans="2:3" x14ac:dyDescent="0.25">
      <c r="B10" t="s">
        <v>39</v>
      </c>
    </row>
    <row r="11" spans="2:3" x14ac:dyDescent="0.25">
      <c r="B1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Cogen Raw Data</vt:lpstr>
      <vt:lpstr>Other Raw Data</vt:lpstr>
      <vt:lpstr>CCC Input</vt:lpstr>
      <vt:lpstr>STARS Input</vt:lpstr>
      <vt:lpstr>Conversion Factors</vt:lpstr>
    </vt:vector>
  </TitlesOfParts>
  <Company>University of Connecticut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UITS</dc:creator>
  <cp:lastModifiedBy>temp</cp:lastModifiedBy>
  <dcterms:created xsi:type="dcterms:W3CDTF">2017-02-24T16:22:00Z</dcterms:created>
  <dcterms:modified xsi:type="dcterms:W3CDTF">2017-02-28T21:18:32Z</dcterms:modified>
</cp:coreProperties>
</file>