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Sustainability\dn015@bucknell.edu\INTERN PROJECTS - Sustainability\STARS\STARS 2.1 Tracking Sheets\Relevant data used to answer questions\"/>
    </mc:Choice>
  </mc:AlternateContent>
  <bookViews>
    <workbookView xWindow="0" yWindow="0" windowWidth="25215" windowHeight="10410"/>
  </bookViews>
  <sheets>
    <sheet name="Summary" sheetId="5" r:id="rId1"/>
    <sheet name="Carbon Footprint 1990-2018" sheetId="10" r:id="rId2"/>
    <sheet name="Carbon Footprint 2008-2018" sheetId="7" r:id="rId3"/>
    <sheet name="Carbon Footprint 2008-2030" sheetId="13" r:id="rId4"/>
    <sheet name="Wedge Diagram" sheetId="14" r:id="rId5"/>
    <sheet name="GHG by Category" sheetId="2" r:id="rId6"/>
    <sheet name="Raw Data 08-18" sheetId="3" r:id="rId7"/>
    <sheet name="PA Degree Days" sheetId="4" r:id="rId8"/>
  </sheets>
  <definedNames>
    <definedName name="DATA">#REF!</definedName>
    <definedName name="DAT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5" l="1"/>
  <c r="H51" i="5"/>
  <c r="H52" i="5" s="1"/>
  <c r="H53" i="5" s="1"/>
  <c r="H54" i="5" s="1"/>
  <c r="H55" i="5" s="1"/>
  <c r="H56" i="5" s="1"/>
  <c r="H57" i="5" s="1"/>
  <c r="H58" i="5" s="1"/>
  <c r="H59" i="5" s="1"/>
  <c r="H60" i="5" s="1"/>
  <c r="H61" i="5" s="1"/>
  <c r="I51" i="5"/>
  <c r="G52" i="5"/>
  <c r="G53" i="5" s="1"/>
  <c r="G54" i="5" s="1"/>
  <c r="G55" i="5" s="1"/>
  <c r="G56" i="5" s="1"/>
  <c r="G57" i="5" s="1"/>
  <c r="G58" i="5" s="1"/>
  <c r="G59" i="5" s="1"/>
  <c r="G60" i="5" s="1"/>
  <c r="G61" i="5" s="1"/>
  <c r="I52" i="5"/>
  <c r="I53" i="5" s="1"/>
  <c r="I54" i="5" s="1"/>
  <c r="I55" i="5" s="1"/>
  <c r="I56" i="5" s="1"/>
  <c r="I57" i="5" s="1"/>
  <c r="I58" i="5" s="1"/>
  <c r="I59" i="5" s="1"/>
  <c r="I60" i="5" s="1"/>
  <c r="I61" i="5" s="1"/>
  <c r="I50" i="5"/>
  <c r="H50" i="5"/>
  <c r="G50" i="5"/>
  <c r="F51" i="5"/>
  <c r="F52" i="5"/>
  <c r="F53" i="5"/>
  <c r="F54" i="5"/>
  <c r="F55" i="5"/>
  <c r="F56" i="5"/>
  <c r="F57" i="5"/>
  <c r="F58" i="5"/>
  <c r="F59" i="5"/>
  <c r="F60" i="5"/>
  <c r="F61" i="5"/>
  <c r="F50" i="5"/>
  <c r="G49" i="5"/>
  <c r="H49" i="5"/>
  <c r="I49" i="5" s="1"/>
  <c r="F49" i="5"/>
  <c r="E40" i="5"/>
  <c r="E41" i="5"/>
  <c r="E42" i="5"/>
  <c r="E43" i="5"/>
  <c r="E44" i="5"/>
  <c r="E45" i="5"/>
  <c r="E46" i="5"/>
  <c r="E47" i="5"/>
  <c r="E48" i="5"/>
  <c r="E49" i="5"/>
  <c r="E39" i="5"/>
  <c r="D51" i="5"/>
  <c r="D52" i="5" s="1"/>
  <c r="D53" i="5" s="1"/>
  <c r="D54" i="5" s="1"/>
  <c r="D55" i="5" s="1"/>
  <c r="D56" i="5" s="1"/>
  <c r="D57" i="5" s="1"/>
  <c r="D58" i="5" s="1"/>
  <c r="D59" i="5" s="1"/>
  <c r="D60" i="5" s="1"/>
  <c r="D61" i="5" s="1"/>
  <c r="D50" i="5"/>
  <c r="B50" i="5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H12" i="5"/>
  <c r="H11" i="5"/>
  <c r="H10" i="5"/>
  <c r="H9" i="5"/>
  <c r="H8" i="5"/>
  <c r="H7" i="5"/>
  <c r="H6" i="5"/>
  <c r="H5" i="5"/>
  <c r="H4" i="5"/>
  <c r="H3" i="5"/>
  <c r="G12" i="5"/>
  <c r="G11" i="5"/>
  <c r="G10" i="5"/>
  <c r="G9" i="5"/>
  <c r="G8" i="5"/>
  <c r="G7" i="5"/>
  <c r="G6" i="5"/>
  <c r="G5" i="5"/>
  <c r="G4" i="5"/>
  <c r="G3" i="5"/>
  <c r="H2" i="5"/>
  <c r="G2" i="5"/>
  <c r="AH25" i="4"/>
  <c r="AD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H24" i="4"/>
  <c r="AD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H23" i="4"/>
  <c r="AD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AH22" i="4"/>
  <c r="AD22" i="4"/>
  <c r="Z22" i="4"/>
  <c r="Y22" i="4"/>
  <c r="Y30" i="4" s="1"/>
  <c r="X22" i="4"/>
  <c r="X29" i="4" s="1"/>
  <c r="W22" i="4"/>
  <c r="W30" i="4" s="1"/>
  <c r="V22" i="4"/>
  <c r="U22" i="4"/>
  <c r="U30" i="4" s="1"/>
  <c r="T22" i="4"/>
  <c r="T30" i="4" s="1"/>
  <c r="S22" i="4"/>
  <c r="S30" i="4" s="1"/>
  <c r="R22" i="4"/>
  <c r="Q22" i="4"/>
  <c r="Q30" i="4" s="1"/>
  <c r="P22" i="4"/>
  <c r="P27" i="4" s="1"/>
  <c r="O22" i="4"/>
  <c r="O30" i="4" s="1"/>
  <c r="N22" i="4"/>
  <c r="M22" i="4"/>
  <c r="M30" i="4" s="1"/>
  <c r="L22" i="4"/>
  <c r="L28" i="4" s="1"/>
  <c r="K22" i="4"/>
  <c r="K30" i="4" s="1"/>
  <c r="J22" i="4"/>
  <c r="I22" i="4"/>
  <c r="I30" i="4" s="1"/>
  <c r="H22" i="4"/>
  <c r="H29" i="4" s="1"/>
  <c r="G22" i="4"/>
  <c r="G30" i="4" s="1"/>
  <c r="F22" i="4"/>
  <c r="F27" i="4" s="1"/>
  <c r="E22" i="4"/>
  <c r="E30" i="4" s="1"/>
  <c r="D22" i="4"/>
  <c r="D30" i="4" s="1"/>
  <c r="C22" i="4"/>
  <c r="C30" i="4" s="1"/>
  <c r="B22" i="4"/>
  <c r="AH21" i="4"/>
  <c r="AD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AK20" i="4"/>
  <c r="AJ20" i="4"/>
  <c r="AI20" i="4"/>
  <c r="AH20" i="4"/>
  <c r="AG20" i="4"/>
  <c r="AF20" i="4"/>
  <c r="AE20" i="4"/>
  <c r="AD20" i="4"/>
  <c r="AC20" i="4"/>
  <c r="AB20" i="4"/>
  <c r="AA20" i="4"/>
  <c r="Z20" i="4"/>
  <c r="AK19" i="4"/>
  <c r="AJ19" i="4"/>
  <c r="AI19" i="4"/>
  <c r="AH19" i="4"/>
  <c r="AG19" i="4"/>
  <c r="AF19" i="4"/>
  <c r="AE19" i="4"/>
  <c r="AD19" i="4"/>
  <c r="AC19" i="4"/>
  <c r="AB19" i="4"/>
  <c r="AA19" i="4"/>
  <c r="Z19" i="4"/>
  <c r="AK18" i="4"/>
  <c r="AK25" i="4" s="1"/>
  <c r="AJ18" i="4"/>
  <c r="AJ25" i="4" s="1"/>
  <c r="AI18" i="4"/>
  <c r="AI25" i="4" s="1"/>
  <c r="AH18" i="4"/>
  <c r="AG18" i="4"/>
  <c r="AG25" i="4" s="1"/>
  <c r="AF18" i="4"/>
  <c r="AF25" i="4" s="1"/>
  <c r="AE18" i="4"/>
  <c r="AE25" i="4" s="1"/>
  <c r="AD18" i="4"/>
  <c r="AC18" i="4"/>
  <c r="AC25" i="4" s="1"/>
  <c r="AB18" i="4"/>
  <c r="AB25" i="4" s="1"/>
  <c r="AA18" i="4"/>
  <c r="AA25" i="4" s="1"/>
  <c r="Z18" i="4"/>
  <c r="AK17" i="4"/>
  <c r="AJ17" i="4"/>
  <c r="AI17" i="4"/>
  <c r="AH17" i="4"/>
  <c r="AG17" i="4"/>
  <c r="AF17" i="4"/>
  <c r="AE17" i="4"/>
  <c r="AD17" i="4"/>
  <c r="AC17" i="4"/>
  <c r="AB17" i="4"/>
  <c r="AA17" i="4"/>
  <c r="Z17" i="4"/>
  <c r="AK16" i="4"/>
  <c r="AJ16" i="4"/>
  <c r="AI16" i="4"/>
  <c r="AH16" i="4"/>
  <c r="AG16" i="4"/>
  <c r="AF16" i="4"/>
  <c r="AE16" i="4"/>
  <c r="AD16" i="4"/>
  <c r="AC16" i="4"/>
  <c r="AB16" i="4"/>
  <c r="AA16" i="4"/>
  <c r="Z16" i="4"/>
  <c r="AK15" i="4"/>
  <c r="AK24" i="4" s="1"/>
  <c r="AJ15" i="4"/>
  <c r="AJ24" i="4" s="1"/>
  <c r="AI15" i="4"/>
  <c r="AI24" i="4" s="1"/>
  <c r="AH15" i="4"/>
  <c r="AG15" i="4"/>
  <c r="AG24" i="4" s="1"/>
  <c r="AF15" i="4"/>
  <c r="AF24" i="4" s="1"/>
  <c r="AE15" i="4"/>
  <c r="AE24" i="4" s="1"/>
  <c r="AD15" i="4"/>
  <c r="AC15" i="4"/>
  <c r="AC24" i="4" s="1"/>
  <c r="AB15" i="4"/>
  <c r="AB24" i="4" s="1"/>
  <c r="AA15" i="4"/>
  <c r="AA24" i="4" s="1"/>
  <c r="Z15" i="4"/>
  <c r="AK14" i="4"/>
  <c r="AJ14" i="4"/>
  <c r="AI14" i="4"/>
  <c r="AH14" i="4"/>
  <c r="AG14" i="4"/>
  <c r="AF14" i="4"/>
  <c r="AE14" i="4"/>
  <c r="AD14" i="4"/>
  <c r="AC14" i="4"/>
  <c r="AB14" i="4"/>
  <c r="AA14" i="4"/>
  <c r="Z14" i="4"/>
  <c r="AK13" i="4"/>
  <c r="AJ13" i="4"/>
  <c r="AI13" i="4"/>
  <c r="AH13" i="4"/>
  <c r="AG13" i="4"/>
  <c r="AF13" i="4"/>
  <c r="AE13" i="4"/>
  <c r="AD13" i="4"/>
  <c r="AC13" i="4"/>
  <c r="AB13" i="4"/>
  <c r="AA13" i="4"/>
  <c r="Z13" i="4"/>
  <c r="AK12" i="4"/>
  <c r="AK23" i="4" s="1"/>
  <c r="AJ12" i="4"/>
  <c r="AJ23" i="4" s="1"/>
  <c r="AI12" i="4"/>
  <c r="AI23" i="4" s="1"/>
  <c r="AH12" i="4"/>
  <c r="AG12" i="4"/>
  <c r="AG23" i="4" s="1"/>
  <c r="AF12" i="4"/>
  <c r="AF23" i="4" s="1"/>
  <c r="AE12" i="4"/>
  <c r="AE23" i="4" s="1"/>
  <c r="AD12" i="4"/>
  <c r="AC12" i="4"/>
  <c r="AC23" i="4" s="1"/>
  <c r="AB12" i="4"/>
  <c r="AB23" i="4" s="1"/>
  <c r="AA12" i="4"/>
  <c r="AA23" i="4" s="1"/>
  <c r="Z12" i="4"/>
  <c r="AK11" i="4"/>
  <c r="AJ11" i="4"/>
  <c r="AI11" i="4"/>
  <c r="AH11" i="4"/>
  <c r="AG11" i="4"/>
  <c r="AF11" i="4"/>
  <c r="AE11" i="4"/>
  <c r="AD11" i="4"/>
  <c r="AC11" i="4"/>
  <c r="AB11" i="4"/>
  <c r="AA11" i="4"/>
  <c r="Z11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AK9" i="4"/>
  <c r="AJ9" i="4"/>
  <c r="AJ22" i="4" s="1"/>
  <c r="AI9" i="4"/>
  <c r="AH9" i="4"/>
  <c r="AG9" i="4"/>
  <c r="AF9" i="4"/>
  <c r="AF21" i="4" s="1"/>
  <c r="AE9" i="4"/>
  <c r="AD9" i="4"/>
  <c r="AC9" i="4"/>
  <c r="AB9" i="4"/>
  <c r="AB22" i="4" s="1"/>
  <c r="AA9" i="4"/>
  <c r="Z9" i="4"/>
  <c r="I5" i="5" l="1"/>
  <c r="I9" i="5"/>
  <c r="I3" i="5"/>
  <c r="I7" i="5"/>
  <c r="I11" i="5"/>
  <c r="I2" i="5"/>
  <c r="I10" i="5"/>
  <c r="I6" i="5"/>
  <c r="I4" i="5"/>
  <c r="I8" i="5"/>
  <c r="I12" i="5"/>
  <c r="AB28" i="4"/>
  <c r="AB27" i="4"/>
  <c r="AB30" i="4"/>
  <c r="AB29" i="4"/>
  <c r="AJ30" i="4"/>
  <c r="AJ29" i="4"/>
  <c r="AJ28" i="4"/>
  <c r="AJ27" i="4"/>
  <c r="AG22" i="4"/>
  <c r="AG21" i="4"/>
  <c r="AD30" i="4"/>
  <c r="AD29" i="4"/>
  <c r="AD28" i="4"/>
  <c r="AD27" i="4"/>
  <c r="T27" i="4"/>
  <c r="P28" i="4"/>
  <c r="L29" i="4"/>
  <c r="H30" i="4"/>
  <c r="X30" i="4"/>
  <c r="AB21" i="4"/>
  <c r="AJ21" i="4"/>
  <c r="AF22" i="4"/>
  <c r="H27" i="4"/>
  <c r="X27" i="4"/>
  <c r="D28" i="4"/>
  <c r="T28" i="4"/>
  <c r="P29" i="4"/>
  <c r="L30" i="4"/>
  <c r="AI22" i="4"/>
  <c r="AI21" i="4"/>
  <c r="B30" i="4"/>
  <c r="B29" i="4"/>
  <c r="B28" i="4"/>
  <c r="F30" i="4"/>
  <c r="F29" i="4"/>
  <c r="F28" i="4"/>
  <c r="J30" i="4"/>
  <c r="J29" i="4"/>
  <c r="J28" i="4"/>
  <c r="J27" i="4"/>
  <c r="N30" i="4"/>
  <c r="N29" i="4"/>
  <c r="N28" i="4"/>
  <c r="N27" i="4"/>
  <c r="R30" i="4"/>
  <c r="R29" i="4"/>
  <c r="R28" i="4"/>
  <c r="R27" i="4"/>
  <c r="V30" i="4"/>
  <c r="V29" i="4"/>
  <c r="V28" i="4"/>
  <c r="V27" i="4"/>
  <c r="Z30" i="4"/>
  <c r="Z29" i="4"/>
  <c r="Z28" i="4"/>
  <c r="Z27" i="4"/>
  <c r="AH30" i="4"/>
  <c r="AH29" i="4"/>
  <c r="AH28" i="4"/>
  <c r="AH27" i="4"/>
  <c r="B27" i="4"/>
  <c r="L27" i="4"/>
  <c r="H28" i="4"/>
  <c r="X28" i="4"/>
  <c r="D29" i="4"/>
  <c r="T29" i="4"/>
  <c r="P30" i="4"/>
  <c r="AC22" i="4"/>
  <c r="AC21" i="4"/>
  <c r="AK22" i="4"/>
  <c r="AK21" i="4"/>
  <c r="AA22" i="4"/>
  <c r="AA21" i="4"/>
  <c r="AE22" i="4"/>
  <c r="AE21" i="4"/>
  <c r="D27" i="4"/>
  <c r="C27" i="4"/>
  <c r="G27" i="4"/>
  <c r="K27" i="4"/>
  <c r="O27" i="4"/>
  <c r="S27" i="4"/>
  <c r="W27" i="4"/>
  <c r="C28" i="4"/>
  <c r="G28" i="4"/>
  <c r="K28" i="4"/>
  <c r="O28" i="4"/>
  <c r="S28" i="4"/>
  <c r="W28" i="4"/>
  <c r="C29" i="4"/>
  <c r="G29" i="4"/>
  <c r="K29" i="4"/>
  <c r="O29" i="4"/>
  <c r="S29" i="4"/>
  <c r="W29" i="4"/>
  <c r="E27" i="4"/>
  <c r="I27" i="4"/>
  <c r="M27" i="4"/>
  <c r="Q27" i="4"/>
  <c r="U27" i="4"/>
  <c r="Y27" i="4"/>
  <c r="E28" i="4"/>
  <c r="I28" i="4"/>
  <c r="M28" i="4"/>
  <c r="Q28" i="4"/>
  <c r="U28" i="4"/>
  <c r="Y28" i="4"/>
  <c r="E29" i="4"/>
  <c r="I29" i="4"/>
  <c r="M29" i="4"/>
  <c r="Q29" i="4"/>
  <c r="U29" i="4"/>
  <c r="Y29" i="4"/>
  <c r="AI30" i="4" l="1"/>
  <c r="AI29" i="4"/>
  <c r="AI28" i="4"/>
  <c r="AI27" i="4"/>
  <c r="AA30" i="4"/>
  <c r="AA29" i="4"/>
  <c r="AA28" i="4"/>
  <c r="AA27" i="4"/>
  <c r="AC30" i="4"/>
  <c r="AC29" i="4"/>
  <c r="AC28" i="4"/>
  <c r="AC27" i="4"/>
  <c r="AE30" i="4"/>
  <c r="AE29" i="4"/>
  <c r="AE28" i="4"/>
  <c r="AE27" i="4"/>
  <c r="AK30" i="4"/>
  <c r="AK29" i="4"/>
  <c r="AK28" i="4"/>
  <c r="AK27" i="4"/>
  <c r="AF27" i="4"/>
  <c r="AF30" i="4"/>
  <c r="AF29" i="4"/>
  <c r="AF28" i="4"/>
  <c r="AG30" i="4"/>
  <c r="AG29" i="4"/>
  <c r="AG28" i="4"/>
  <c r="AG27" i="4"/>
  <c r="S13" i="2" l="1"/>
  <c r="R13" i="2"/>
  <c r="Q13" i="2"/>
  <c r="P13" i="2"/>
  <c r="O13" i="2"/>
  <c r="N13" i="2"/>
  <c r="M13" i="2"/>
  <c r="L13" i="2"/>
  <c r="K13" i="2"/>
  <c r="J13" i="2"/>
  <c r="I13" i="2"/>
  <c r="C12" i="5" s="1"/>
  <c r="F13" i="2"/>
  <c r="E13" i="2"/>
  <c r="D13" i="2"/>
  <c r="C13" i="2"/>
  <c r="B13" i="2"/>
  <c r="S12" i="2"/>
  <c r="R12" i="2"/>
  <c r="Q12" i="2"/>
  <c r="P12" i="2"/>
  <c r="O12" i="2"/>
  <c r="N12" i="2"/>
  <c r="M12" i="2"/>
  <c r="L12" i="2"/>
  <c r="K12" i="2"/>
  <c r="J12" i="2"/>
  <c r="I12" i="2"/>
  <c r="C11" i="5" s="1"/>
  <c r="F12" i="2"/>
  <c r="E12" i="2"/>
  <c r="D12" i="2"/>
  <c r="C12" i="2"/>
  <c r="B12" i="2"/>
  <c r="S11" i="2"/>
  <c r="R11" i="2"/>
  <c r="Q11" i="2"/>
  <c r="P11" i="2"/>
  <c r="O11" i="2"/>
  <c r="N11" i="2"/>
  <c r="M11" i="2"/>
  <c r="L11" i="2"/>
  <c r="K11" i="2"/>
  <c r="J11" i="2"/>
  <c r="I11" i="2"/>
  <c r="C10" i="5" s="1"/>
  <c r="F11" i="2"/>
  <c r="E11" i="2"/>
  <c r="D11" i="2"/>
  <c r="C11" i="2"/>
  <c r="B11" i="2"/>
  <c r="S10" i="2"/>
  <c r="R10" i="2"/>
  <c r="Q10" i="2"/>
  <c r="P10" i="2"/>
  <c r="O10" i="2"/>
  <c r="N10" i="2"/>
  <c r="M10" i="2"/>
  <c r="L10" i="2"/>
  <c r="K10" i="2"/>
  <c r="J10" i="2"/>
  <c r="I10" i="2"/>
  <c r="C9" i="5" s="1"/>
  <c r="F10" i="2"/>
  <c r="E10" i="2"/>
  <c r="D10" i="2"/>
  <c r="C10" i="2"/>
  <c r="B10" i="2"/>
  <c r="S9" i="2"/>
  <c r="R9" i="2"/>
  <c r="Q9" i="2"/>
  <c r="P9" i="2"/>
  <c r="O9" i="2"/>
  <c r="N9" i="2"/>
  <c r="M9" i="2"/>
  <c r="L9" i="2"/>
  <c r="K9" i="2"/>
  <c r="J9" i="2"/>
  <c r="I9" i="2"/>
  <c r="C8" i="5" s="1"/>
  <c r="F9" i="2"/>
  <c r="E9" i="2"/>
  <c r="D9" i="2"/>
  <c r="C9" i="2"/>
  <c r="B9" i="2"/>
  <c r="S8" i="2"/>
  <c r="R8" i="2"/>
  <c r="Q8" i="2"/>
  <c r="P8" i="2"/>
  <c r="O8" i="2"/>
  <c r="N8" i="2"/>
  <c r="M8" i="2"/>
  <c r="L8" i="2"/>
  <c r="K8" i="2"/>
  <c r="J8" i="2"/>
  <c r="I8" i="2"/>
  <c r="C7" i="5" s="1"/>
  <c r="F8" i="2"/>
  <c r="E8" i="2"/>
  <c r="D8" i="2"/>
  <c r="C8" i="2"/>
  <c r="B8" i="2"/>
  <c r="S7" i="2"/>
  <c r="R7" i="2"/>
  <c r="Q7" i="2"/>
  <c r="P7" i="2"/>
  <c r="O7" i="2"/>
  <c r="N7" i="2"/>
  <c r="M7" i="2"/>
  <c r="L7" i="2"/>
  <c r="K7" i="2"/>
  <c r="J7" i="2"/>
  <c r="I7" i="2"/>
  <c r="C6" i="5" s="1"/>
  <c r="F7" i="2"/>
  <c r="E7" i="2"/>
  <c r="D7" i="2"/>
  <c r="C7" i="2"/>
  <c r="B7" i="2"/>
  <c r="S6" i="2"/>
  <c r="R6" i="2"/>
  <c r="Q6" i="2"/>
  <c r="P6" i="2"/>
  <c r="O6" i="2"/>
  <c r="N6" i="2"/>
  <c r="M6" i="2"/>
  <c r="L6" i="2"/>
  <c r="K6" i="2"/>
  <c r="J6" i="2"/>
  <c r="I6" i="2"/>
  <c r="C5" i="5" s="1"/>
  <c r="F6" i="2"/>
  <c r="E6" i="2"/>
  <c r="D6" i="2"/>
  <c r="C6" i="2"/>
  <c r="B6" i="2"/>
  <c r="S5" i="2"/>
  <c r="R5" i="2"/>
  <c r="Q5" i="2"/>
  <c r="P5" i="2"/>
  <c r="O5" i="2"/>
  <c r="N5" i="2"/>
  <c r="M5" i="2"/>
  <c r="L5" i="2"/>
  <c r="K5" i="2"/>
  <c r="J5" i="2"/>
  <c r="I5" i="2"/>
  <c r="C4" i="5" s="1"/>
  <c r="F5" i="2"/>
  <c r="E5" i="2"/>
  <c r="D5" i="2"/>
  <c r="C5" i="2"/>
  <c r="B5" i="2"/>
  <c r="S4" i="2"/>
  <c r="R4" i="2"/>
  <c r="Q4" i="2"/>
  <c r="P4" i="2"/>
  <c r="O4" i="2"/>
  <c r="N4" i="2"/>
  <c r="M4" i="2"/>
  <c r="L4" i="2"/>
  <c r="K4" i="2"/>
  <c r="J4" i="2"/>
  <c r="I4" i="2"/>
  <c r="C3" i="5" s="1"/>
  <c r="F4" i="2"/>
  <c r="E4" i="2"/>
  <c r="D4" i="2"/>
  <c r="C4" i="2"/>
  <c r="B4" i="2"/>
  <c r="K3" i="2"/>
  <c r="L3" i="2"/>
  <c r="M3" i="2"/>
  <c r="N3" i="2"/>
  <c r="O3" i="2"/>
  <c r="P3" i="2"/>
  <c r="Q3" i="2"/>
  <c r="R3" i="2"/>
  <c r="S3" i="2"/>
  <c r="J3" i="2"/>
  <c r="I3" i="2"/>
  <c r="C2" i="5" s="1"/>
  <c r="C3" i="2"/>
  <c r="D3" i="2"/>
  <c r="E3" i="2"/>
  <c r="F3" i="2"/>
  <c r="B3" i="2"/>
  <c r="T5" i="2" l="1"/>
  <c r="D4" i="5" s="1"/>
  <c r="T7" i="2"/>
  <c r="D6" i="5" s="1"/>
  <c r="T8" i="2"/>
  <c r="D7" i="5" s="1"/>
  <c r="T9" i="2"/>
  <c r="D8" i="5" s="1"/>
  <c r="T12" i="2"/>
  <c r="D11" i="5" s="1"/>
  <c r="T10" i="2"/>
  <c r="D9" i="5" s="1"/>
  <c r="T13" i="2"/>
  <c r="D12" i="5" s="1"/>
  <c r="H3" i="2"/>
  <c r="B2" i="5" s="1"/>
  <c r="H4" i="2"/>
  <c r="B3" i="5" s="1"/>
  <c r="H5" i="2"/>
  <c r="B4" i="5" s="1"/>
  <c r="H6" i="2"/>
  <c r="B5" i="5" s="1"/>
  <c r="H7" i="2"/>
  <c r="B6" i="5" s="1"/>
  <c r="H8" i="2"/>
  <c r="B7" i="5" s="1"/>
  <c r="H9" i="2"/>
  <c r="B8" i="5" s="1"/>
  <c r="H10" i="2"/>
  <c r="B9" i="5" s="1"/>
  <c r="H11" i="2"/>
  <c r="B10" i="5" s="1"/>
  <c r="H12" i="2"/>
  <c r="B11" i="5" s="1"/>
  <c r="N11" i="5" s="1"/>
  <c r="H13" i="2"/>
  <c r="B12" i="5" s="1"/>
  <c r="T6" i="2"/>
  <c r="D5" i="5" s="1"/>
  <c r="T4" i="2"/>
  <c r="D3" i="5" s="1"/>
  <c r="T11" i="2"/>
  <c r="D10" i="5" s="1"/>
  <c r="U10" i="2"/>
  <c r="T3" i="2"/>
  <c r="D2" i="5" s="1"/>
  <c r="J10" i="5" l="1"/>
  <c r="N10" i="5"/>
  <c r="N9" i="5"/>
  <c r="J12" i="5"/>
  <c r="J3" i="5"/>
  <c r="J9" i="5"/>
  <c r="K9" i="5"/>
  <c r="J11" i="5"/>
  <c r="K5" i="5"/>
  <c r="E7" i="5"/>
  <c r="N7" i="5"/>
  <c r="K7" i="5"/>
  <c r="L7" i="5"/>
  <c r="M7" i="5"/>
  <c r="O4" i="5"/>
  <c r="E2" i="5"/>
  <c r="K10" i="5"/>
  <c r="O10" i="5"/>
  <c r="J5" i="5"/>
  <c r="J7" i="5"/>
  <c r="M9" i="5"/>
  <c r="L9" i="5"/>
  <c r="E9" i="5"/>
  <c r="O12" i="5"/>
  <c r="O3" i="5"/>
  <c r="O5" i="5"/>
  <c r="M12" i="5"/>
  <c r="N12" i="5"/>
  <c r="L12" i="5"/>
  <c r="E12" i="5"/>
  <c r="K12" i="5"/>
  <c r="M8" i="5"/>
  <c r="N8" i="5"/>
  <c r="E8" i="5"/>
  <c r="K8" i="5"/>
  <c r="L8" i="5"/>
  <c r="M4" i="5"/>
  <c r="N4" i="5"/>
  <c r="E4" i="5"/>
  <c r="K4" i="5"/>
  <c r="L4" i="5"/>
  <c r="O9" i="5"/>
  <c r="K6" i="5"/>
  <c r="O6" i="5"/>
  <c r="E3" i="5"/>
  <c r="N3" i="5"/>
  <c r="L3" i="5"/>
  <c r="M3" i="5"/>
  <c r="K3" i="5"/>
  <c r="M6" i="5"/>
  <c r="N6" i="5"/>
  <c r="L6" i="5"/>
  <c r="E6" i="5"/>
  <c r="O8" i="5"/>
  <c r="J8" i="5"/>
  <c r="E11" i="5"/>
  <c r="L11" i="5"/>
  <c r="K11" i="5"/>
  <c r="M11" i="5"/>
  <c r="O11" i="5"/>
  <c r="M10" i="5"/>
  <c r="L10" i="5"/>
  <c r="E10" i="5"/>
  <c r="J6" i="5"/>
  <c r="M5" i="5"/>
  <c r="N5" i="5"/>
  <c r="E5" i="5"/>
  <c r="L5" i="5"/>
  <c r="O7" i="5"/>
  <c r="J4" i="5"/>
  <c r="U6" i="2"/>
  <c r="U7" i="2"/>
  <c r="U4" i="2"/>
  <c r="U8" i="2"/>
  <c r="U5" i="2"/>
  <c r="U9" i="2"/>
  <c r="U13" i="2"/>
  <c r="U11" i="2"/>
  <c r="U3" i="2"/>
  <c r="U12" i="2"/>
</calcChain>
</file>

<file path=xl/sharedStrings.xml><?xml version="1.0" encoding="utf-8"?>
<sst xmlns="http://schemas.openxmlformats.org/spreadsheetml/2006/main" count="202" uniqueCount="116">
  <si>
    <t>Scope 1 (MTCDE)</t>
  </si>
  <si>
    <t>Scope 2 (MTCDE)</t>
  </si>
  <si>
    <t>FY</t>
  </si>
  <si>
    <t>Cogen Electric</t>
  </si>
  <si>
    <t>Cogen Steam</t>
  </si>
  <si>
    <t>Other On Campus Stationary</t>
  </si>
  <si>
    <t>Direct Transportation</t>
  </si>
  <si>
    <t>Refrig &amp; Chemicals</t>
  </si>
  <si>
    <t>Fertilizer, Animals, ..</t>
  </si>
  <si>
    <t>Purchased Elect</t>
  </si>
  <si>
    <t>Faculty Commuting</t>
  </si>
  <si>
    <t>Staff Commuting</t>
  </si>
  <si>
    <t>Student Commuting</t>
  </si>
  <si>
    <t>Direct finance Air travel</t>
  </si>
  <si>
    <t>Other direct finance air travel</t>
  </si>
  <si>
    <t>Study abroad air travel</t>
  </si>
  <si>
    <t>Solid Waste</t>
  </si>
  <si>
    <t>Wastewater</t>
  </si>
  <si>
    <t>Paper purchasing</t>
  </si>
  <si>
    <t>T&amp;D Losses</t>
  </si>
  <si>
    <t>% Change from Baseline (Scope 1, 2)</t>
  </si>
  <si>
    <t>% Change from Baseline (Scope 1, 2, 3)</t>
  </si>
  <si>
    <t>Campus Size (GSF)</t>
  </si>
  <si>
    <t>Total Carbon Footprint (MTCDE)</t>
  </si>
  <si>
    <t>% Change from Baseline /KGSF (Scope 1, 2)</t>
  </si>
  <si>
    <t>% Change from Baseline /KGSF (Scope 1, 2, 3)</t>
  </si>
  <si>
    <t>Scope 3 (MTCDE)</t>
  </si>
  <si>
    <t xml:space="preserve">Scope 1 Total </t>
  </si>
  <si>
    <t>Scope 3 Total</t>
  </si>
  <si>
    <t>Goal:</t>
  </si>
  <si>
    <t>10% reduction by 2015</t>
  </si>
  <si>
    <t>20% reduction by 2020</t>
  </si>
  <si>
    <t>100% reduction by 2030</t>
  </si>
  <si>
    <t>Fiscal Year</t>
  </si>
  <si>
    <t>Scope</t>
  </si>
  <si>
    <t>Source</t>
  </si>
  <si>
    <t>GHG MTCDE</t>
  </si>
  <si>
    <t>Co-gen Electricity</t>
  </si>
  <si>
    <t>Co-gen Steam</t>
  </si>
  <si>
    <t>Other On-Campus Stationary</t>
  </si>
  <si>
    <t>Refrigerants &amp; Chemicals</t>
  </si>
  <si>
    <t>Purchased Electricity</t>
  </si>
  <si>
    <t>Directly Financed Air Travel</t>
  </si>
  <si>
    <t>Study Abroad Air Travel</t>
  </si>
  <si>
    <t>Paper Purchasing</t>
  </si>
  <si>
    <t>Other Directly Financed Travel</t>
  </si>
  <si>
    <t>Description:</t>
  </si>
  <si>
    <t>Farenheit-based cooling degree days for a base temperature of 65F</t>
  </si>
  <si>
    <t>Source:</t>
  </si>
  <si>
    <t>www.degreedays.net (using temperature data from www.wunderground.com)</t>
  </si>
  <si>
    <t>Accuracy:</t>
  </si>
  <si>
    <t>Estimates were made to account for missing data: the "% Estimated" column shows how much each figure was affected (0% is best, 100% is worst)</t>
  </si>
  <si>
    <t>Station:</t>
  </si>
  <si>
    <t>Airport: Selinsgrove, Pennsylvania, US (76.86W,40.82N)</t>
  </si>
  <si>
    <t>Station ID:</t>
  </si>
  <si>
    <t>KSEG</t>
  </si>
  <si>
    <t>Cooling</t>
  </si>
  <si>
    <t>Heating</t>
  </si>
  <si>
    <t>Total</t>
  </si>
  <si>
    <t>FY08</t>
  </si>
  <si>
    <t>FY09</t>
  </si>
  <si>
    <t>FY10</t>
  </si>
  <si>
    <t>FY11</t>
  </si>
  <si>
    <t>FY12</t>
  </si>
  <si>
    <t>FY 13</t>
  </si>
  <si>
    <t>FY 14</t>
  </si>
  <si>
    <t>FY 15</t>
  </si>
  <si>
    <t>FY 16</t>
  </si>
  <si>
    <t>FY17</t>
  </si>
  <si>
    <t>FY18</t>
  </si>
  <si>
    <t>FY19</t>
  </si>
  <si>
    <t>FY 17</t>
  </si>
  <si>
    <t>FY 18</t>
  </si>
  <si>
    <t>FY 19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</si>
  <si>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</si>
  <si>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</si>
  <si>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</si>
  <si>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</si>
  <si>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</si>
  <si>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</si>
  <si>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</si>
  <si>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</si>
  <si>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</si>
  <si>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</si>
  <si>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</si>
  <si>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</si>
  <si>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Total DD</t>
  </si>
  <si>
    <t>1Q Total</t>
  </si>
  <si>
    <t>2Q Total</t>
  </si>
  <si>
    <t>3Q Total</t>
  </si>
  <si>
    <t>4Q Total</t>
  </si>
  <si>
    <t>Cumulative</t>
  </si>
  <si>
    <t>Cooling Degree Days (CDD)</t>
  </si>
  <si>
    <t>Heating Degree Days (HDD)</t>
  </si>
  <si>
    <t>Scope 1 Emissions (MTCDE)</t>
  </si>
  <si>
    <t>Scope 2 Emissions (MTCDE)</t>
  </si>
  <si>
    <t>Scope 3 Emissions (MTCDE)</t>
  </si>
  <si>
    <t>Total Emissions (MTCDE)</t>
  </si>
  <si>
    <t>Total Degree Days (DD)</t>
  </si>
  <si>
    <t>% Change from Baseline /DD (Scope 1, 2)</t>
  </si>
  <si>
    <t>% Change from Baseline /DD (Scope 1, 2, 3)</t>
  </si>
  <si>
    <t>Assumes 2% reduction/yr for scope 1, 3</t>
  </si>
  <si>
    <t>Actual</t>
  </si>
  <si>
    <t>Business As Usual</t>
  </si>
  <si>
    <t>Assumes 1%/yr increase</t>
  </si>
  <si>
    <t>Minor Improvements</t>
  </si>
  <si>
    <t>Moderate Improvements</t>
  </si>
  <si>
    <t>Significant Improvements</t>
  </si>
  <si>
    <t>Assumes 2%/yr reduction</t>
  </si>
  <si>
    <t>No carbon offsets</t>
  </si>
  <si>
    <t>Assumes 5%/yr reduction</t>
  </si>
  <si>
    <t>Demo/Reno plans</t>
  </si>
  <si>
    <t>Build to 20% better than code w/code improving 10% every 3 yrs</t>
  </si>
  <si>
    <t>Assumes 10%/yr reduction</t>
  </si>
  <si>
    <t>Some carbon offsets</t>
  </si>
  <si>
    <t>Significant Carbon offsets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</si>
</sst>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color theme="1"/>
      <name val="Arial"/>
      <family val="2"/>
    </font>
    <font>
      <b/>
      <sz val="11"/>
      <color rgb="FFFFFFFF"/>
      <name val="Calibri"/>
      <family val="2"/>
      <scheme val="minor"/>
    </font>
    <font>
      <sz val="11"/>
      <color rgb="FF333333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627182"/>
        <bgColor indexed="64"/>
      </patternFill>
    </fill>
    <fill>
      <patternFill patternType="solid">
        <fgColor rgb="FFE2E7E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B3B4B6"/>
      </right>
      <top/>
      <bottom/>
      <diagonal/>
    </border>
    <border>
      <left/>
      <right style="medium">
        <color rgb="FFB3B4B6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B3B4B6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B3B4B6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44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64" fontId="0" fillId="0" borderId="0" xfId="1" applyNumberFormat="1" applyFont="1"/>
    <xf numFmtId="164" fontId="0" fillId="4" borderId="1" xfId="1" applyNumberFormat="1" applyFont="1" applyFill="1" applyBorder="1" applyAlignment="1">
      <alignment horizontal="center" vertical="center" wrapText="1"/>
    </xf>
    <xf numFmtId="164" fontId="0" fillId="2" borderId="1" xfId="1" applyNumberFormat="1" applyFont="1" applyFill="1" applyBorder="1" applyAlignment="1">
      <alignment horizontal="center" vertical="center" wrapText="1"/>
    </xf>
    <xf numFmtId="164" fontId="0" fillId="3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4" fontId="0" fillId="4" borderId="1" xfId="1" applyNumberFormat="1" applyFont="1" applyFill="1" applyBorder="1" applyAlignment="1">
      <alignment vertical="center" wrapText="1"/>
    </xf>
    <xf numFmtId="164" fontId="0" fillId="2" borderId="1" xfId="1" applyNumberFormat="1" applyFont="1" applyFill="1" applyBorder="1" applyAlignment="1">
      <alignment vertical="center" wrapText="1"/>
    </xf>
    <xf numFmtId="164" fontId="0" fillId="3" borderId="1" xfId="1" applyNumberFormat="1" applyFont="1" applyFill="1" applyBorder="1" applyAlignment="1">
      <alignment vertical="center" wrapText="1"/>
    </xf>
    <xf numFmtId="0" fontId="2" fillId="0" borderId="0" xfId="0" applyFont="1"/>
    <xf numFmtId="164" fontId="0" fillId="0" borderId="1" xfId="1" applyNumberFormat="1" applyFont="1" applyBorder="1"/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0" fillId="0" borderId="0" xfId="0" applyFont="1"/>
    <xf numFmtId="0" fontId="6" fillId="0" borderId="4" xfId="0" applyFont="1" applyFill="1" applyBorder="1" applyAlignment="1">
      <alignment horizontal="right" vertical="top" wrapText="1"/>
    </xf>
    <xf numFmtId="4" fontId="6" fillId="0" borderId="8" xfId="0" applyNumberFormat="1" applyFont="1" applyFill="1" applyBorder="1" applyAlignment="1">
      <alignment horizontal="right" vertical="top" wrapText="1"/>
    </xf>
    <xf numFmtId="4" fontId="0" fillId="0" borderId="8" xfId="0" applyNumberFormat="1" applyFont="1" applyFill="1" applyBorder="1" applyAlignment="1">
      <alignment horizontal="right" vertical="top" wrapText="1"/>
    </xf>
    <xf numFmtId="0" fontId="6" fillId="0" borderId="8" xfId="0" applyFont="1" applyFill="1" applyBorder="1" applyAlignment="1">
      <alignment horizontal="right" vertical="top" wrapText="1"/>
    </xf>
    <xf numFmtId="0" fontId="0" fillId="0" borderId="8" xfId="0" applyFont="1" applyFill="1" applyBorder="1" applyAlignment="1">
      <alignment horizontal="right" vertical="top" wrapText="1"/>
    </xf>
    <xf numFmtId="0" fontId="6" fillId="0" borderId="9" xfId="0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horizontal="righ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5" fillId="10" borderId="4" xfId="0" applyFont="1" applyFill="1" applyBorder="1" applyAlignment="1">
      <alignment horizontal="center" vertical="center" wrapText="1"/>
    </xf>
    <xf numFmtId="0" fontId="6" fillId="10" borderId="7" xfId="0" applyFont="1" applyFill="1" applyBorder="1" applyAlignment="1">
      <alignment horizontal="right" vertical="top" wrapText="1"/>
    </xf>
    <xf numFmtId="0" fontId="0" fillId="10" borderId="7" xfId="0" applyFont="1" applyFill="1" applyBorder="1" applyAlignment="1">
      <alignment horizontal="right" vertical="top" wrapText="1"/>
    </xf>
    <xf numFmtId="4" fontId="6" fillId="0" borderId="0" xfId="0" applyNumberFormat="1" applyFont="1"/>
    <xf numFmtId="164" fontId="0" fillId="11" borderId="1" xfId="1" applyNumberFormat="1" applyFont="1" applyFill="1" applyBorder="1" applyAlignment="1">
      <alignment horizontal="center" vertical="center" wrapText="1"/>
    </xf>
    <xf numFmtId="164" fontId="0" fillId="11" borderId="1" xfId="1" applyNumberFormat="1" applyFont="1" applyFill="1" applyBorder="1" applyAlignment="1">
      <alignment vertical="center" wrapText="1"/>
    </xf>
    <xf numFmtId="164" fontId="0" fillId="12" borderId="1" xfId="1" applyNumberFormat="1" applyFont="1" applyFill="1" applyBorder="1" applyAlignment="1">
      <alignment horizontal="center" vertical="center" wrapText="1"/>
    </xf>
    <xf numFmtId="164" fontId="0" fillId="12" borderId="1" xfId="1" applyNumberFormat="1" applyFont="1" applyFill="1" applyBorder="1" applyAlignment="1">
      <alignment vertical="center" wrapText="1"/>
    </xf>
    <xf numFmtId="164" fontId="2" fillId="7" borderId="1" xfId="0" applyNumberFormat="1" applyFont="1" applyFill="1" applyBorder="1"/>
    <xf numFmtId="0" fontId="2" fillId="9" borderId="1" xfId="0" applyFont="1" applyFill="1" applyBorder="1" applyAlignment="1">
      <alignment vertical="center" wrapText="1"/>
    </xf>
    <xf numFmtId="164" fontId="2" fillId="9" borderId="1" xfId="1" applyNumberFormat="1" applyFont="1" applyFill="1" applyBorder="1" applyAlignment="1">
      <alignment vertical="center" wrapText="1"/>
    </xf>
    <xf numFmtId="164" fontId="2" fillId="9" borderId="1" xfId="0" applyNumberFormat="1" applyFont="1" applyFill="1" applyBorder="1"/>
    <xf numFmtId="9" fontId="2" fillId="9" borderId="1" xfId="2" applyFont="1" applyFill="1" applyBorder="1"/>
    <xf numFmtId="164" fontId="2" fillId="9" borderId="1" xfId="1" applyNumberFormat="1" applyFont="1" applyFill="1" applyBorder="1"/>
    <xf numFmtId="0" fontId="2" fillId="14" borderId="1" xfId="0" applyFont="1" applyFill="1" applyBorder="1" applyAlignment="1">
      <alignment vertical="center" wrapText="1"/>
    </xf>
    <xf numFmtId="164" fontId="2" fillId="14" borderId="1" xfId="1" applyNumberFormat="1" applyFont="1" applyFill="1" applyBorder="1" applyAlignment="1">
      <alignment vertical="center" wrapText="1"/>
    </xf>
    <xf numFmtId="164" fontId="2" fillId="14" borderId="1" xfId="0" applyNumberFormat="1" applyFont="1" applyFill="1" applyBorder="1"/>
    <xf numFmtId="165" fontId="2" fillId="14" borderId="1" xfId="2" applyNumberFormat="1" applyFont="1" applyFill="1" applyBorder="1"/>
    <xf numFmtId="164" fontId="2" fillId="14" borderId="1" xfId="1" applyNumberFormat="1" applyFont="1" applyFill="1" applyBorder="1"/>
    <xf numFmtId="0" fontId="7" fillId="0" borderId="0" xfId="3"/>
    <xf numFmtId="0" fontId="7" fillId="0" borderId="0" xfId="3" applyFont="1" applyAlignment="1">
      <alignment horizontal="center"/>
    </xf>
    <xf numFmtId="0" fontId="7" fillId="0" borderId="11" xfId="3" applyBorder="1"/>
    <xf numFmtId="0" fontId="7" fillId="0" borderId="17" xfId="3" applyBorder="1"/>
    <xf numFmtId="0" fontId="7" fillId="0" borderId="14" xfId="3" applyBorder="1" applyAlignment="1">
      <alignment horizontal="center"/>
    </xf>
    <xf numFmtId="0" fontId="7" fillId="0" borderId="15" xfId="3" applyBorder="1" applyAlignment="1">
      <alignment horizontal="center"/>
    </xf>
    <xf numFmtId="0" fontId="7" fillId="0" borderId="15" xfId="3" applyFont="1" applyBorder="1" applyAlignment="1">
      <alignment horizontal="center"/>
    </xf>
    <xf numFmtId="0" fontId="7" fillId="0" borderId="16" xfId="3" applyFont="1" applyBorder="1" applyAlignment="1">
      <alignment horizontal="center"/>
    </xf>
    <xf numFmtId="0" fontId="7" fillId="0" borderId="17" xfId="3" applyBorder="1" applyAlignment="1">
      <alignment horizontal="center"/>
    </xf>
    <xf numFmtId="0" fontId="7" fillId="0" borderId="18" xfId="3" applyBorder="1" applyAlignment="1">
      <alignment horizontal="center"/>
    </xf>
    <xf numFmtId="0" fontId="7" fillId="0" borderId="18" xfId="3" applyFont="1" applyBorder="1" applyAlignment="1">
      <alignment horizontal="center"/>
    </xf>
    <xf numFmtId="0" fontId="7" fillId="0" borderId="0" xfId="3" applyBorder="1" applyAlignment="1">
      <alignment horizontal="center"/>
    </xf>
    <xf numFmtId="0" fontId="7" fillId="0" borderId="19" xfId="3" applyFont="1" applyBorder="1" applyAlignment="1">
      <alignment horizontal="center"/>
    </xf>
    <xf numFmtId="0" fontId="7" fillId="0" borderId="20" xfId="3" applyFont="1" applyBorder="1" applyAlignment="1">
      <alignment horizontal="center"/>
    </xf>
    <xf numFmtId="17" fontId="7" fillId="0" borderId="2" xfId="3" applyNumberFormat="1" applyBorder="1"/>
    <xf numFmtId="0" fontId="7" fillId="0" borderId="12" xfId="3" applyBorder="1"/>
    <xf numFmtId="1" fontId="7" fillId="0" borderId="12" xfId="3" applyNumberFormat="1" applyBorder="1"/>
    <xf numFmtId="0" fontId="7" fillId="0" borderId="0" xfId="3" applyBorder="1"/>
    <xf numFmtId="0" fontId="7" fillId="0" borderId="20" xfId="3" applyBorder="1"/>
    <xf numFmtId="1" fontId="7" fillId="0" borderId="0" xfId="3" applyNumberFormat="1" applyBorder="1"/>
    <xf numFmtId="1" fontId="7" fillId="0" borderId="13" xfId="3" applyNumberFormat="1" applyBorder="1"/>
    <xf numFmtId="17" fontId="7" fillId="0" borderId="21" xfId="3" applyNumberFormat="1" applyBorder="1"/>
    <xf numFmtId="0" fontId="7" fillId="0" borderId="22" xfId="3" applyBorder="1"/>
    <xf numFmtId="1" fontId="7" fillId="0" borderId="20" xfId="3" applyNumberFormat="1" applyBorder="1"/>
    <xf numFmtId="1" fontId="0" fillId="0" borderId="0" xfId="4" applyNumberFormat="1" applyFont="1" applyBorder="1"/>
    <xf numFmtId="0" fontId="7" fillId="0" borderId="0" xfId="3" applyFill="1" applyBorder="1"/>
    <xf numFmtId="17" fontId="7" fillId="0" borderId="3" xfId="3" applyNumberFormat="1" applyBorder="1"/>
    <xf numFmtId="0" fontId="7" fillId="0" borderId="18" xfId="3" applyBorder="1"/>
    <xf numFmtId="1" fontId="7" fillId="0" borderId="18" xfId="3" applyNumberFormat="1" applyBorder="1"/>
    <xf numFmtId="0" fontId="7" fillId="0" borderId="18" xfId="3" applyFill="1" applyBorder="1"/>
    <xf numFmtId="1" fontId="0" fillId="0" borderId="18" xfId="4" applyNumberFormat="1" applyFont="1" applyBorder="1"/>
    <xf numFmtId="17" fontId="7" fillId="0" borderId="14" xfId="3" applyNumberFormat="1" applyFont="1" applyFill="1" applyBorder="1"/>
    <xf numFmtId="1" fontId="7" fillId="0" borderId="14" xfId="3" applyNumberFormat="1" applyBorder="1"/>
    <xf numFmtId="1" fontId="7" fillId="0" borderId="15" xfId="3" applyNumberFormat="1" applyBorder="1"/>
    <xf numFmtId="1" fontId="7" fillId="0" borderId="16" xfId="3" applyNumberFormat="1" applyBorder="1"/>
    <xf numFmtId="165" fontId="0" fillId="0" borderId="15" xfId="4" applyNumberFormat="1" applyFont="1" applyBorder="1"/>
    <xf numFmtId="164" fontId="0" fillId="0" borderId="11" xfId="5" applyNumberFormat="1" applyFont="1" applyBorder="1"/>
    <xf numFmtId="164" fontId="7" fillId="0" borderId="11" xfId="3" applyNumberFormat="1" applyBorder="1"/>
    <xf numFmtId="164" fontId="7" fillId="0" borderId="12" xfId="3" applyNumberFormat="1" applyBorder="1"/>
    <xf numFmtId="164" fontId="7" fillId="0" borderId="0" xfId="3" applyNumberFormat="1" applyBorder="1"/>
    <xf numFmtId="164" fontId="7" fillId="0" borderId="20" xfId="3" applyNumberFormat="1" applyBorder="1"/>
    <xf numFmtId="164" fontId="7" fillId="0" borderId="13" xfId="3" applyNumberFormat="1" applyBorder="1"/>
    <xf numFmtId="164" fontId="0" fillId="0" borderId="22" xfId="5" applyNumberFormat="1" applyFont="1" applyBorder="1"/>
    <xf numFmtId="164" fontId="7" fillId="0" borderId="22" xfId="3" applyNumberFormat="1" applyBorder="1"/>
    <xf numFmtId="164" fontId="0" fillId="0" borderId="17" xfId="5" applyNumberFormat="1" applyFont="1" applyBorder="1"/>
    <xf numFmtId="164" fontId="7" fillId="0" borderId="17" xfId="3" applyNumberFormat="1" applyBorder="1"/>
    <xf numFmtId="164" fontId="7" fillId="0" borderId="18" xfId="3" applyNumberFormat="1" applyBorder="1"/>
    <xf numFmtId="164" fontId="7" fillId="0" borderId="19" xfId="3" applyNumberFormat="1" applyBorder="1"/>
    <xf numFmtId="164" fontId="0" fillId="0" borderId="14" xfId="5" applyNumberFormat="1" applyFont="1" applyBorder="1"/>
    <xf numFmtId="164" fontId="0" fillId="0" borderId="0" xfId="5" applyNumberFormat="1" applyFont="1" applyBorder="1"/>
    <xf numFmtId="0" fontId="7" fillId="0" borderId="15" xfId="3" applyBorder="1"/>
    <xf numFmtId="0" fontId="7" fillId="0" borderId="14" xfId="3" applyBorder="1"/>
    <xf numFmtId="0" fontId="7" fillId="0" borderId="16" xfId="3" applyBorder="1"/>
    <xf numFmtId="164" fontId="7" fillId="0" borderId="22" xfId="5" applyNumberFormat="1" applyFont="1" applyBorder="1"/>
    <xf numFmtId="164" fontId="7" fillId="0" borderId="0" xfId="3" applyNumberFormat="1"/>
    <xf numFmtId="165" fontId="0" fillId="0" borderId="0" xfId="4" applyNumberFormat="1" applyFont="1" applyFill="1" applyBorder="1"/>
    <xf numFmtId="9" fontId="0" fillId="0" borderId="0" xfId="4" applyFont="1"/>
    <xf numFmtId="0" fontId="9" fillId="0" borderId="0" xfId="3" applyFont="1" applyBorder="1" applyAlignment="1">
      <alignment horizontal="center" vertical="center"/>
    </xf>
    <xf numFmtId="165" fontId="7" fillId="0" borderId="0" xfId="3" applyNumberFormat="1"/>
    <xf numFmtId="165" fontId="0" fillId="0" borderId="0" xfId="4" applyNumberFormat="1" applyFont="1"/>
    <xf numFmtId="0" fontId="10" fillId="0" borderId="0" xfId="3" applyFont="1" applyBorder="1" applyAlignment="1">
      <alignment horizontal="center" vertical="center" wrapText="1"/>
    </xf>
    <xf numFmtId="0" fontId="7" fillId="0" borderId="0" xfId="3" applyBorder="1" applyAlignment="1">
      <alignment horizontal="left"/>
    </xf>
    <xf numFmtId="0" fontId="7" fillId="0" borderId="0" xfId="3" quotePrefix="1" applyFont="1" applyBorder="1"/>
    <xf numFmtId="164" fontId="0" fillId="0" borderId="1" xfId="1" applyNumberFormat="1" applyFont="1" applyBorder="1" applyAlignment="1">
      <alignment vertical="center" wrapText="1"/>
    </xf>
    <xf numFmtId="165" fontId="0" fillId="2" borderId="1" xfId="2" applyNumberFormat="1" applyFont="1" applyFill="1" applyBorder="1"/>
    <xf numFmtId="165" fontId="0" fillId="4" borderId="1" xfId="2" applyNumberFormat="1" applyFont="1" applyFill="1" applyBorder="1"/>
    <xf numFmtId="165" fontId="0" fillId="3" borderId="1" xfId="2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164" fontId="0" fillId="7" borderId="1" xfId="1" applyNumberFormat="1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164" fontId="4" fillId="6" borderId="1" xfId="1" applyNumberFormat="1" applyFont="1" applyFill="1" applyBorder="1" applyAlignment="1">
      <alignment horizontal="right" vertical="top" wrapText="1"/>
    </xf>
    <xf numFmtId="164" fontId="4" fillId="0" borderId="1" xfId="1" applyNumberFormat="1" applyFont="1" applyBorder="1" applyAlignment="1">
      <alignment horizontal="right" vertical="top" wrapText="1"/>
    </xf>
    <xf numFmtId="164" fontId="4" fillId="0" borderId="21" xfId="1" applyNumberFormat="1" applyFont="1" applyFill="1" applyBorder="1" applyAlignment="1">
      <alignment horizontal="right" vertical="top" wrapText="1"/>
    </xf>
    <xf numFmtId="164" fontId="0" fillId="0" borderId="0" xfId="0" applyNumberFormat="1"/>
    <xf numFmtId="0" fontId="0" fillId="0" borderId="0" xfId="0" applyAlignment="1">
      <alignment wrapText="1"/>
    </xf>
    <xf numFmtId="164" fontId="0" fillId="4" borderId="1" xfId="1" applyNumberFormat="1" applyFont="1" applyFill="1" applyBorder="1" applyAlignment="1">
      <alignment horizontal="center" vertical="center" wrapText="1"/>
    </xf>
    <xf numFmtId="164" fontId="0" fillId="3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7" fillId="0" borderId="0" xfId="3" applyFont="1" applyAlignment="1">
      <alignment horizontal="center"/>
    </xf>
    <xf numFmtId="0" fontId="8" fillId="4" borderId="11" xfId="3" applyFont="1" applyFill="1" applyBorder="1" applyAlignment="1">
      <alignment horizontal="center"/>
    </xf>
    <xf numFmtId="0" fontId="8" fillId="4" borderId="12" xfId="3" applyFont="1" applyFill="1" applyBorder="1" applyAlignment="1">
      <alignment horizontal="center"/>
    </xf>
    <xf numFmtId="0" fontId="8" fillId="4" borderId="13" xfId="3" applyFont="1" applyFill="1" applyBorder="1" applyAlignment="1">
      <alignment horizontal="center"/>
    </xf>
    <xf numFmtId="0" fontId="8" fillId="13" borderId="14" xfId="3" applyFont="1" applyFill="1" applyBorder="1" applyAlignment="1">
      <alignment horizontal="center"/>
    </xf>
    <xf numFmtId="0" fontId="8" fillId="13" borderId="15" xfId="3" applyFont="1" applyFill="1" applyBorder="1" applyAlignment="1">
      <alignment horizontal="center"/>
    </xf>
    <xf numFmtId="0" fontId="8" fillId="13" borderId="16" xfId="3" applyFont="1" applyFill="1" applyBorder="1" applyAlignment="1">
      <alignment horizontal="center"/>
    </xf>
    <xf numFmtId="0" fontId="8" fillId="8" borderId="14" xfId="3" applyFont="1" applyFill="1" applyBorder="1" applyAlignment="1">
      <alignment horizontal="center"/>
    </xf>
    <xf numFmtId="0" fontId="8" fillId="8" borderId="15" xfId="3" applyFont="1" applyFill="1" applyBorder="1" applyAlignment="1">
      <alignment horizontal="center"/>
    </xf>
    <xf numFmtId="0" fontId="8" fillId="8" borderId="16" xfId="3" applyFont="1" applyFill="1" applyBorder="1" applyAlignment="1">
      <alignment horizontal="center"/>
    </xf>
  </cellXfs>
  <cellStyles count="6">
    <cellStyle name="Comma" xfId="1" builtinId="3"/>
    <cellStyle name="Comma 2" xfId="5"/>
    <cellStyle name="Normal" xfId="0" builtinId="0"/>
    <cellStyle name="Normal 2" xfId="3"/>
    <cellStyle name="Percent" xfId="2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4.xml"/><Relationship Id="rId10" Type="http://schemas.openxmlformats.org/officeDocument/2006/relationships/styles" Target="styles.xml"/><Relationship Id="rId4" Type="http://schemas.openxmlformats.org/officeDocument/2006/relationships/chartsheet" Target="chartsheets/sheet3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Bucknell University Carbon Footprint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472659816798556"/>
          <c:y val="8.7028161385114849E-2"/>
          <c:w val="0.86433410801530541"/>
          <c:h val="0.83203628305720922"/>
        </c:manualLayout>
      </c:layout>
      <c:areaChart>
        <c:grouping val="stacked"/>
        <c:varyColors val="0"/>
        <c:ser>
          <c:idx val="0"/>
          <c:order val="0"/>
          <c:tx>
            <c:strRef>
              <c:f>Summary!$B$20</c:f>
              <c:strCache>
                <c:ptCount val="1"/>
                <c:pt idx="0">
                  <c:v>Scope 1 Emissions (MTCDE)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Summary!$A$21:$A$49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Summary!$B$21:$B$49</c:f>
              <c:numCache>
                <c:formatCode>_(* #,##0_);_(* \(#,##0\);_(* "-"??_);_(@_)</c:formatCode>
                <c:ptCount val="29"/>
                <c:pt idx="0">
                  <c:v>40889.74</c:v>
                </c:pt>
                <c:pt idx="1">
                  <c:v>44224.34</c:v>
                </c:pt>
                <c:pt idx="2">
                  <c:v>45740.99</c:v>
                </c:pt>
                <c:pt idx="3">
                  <c:v>49127.81</c:v>
                </c:pt>
                <c:pt idx="4">
                  <c:v>48468.01</c:v>
                </c:pt>
                <c:pt idx="5">
                  <c:v>49160.23</c:v>
                </c:pt>
                <c:pt idx="6">
                  <c:v>47295.33</c:v>
                </c:pt>
                <c:pt idx="7">
                  <c:v>40998.42</c:v>
                </c:pt>
                <c:pt idx="8">
                  <c:v>21189.27</c:v>
                </c:pt>
                <c:pt idx="9">
                  <c:v>31143.05</c:v>
                </c:pt>
                <c:pt idx="10">
                  <c:v>30764.07</c:v>
                </c:pt>
                <c:pt idx="11">
                  <c:v>30624.65</c:v>
                </c:pt>
                <c:pt idx="12">
                  <c:v>28735.919999999998</c:v>
                </c:pt>
                <c:pt idx="13">
                  <c:v>31979.279999999999</c:v>
                </c:pt>
                <c:pt idx="14">
                  <c:v>31841.29</c:v>
                </c:pt>
                <c:pt idx="15">
                  <c:v>32480.880000000001</c:v>
                </c:pt>
                <c:pt idx="16">
                  <c:v>31891.87</c:v>
                </c:pt>
                <c:pt idx="17">
                  <c:v>31086.74</c:v>
                </c:pt>
                <c:pt idx="18">
                  <c:v>31928.04</c:v>
                </c:pt>
                <c:pt idx="19">
                  <c:v>31466.04</c:v>
                </c:pt>
                <c:pt idx="20">
                  <c:v>31626.32</c:v>
                </c:pt>
                <c:pt idx="21">
                  <c:v>31627.35</c:v>
                </c:pt>
                <c:pt idx="22">
                  <c:v>30587.77</c:v>
                </c:pt>
                <c:pt idx="23">
                  <c:v>30797.21</c:v>
                </c:pt>
                <c:pt idx="24">
                  <c:v>29820.39</c:v>
                </c:pt>
                <c:pt idx="25">
                  <c:v>28557.78</c:v>
                </c:pt>
                <c:pt idx="26">
                  <c:v>28657.65</c:v>
                </c:pt>
                <c:pt idx="27">
                  <c:v>27553.32</c:v>
                </c:pt>
                <c:pt idx="28">
                  <c:v>29649.78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BE-492A-A1A2-D1ABE28B7801}"/>
            </c:ext>
          </c:extLst>
        </c:ser>
        <c:ser>
          <c:idx val="1"/>
          <c:order val="1"/>
          <c:tx>
            <c:strRef>
              <c:f>Summary!$C$20</c:f>
              <c:strCache>
                <c:ptCount val="1"/>
                <c:pt idx="0">
                  <c:v>Scope 2 Emissions (MTCDE)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Summary!$A$21:$A$49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Summary!$C$21:$C$49</c:f>
              <c:numCache>
                <c:formatCode>_(* #,##0_);_(* \(#,##0\);_(* "-"??_);_(@_)</c:formatCode>
                <c:ptCount val="29"/>
                <c:pt idx="0">
                  <c:v>12818.76</c:v>
                </c:pt>
                <c:pt idx="1">
                  <c:v>11369</c:v>
                </c:pt>
                <c:pt idx="2">
                  <c:v>12161.03</c:v>
                </c:pt>
                <c:pt idx="3">
                  <c:v>11765.12</c:v>
                </c:pt>
                <c:pt idx="4">
                  <c:v>11555.84</c:v>
                </c:pt>
                <c:pt idx="5">
                  <c:v>12092.21</c:v>
                </c:pt>
                <c:pt idx="6">
                  <c:v>14296.6</c:v>
                </c:pt>
                <c:pt idx="7">
                  <c:v>14440.07</c:v>
                </c:pt>
                <c:pt idx="8">
                  <c:v>14454.58</c:v>
                </c:pt>
                <c:pt idx="9">
                  <c:v>2222.4499999999998</c:v>
                </c:pt>
                <c:pt idx="10">
                  <c:v>2637.1</c:v>
                </c:pt>
                <c:pt idx="11">
                  <c:v>1536.11</c:v>
                </c:pt>
                <c:pt idx="12">
                  <c:v>1299.8599999999999</c:v>
                </c:pt>
                <c:pt idx="13">
                  <c:v>609.41999999999996</c:v>
                </c:pt>
                <c:pt idx="14">
                  <c:v>283.12</c:v>
                </c:pt>
                <c:pt idx="15">
                  <c:v>1074.8900000000001</c:v>
                </c:pt>
                <c:pt idx="16">
                  <c:v>1342.29</c:v>
                </c:pt>
                <c:pt idx="17">
                  <c:v>2676.28</c:v>
                </c:pt>
                <c:pt idx="18">
                  <c:v>1658.29</c:v>
                </c:pt>
                <c:pt idx="19">
                  <c:v>984.77</c:v>
                </c:pt>
                <c:pt idx="20">
                  <c:v>0</c:v>
                </c:pt>
                <c:pt idx="21">
                  <c:v>84.81</c:v>
                </c:pt>
                <c:pt idx="22">
                  <c:v>147.27000000000001</c:v>
                </c:pt>
                <c:pt idx="23">
                  <c:v>0</c:v>
                </c:pt>
                <c:pt idx="24">
                  <c:v>37.96</c:v>
                </c:pt>
                <c:pt idx="25">
                  <c:v>694.58</c:v>
                </c:pt>
                <c:pt idx="26">
                  <c:v>0</c:v>
                </c:pt>
                <c:pt idx="27">
                  <c:v>1655.17</c:v>
                </c:pt>
                <c:pt idx="28">
                  <c:v>155.27000000000001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BE-492A-A1A2-D1ABE28B7801}"/>
            </c:ext>
          </c:extLst>
        </c:ser>
        <c:ser>
          <c:idx val="2"/>
          <c:order val="2"/>
          <c:tx>
            <c:strRef>
              <c:f>Summary!$D$20</c:f>
              <c:strCache>
                <c:ptCount val="1"/>
                <c:pt idx="0">
                  <c:v>Scope 3 Emissions (MTCDE)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Summary!$A$21:$A$49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Summary!$D$21:$D$49</c:f>
              <c:numCache>
                <c:formatCode>_(* #,##0_);_(* \(#,##0\);_(* "-"??_);_(@_)</c:formatCode>
                <c:ptCount val="29"/>
                <c:pt idx="0">
                  <c:v>1267.79</c:v>
                </c:pt>
                <c:pt idx="1">
                  <c:v>1124.4100000000001</c:v>
                </c:pt>
                <c:pt idx="2">
                  <c:v>1202.74</c:v>
                </c:pt>
                <c:pt idx="3">
                  <c:v>1163.58</c:v>
                </c:pt>
                <c:pt idx="4">
                  <c:v>1457.88</c:v>
                </c:pt>
                <c:pt idx="5">
                  <c:v>1505.53</c:v>
                </c:pt>
                <c:pt idx="6">
                  <c:v>1764.36</c:v>
                </c:pt>
                <c:pt idx="7">
                  <c:v>1778.55</c:v>
                </c:pt>
                <c:pt idx="8">
                  <c:v>1795.56</c:v>
                </c:pt>
                <c:pt idx="9">
                  <c:v>569</c:v>
                </c:pt>
                <c:pt idx="10">
                  <c:v>619.91999999999996</c:v>
                </c:pt>
                <c:pt idx="11">
                  <c:v>496.9</c:v>
                </c:pt>
                <c:pt idx="12">
                  <c:v>486.17</c:v>
                </c:pt>
                <c:pt idx="13">
                  <c:v>455.72</c:v>
                </c:pt>
                <c:pt idx="14">
                  <c:v>424.8</c:v>
                </c:pt>
                <c:pt idx="15">
                  <c:v>492.44</c:v>
                </c:pt>
                <c:pt idx="16">
                  <c:v>3547.44</c:v>
                </c:pt>
                <c:pt idx="17">
                  <c:v>4233.1899999999996</c:v>
                </c:pt>
                <c:pt idx="18">
                  <c:v>9107.75</c:v>
                </c:pt>
                <c:pt idx="19">
                  <c:v>8496.2999999999993</c:v>
                </c:pt>
                <c:pt idx="20">
                  <c:v>8268.82</c:v>
                </c:pt>
                <c:pt idx="21">
                  <c:v>7658</c:v>
                </c:pt>
                <c:pt idx="22">
                  <c:v>9430.74</c:v>
                </c:pt>
                <c:pt idx="23">
                  <c:v>7308.52</c:v>
                </c:pt>
                <c:pt idx="24">
                  <c:v>7174.21</c:v>
                </c:pt>
                <c:pt idx="25">
                  <c:v>8297.2900000000009</c:v>
                </c:pt>
                <c:pt idx="26">
                  <c:v>8026.82</c:v>
                </c:pt>
                <c:pt idx="27">
                  <c:v>6465.45</c:v>
                </c:pt>
                <c:pt idx="28">
                  <c:v>6139.36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BE-492A-A1A2-D1ABE28B78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8424079"/>
        <c:axId val="1578434895"/>
      </c:areaChart>
      <c:catAx>
        <c:axId val="15784240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8434895"/>
        <c:crosses val="autoZero"/>
        <c:auto val="1"/>
        <c:lblAlgn val="ctr"/>
        <c:lblOffset val="100"/>
        <c:noMultiLvlLbl val="0"/>
      </c:catAx>
      <c:valAx>
        <c:axId val="15784348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Carbon Emissions (MTCDE)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842407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Bucknell University Carbon Footprint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Summary!$B$20</c:f>
              <c:strCache>
                <c:ptCount val="1"/>
                <c:pt idx="0">
                  <c:v>Scope 1 Emissions (MTCDE)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numRef>
              <c:f>Summary!$A$39:$A$49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Summary!$B$39:$B$49</c:f>
              <c:numCache>
                <c:formatCode>_(* #,##0_);_(* \(#,##0\);_(* "-"??_);_(@_)</c:formatCode>
                <c:ptCount val="11"/>
                <c:pt idx="0">
                  <c:v>31928.04</c:v>
                </c:pt>
                <c:pt idx="1">
                  <c:v>31466.04</c:v>
                </c:pt>
                <c:pt idx="2">
                  <c:v>31626.32</c:v>
                </c:pt>
                <c:pt idx="3">
                  <c:v>31627.35</c:v>
                </c:pt>
                <c:pt idx="4">
                  <c:v>30587.77</c:v>
                </c:pt>
                <c:pt idx="5">
                  <c:v>30797.21</c:v>
                </c:pt>
                <c:pt idx="6">
                  <c:v>29820.39</c:v>
                </c:pt>
                <c:pt idx="7">
                  <c:v>28557.78</c:v>
                </c:pt>
                <c:pt idx="8">
                  <c:v>28657.65</c:v>
                </c:pt>
                <c:pt idx="9">
                  <c:v>27553.32</c:v>
                </c:pt>
                <c:pt idx="10">
                  <c:v>29649.78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80-437E-B1EB-39E484026DE1}"/>
            </c:ext>
          </c:extLst>
        </c:ser>
        <c:ser>
          <c:idx val="1"/>
          <c:order val="1"/>
          <c:tx>
            <c:strRef>
              <c:f>Summary!$C$20</c:f>
              <c:strCache>
                <c:ptCount val="1"/>
                <c:pt idx="0">
                  <c:v>Scope 2 Emissions (MTCDE)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numRef>
              <c:f>Summary!$A$39:$A$49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Summary!$C$39:$C$49</c:f>
              <c:numCache>
                <c:formatCode>_(* #,##0_);_(* \(#,##0\);_(* "-"??_);_(@_)</c:formatCode>
                <c:ptCount val="11"/>
                <c:pt idx="0">
                  <c:v>1658.29</c:v>
                </c:pt>
                <c:pt idx="1">
                  <c:v>984.77</c:v>
                </c:pt>
                <c:pt idx="2">
                  <c:v>0</c:v>
                </c:pt>
                <c:pt idx="3">
                  <c:v>84.81</c:v>
                </c:pt>
                <c:pt idx="4">
                  <c:v>147.27000000000001</c:v>
                </c:pt>
                <c:pt idx="5">
                  <c:v>0</c:v>
                </c:pt>
                <c:pt idx="6">
                  <c:v>37.96</c:v>
                </c:pt>
                <c:pt idx="7">
                  <c:v>694.58</c:v>
                </c:pt>
                <c:pt idx="8">
                  <c:v>0</c:v>
                </c:pt>
                <c:pt idx="9">
                  <c:v>1655.17</c:v>
                </c:pt>
                <c:pt idx="10">
                  <c:v>155.27000000000001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80-437E-B1EB-39E484026DE1}"/>
            </c:ext>
          </c:extLst>
        </c:ser>
        <c:ser>
          <c:idx val="2"/>
          <c:order val="2"/>
          <c:tx>
            <c:strRef>
              <c:f>Summary!$D$20</c:f>
              <c:strCache>
                <c:ptCount val="1"/>
                <c:pt idx="0">
                  <c:v>Scope 3 Emissions (MTCDE)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f>Summary!$A$39:$A$49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Summary!$D$39:$D$49</c:f>
              <c:numCache>
                <c:formatCode>_(* #,##0_);_(* \(#,##0\);_(* "-"??_);_(@_)</c:formatCode>
                <c:ptCount val="11"/>
                <c:pt idx="0">
                  <c:v>9107.75</c:v>
                </c:pt>
                <c:pt idx="1">
                  <c:v>8496.2999999999993</c:v>
                </c:pt>
                <c:pt idx="2">
                  <c:v>8268.82</c:v>
                </c:pt>
                <c:pt idx="3">
                  <c:v>7658</c:v>
                </c:pt>
                <c:pt idx="4">
                  <c:v>9430.74</c:v>
                </c:pt>
                <c:pt idx="5">
                  <c:v>7308.52</c:v>
                </c:pt>
                <c:pt idx="6">
                  <c:v>7174.21</c:v>
                </c:pt>
                <c:pt idx="7">
                  <c:v>8297.2900000000009</c:v>
                </c:pt>
                <c:pt idx="8">
                  <c:v>8026.82</c:v>
                </c:pt>
                <c:pt idx="9">
                  <c:v>6465.45</c:v>
                </c:pt>
                <c:pt idx="10">
                  <c:v>6139.36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D80-437E-B1EB-39E484026D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5270735"/>
        <c:axId val="1545256175"/>
      </c:areaChart>
      <c:catAx>
        <c:axId val="15452707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5256175"/>
        <c:crosses val="autoZero"/>
        <c:auto val="1"/>
        <c:lblAlgn val="ctr"/>
        <c:lblOffset val="100"/>
        <c:noMultiLvlLbl val="0"/>
      </c:catAx>
      <c:valAx>
        <c:axId val="15452561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Carbon Emissions (MTCDE)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527073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Bucknell University Carbon Footprint Projection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Summary!$B$20</c:f>
              <c:strCache>
                <c:ptCount val="1"/>
                <c:pt idx="0">
                  <c:v>Scope 1 Emissions (MTCDE)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numRef>
              <c:f>Summary!$A$39:$A$61</c:f>
              <c:numCache>
                <c:formatCode>General</c:formatCode>
                <c:ptCount val="2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  <c:pt idx="19">
                  <c:v>2027</c:v>
                </c:pt>
                <c:pt idx="20">
                  <c:v>2028</c:v>
                </c:pt>
                <c:pt idx="21">
                  <c:v>2029</c:v>
                </c:pt>
                <c:pt idx="22">
                  <c:v>2030</c:v>
                </c:pt>
              </c:numCache>
            </c:numRef>
          </c:cat>
          <c:val>
            <c:numRef>
              <c:f>Summary!$B$39:$B$61</c:f>
              <c:numCache>
                <c:formatCode>_(* #,##0_);_(* \(#,##0\);_(* "-"??_);_(@_)</c:formatCode>
                <c:ptCount val="23"/>
                <c:pt idx="0">
                  <c:v>31928.04</c:v>
                </c:pt>
                <c:pt idx="1">
                  <c:v>31466.04</c:v>
                </c:pt>
                <c:pt idx="2">
                  <c:v>31626.32</c:v>
                </c:pt>
                <c:pt idx="3">
                  <c:v>31627.35</c:v>
                </c:pt>
                <c:pt idx="4">
                  <c:v>30587.77</c:v>
                </c:pt>
                <c:pt idx="5">
                  <c:v>30797.21</c:v>
                </c:pt>
                <c:pt idx="6">
                  <c:v>29820.39</c:v>
                </c:pt>
                <c:pt idx="7">
                  <c:v>28557.78</c:v>
                </c:pt>
                <c:pt idx="8">
                  <c:v>28657.65</c:v>
                </c:pt>
                <c:pt idx="9">
                  <c:v>27553.32</c:v>
                </c:pt>
                <c:pt idx="10">
                  <c:v>29649.78</c:v>
                </c:pt>
                <c:pt idx="11">
                  <c:v>29056.784399999997</c:v>
                </c:pt>
                <c:pt idx="12">
                  <c:v>28475.648711999995</c:v>
                </c:pt>
                <c:pt idx="13">
                  <c:v>27906.135737759996</c:v>
                </c:pt>
                <c:pt idx="14">
                  <c:v>27348.013023004794</c:v>
                </c:pt>
                <c:pt idx="15">
                  <c:v>26801.052762544699</c:v>
                </c:pt>
                <c:pt idx="16">
                  <c:v>26265.031707293805</c:v>
                </c:pt>
                <c:pt idx="17">
                  <c:v>25739.73107314793</c:v>
                </c:pt>
                <c:pt idx="18">
                  <c:v>25224.936451684971</c:v>
                </c:pt>
                <c:pt idx="19">
                  <c:v>24720.43772265127</c:v>
                </c:pt>
                <c:pt idx="20">
                  <c:v>24226.028968198243</c:v>
                </c:pt>
                <c:pt idx="21">
                  <c:v>23741.508388834278</c:v>
                </c:pt>
                <c:pt idx="22">
                  <c:v>23266.678221057591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79-476F-9402-74B51C3A2435}"/>
            </c:ext>
          </c:extLst>
        </c:ser>
        <c:ser>
          <c:idx val="1"/>
          <c:order val="1"/>
          <c:tx>
            <c:strRef>
              <c:f>Summary!$C$20</c:f>
              <c:strCache>
                <c:ptCount val="1"/>
                <c:pt idx="0">
                  <c:v>Scope 2 Emissions (MTCDE)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numRef>
              <c:f>Summary!$A$39:$A$61</c:f>
              <c:numCache>
                <c:formatCode>General</c:formatCode>
                <c:ptCount val="2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  <c:pt idx="19">
                  <c:v>2027</c:v>
                </c:pt>
                <c:pt idx="20">
                  <c:v>2028</c:v>
                </c:pt>
                <c:pt idx="21">
                  <c:v>2029</c:v>
                </c:pt>
                <c:pt idx="22">
                  <c:v>2030</c:v>
                </c:pt>
              </c:numCache>
            </c:numRef>
          </c:cat>
          <c:val>
            <c:numRef>
              <c:f>Summary!$C$39:$C$61</c:f>
              <c:numCache>
                <c:formatCode>_(* #,##0_);_(* \(#,##0\);_(* "-"??_);_(@_)</c:formatCode>
                <c:ptCount val="23"/>
                <c:pt idx="0">
                  <c:v>1658.29</c:v>
                </c:pt>
                <c:pt idx="1">
                  <c:v>984.77</c:v>
                </c:pt>
                <c:pt idx="2">
                  <c:v>0</c:v>
                </c:pt>
                <c:pt idx="3">
                  <c:v>84.81</c:v>
                </c:pt>
                <c:pt idx="4">
                  <c:v>147.27000000000001</c:v>
                </c:pt>
                <c:pt idx="5">
                  <c:v>0</c:v>
                </c:pt>
                <c:pt idx="6">
                  <c:v>37.96</c:v>
                </c:pt>
                <c:pt idx="7">
                  <c:v>694.58</c:v>
                </c:pt>
                <c:pt idx="8">
                  <c:v>0</c:v>
                </c:pt>
                <c:pt idx="9">
                  <c:v>1655.17</c:v>
                </c:pt>
                <c:pt idx="10">
                  <c:v>155.27000000000001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F79-476F-9402-74B51C3A2435}"/>
            </c:ext>
          </c:extLst>
        </c:ser>
        <c:ser>
          <c:idx val="2"/>
          <c:order val="2"/>
          <c:tx>
            <c:strRef>
              <c:f>Summary!$D$20</c:f>
              <c:strCache>
                <c:ptCount val="1"/>
                <c:pt idx="0">
                  <c:v>Scope 3 Emissions (MTCDE)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f>Summary!$A$39:$A$61</c:f>
              <c:numCache>
                <c:formatCode>General</c:formatCode>
                <c:ptCount val="2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  <c:pt idx="19">
                  <c:v>2027</c:v>
                </c:pt>
                <c:pt idx="20">
                  <c:v>2028</c:v>
                </c:pt>
                <c:pt idx="21">
                  <c:v>2029</c:v>
                </c:pt>
                <c:pt idx="22">
                  <c:v>2030</c:v>
                </c:pt>
              </c:numCache>
            </c:numRef>
          </c:cat>
          <c:val>
            <c:numRef>
              <c:f>Summary!$D$39:$D$61</c:f>
              <c:numCache>
                <c:formatCode>_(* #,##0_);_(* \(#,##0\);_(* "-"??_);_(@_)</c:formatCode>
                <c:ptCount val="23"/>
                <c:pt idx="0">
                  <c:v>9107.75</c:v>
                </c:pt>
                <c:pt idx="1">
                  <c:v>8496.2999999999993</c:v>
                </c:pt>
                <c:pt idx="2">
                  <c:v>8268.82</c:v>
                </c:pt>
                <c:pt idx="3">
                  <c:v>7658</c:v>
                </c:pt>
                <c:pt idx="4">
                  <c:v>9430.74</c:v>
                </c:pt>
                <c:pt idx="5">
                  <c:v>7308.52</c:v>
                </c:pt>
                <c:pt idx="6">
                  <c:v>7174.21</c:v>
                </c:pt>
                <c:pt idx="7">
                  <c:v>8297.2900000000009</c:v>
                </c:pt>
                <c:pt idx="8">
                  <c:v>8026.82</c:v>
                </c:pt>
                <c:pt idx="9">
                  <c:v>6465.45</c:v>
                </c:pt>
                <c:pt idx="10">
                  <c:v>6139.36</c:v>
                </c:pt>
                <c:pt idx="11">
                  <c:v>6016.5727999999999</c:v>
                </c:pt>
                <c:pt idx="12">
                  <c:v>5896.241344</c:v>
                </c:pt>
                <c:pt idx="13">
                  <c:v>5778.3165171199998</c:v>
                </c:pt>
                <c:pt idx="14">
                  <c:v>5662.7501867776</c:v>
                </c:pt>
                <c:pt idx="15">
                  <c:v>5549.4951830420478</c:v>
                </c:pt>
                <c:pt idx="16">
                  <c:v>5438.5052793812065</c:v>
                </c:pt>
                <c:pt idx="17">
                  <c:v>5329.7351737935824</c:v>
                </c:pt>
                <c:pt idx="18">
                  <c:v>5223.1404703177104</c:v>
                </c:pt>
                <c:pt idx="19">
                  <c:v>5118.6776609113558</c:v>
                </c:pt>
                <c:pt idx="20">
                  <c:v>5016.3041076931286</c:v>
                </c:pt>
                <c:pt idx="21">
                  <c:v>4915.9780255392661</c:v>
                </c:pt>
                <c:pt idx="22">
                  <c:v>4817.6584650284804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F79-476F-9402-74B51C3A24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5270735"/>
        <c:axId val="1545256175"/>
      </c:areaChart>
      <c:catAx>
        <c:axId val="15452707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5256175"/>
        <c:crosses val="autoZero"/>
        <c:auto val="1"/>
        <c:lblAlgn val="ctr"/>
        <c:lblOffset val="100"/>
        <c:noMultiLvlLbl val="0"/>
      </c:catAx>
      <c:valAx>
        <c:axId val="15452561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Carbon Emissions (MTCDE)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527073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Bucknell University Carbon Footprint Projection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Summary!$E$38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numRef>
              <c:f>Summary!$A$39:$A$61</c:f>
              <c:numCache>
                <c:formatCode>General</c:formatCode>
                <c:ptCount val="2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  <c:pt idx="19">
                  <c:v>2027</c:v>
                </c:pt>
                <c:pt idx="20">
                  <c:v>2028</c:v>
                </c:pt>
                <c:pt idx="21">
                  <c:v>2029</c:v>
                </c:pt>
                <c:pt idx="22">
                  <c:v>2030</c:v>
                </c:pt>
              </c:numCache>
            </c:numRef>
          </c:cat>
          <c:val>
            <c:numRef>
              <c:f>Summary!$E$39:$E$61</c:f>
              <c:numCache>
                <c:formatCode>_(* #,##0_);_(* \(#,##0\);_(* "-"??_);_(@_)</c:formatCode>
                <c:ptCount val="23"/>
                <c:pt idx="0">
                  <c:v>42694.080000000002</c:v>
                </c:pt>
                <c:pt idx="1">
                  <c:v>40947.11</c:v>
                </c:pt>
                <c:pt idx="2">
                  <c:v>39895.14</c:v>
                </c:pt>
                <c:pt idx="3">
                  <c:v>39370.160000000003</c:v>
                </c:pt>
                <c:pt idx="4">
                  <c:v>40165.78</c:v>
                </c:pt>
                <c:pt idx="5">
                  <c:v>38105.729999999996</c:v>
                </c:pt>
                <c:pt idx="6">
                  <c:v>37032.559999999998</c:v>
                </c:pt>
                <c:pt idx="7">
                  <c:v>37549.65</c:v>
                </c:pt>
                <c:pt idx="8">
                  <c:v>36684.47</c:v>
                </c:pt>
                <c:pt idx="9">
                  <c:v>35673.939999999995</c:v>
                </c:pt>
                <c:pt idx="10">
                  <c:v>35944.409999999996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26-4BA6-B44F-93226ECB61F8}"/>
            </c:ext>
          </c:extLst>
        </c:ser>
        <c:ser>
          <c:idx val="1"/>
          <c:order val="1"/>
          <c:tx>
            <c:strRef>
              <c:f>Summary!$F$38</c:f>
              <c:strCache>
                <c:ptCount val="1"/>
                <c:pt idx="0">
                  <c:v>Business As Usual</c:v>
                </c:pt>
              </c:strCache>
            </c:strRef>
          </c:tx>
          <c:spPr>
            <a:pattFill prst="pct40">
              <a:fgClr>
                <a:schemeClr val="tx1"/>
              </a:fgClr>
              <a:bgClr>
                <a:schemeClr val="bg1"/>
              </a:bgClr>
            </a:pattFill>
            <a:ln w="25400">
              <a:noFill/>
            </a:ln>
            <a:effectLst/>
          </c:spPr>
          <c:cat>
            <c:numRef>
              <c:f>Summary!$A$39:$A$61</c:f>
              <c:numCache>
                <c:formatCode>General</c:formatCode>
                <c:ptCount val="2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  <c:pt idx="19">
                  <c:v>2027</c:v>
                </c:pt>
                <c:pt idx="20">
                  <c:v>2028</c:v>
                </c:pt>
                <c:pt idx="21">
                  <c:v>2029</c:v>
                </c:pt>
                <c:pt idx="22">
                  <c:v>2030</c:v>
                </c:pt>
              </c:numCache>
            </c:numRef>
          </c:cat>
          <c:val>
            <c:numRef>
              <c:f>Summary!$F$39:$F$61</c:f>
              <c:numCache>
                <c:formatCode>General</c:formatCode>
                <c:ptCount val="23"/>
                <c:pt idx="10" formatCode="_(* #,##0_);_(* \(#,##0\);_(* &quot;-&quot;??_);_(@_)">
                  <c:v>35944.409999999996</c:v>
                </c:pt>
                <c:pt idx="11" formatCode="_(* #,##0_);_(* \(#,##0\);_(* &quot;-&quot;??_);_(@_)">
                  <c:v>36303.854099999997</c:v>
                </c:pt>
                <c:pt idx="12" formatCode="_(* #,##0_);_(* \(#,##0\);_(* &quot;-&quot;??_);_(@_)">
                  <c:v>36666.892640999999</c:v>
                </c:pt>
                <c:pt idx="13" formatCode="_(* #,##0_);_(* \(#,##0\);_(* &quot;-&quot;??_);_(@_)">
                  <c:v>37033.561567409997</c:v>
                </c:pt>
                <c:pt idx="14" formatCode="_(* #,##0_);_(* \(#,##0\);_(* &quot;-&quot;??_);_(@_)">
                  <c:v>37403.897183084096</c:v>
                </c:pt>
                <c:pt idx="15" formatCode="_(* #,##0_);_(* \(#,##0\);_(* &quot;-&quot;??_);_(@_)">
                  <c:v>37777.93615491494</c:v>
                </c:pt>
                <c:pt idx="16" formatCode="_(* #,##0_);_(* \(#,##0\);_(* &quot;-&quot;??_);_(@_)">
                  <c:v>38155.715516464086</c:v>
                </c:pt>
                <c:pt idx="17" formatCode="_(* #,##0_);_(* \(#,##0\);_(* &quot;-&quot;??_);_(@_)">
                  <c:v>38537.272671628729</c:v>
                </c:pt>
                <c:pt idx="18" formatCode="_(* #,##0_);_(* \(#,##0\);_(* &quot;-&quot;??_);_(@_)">
                  <c:v>38922.645398345019</c:v>
                </c:pt>
                <c:pt idx="19" formatCode="_(* #,##0_);_(* \(#,##0\);_(* &quot;-&quot;??_);_(@_)">
                  <c:v>39311.87185232847</c:v>
                </c:pt>
                <c:pt idx="20" formatCode="_(* #,##0_);_(* \(#,##0\);_(* &quot;-&quot;??_);_(@_)">
                  <c:v>39704.990570851754</c:v>
                </c:pt>
                <c:pt idx="21" formatCode="_(* #,##0_);_(* \(#,##0\);_(* &quot;-&quot;??_);_(@_)">
                  <c:v>40102.040476560273</c:v>
                </c:pt>
                <c:pt idx="22" formatCode="_(* #,##0_);_(* \(#,##0\);_(* &quot;-&quot;??_);_(@_)">
                  <c:v>40503.060881325873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26-4BA6-B44F-93226ECB61F8}"/>
            </c:ext>
          </c:extLst>
        </c:ser>
        <c:ser>
          <c:idx val="2"/>
          <c:order val="2"/>
          <c:tx>
            <c:strRef>
              <c:f>Summary!$G$38</c:f>
              <c:strCache>
                <c:ptCount val="1"/>
                <c:pt idx="0">
                  <c:v>Minor Improvements</c:v>
                </c:pt>
              </c:strCache>
            </c:strRef>
          </c:tx>
          <c:spPr>
            <a:pattFill prst="pct25">
              <a:fgClr>
                <a:schemeClr val="tx1"/>
              </a:fgClr>
              <a:bgClr>
                <a:schemeClr val="bg1"/>
              </a:bgClr>
            </a:pattFill>
            <a:ln w="25400">
              <a:noFill/>
            </a:ln>
            <a:effectLst/>
          </c:spPr>
          <c:cat>
            <c:numRef>
              <c:f>Summary!$A$39:$A$61</c:f>
              <c:numCache>
                <c:formatCode>General</c:formatCode>
                <c:ptCount val="2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  <c:pt idx="19">
                  <c:v>2027</c:v>
                </c:pt>
                <c:pt idx="20">
                  <c:v>2028</c:v>
                </c:pt>
                <c:pt idx="21">
                  <c:v>2029</c:v>
                </c:pt>
                <c:pt idx="22">
                  <c:v>2030</c:v>
                </c:pt>
              </c:numCache>
            </c:numRef>
          </c:cat>
          <c:val>
            <c:numRef>
              <c:f>Summary!$G$39:$G$61</c:f>
              <c:numCache>
                <c:formatCode>General</c:formatCode>
                <c:ptCount val="23"/>
                <c:pt idx="10" formatCode="_(* #,##0_);_(* \(#,##0\);_(* &quot;-&quot;??_);_(@_)">
                  <c:v>35944.409999999996</c:v>
                </c:pt>
                <c:pt idx="11" formatCode="_(* #,##0_);_(* \(#,##0\);_(* &quot;-&quot;??_);_(@_)">
                  <c:v>35225.521799999995</c:v>
                </c:pt>
                <c:pt idx="12" formatCode="_(* #,##0_);_(* \(#,##0\);_(* &quot;-&quot;??_);_(@_)">
                  <c:v>34521.011363999991</c:v>
                </c:pt>
                <c:pt idx="13" formatCode="_(* #,##0_);_(* \(#,##0\);_(* &quot;-&quot;??_);_(@_)">
                  <c:v>33830.591136719988</c:v>
                </c:pt>
                <c:pt idx="14" formatCode="_(* #,##0_);_(* \(#,##0\);_(* &quot;-&quot;??_);_(@_)">
                  <c:v>33153.97931398559</c:v>
                </c:pt>
                <c:pt idx="15" formatCode="_(* #,##0_);_(* \(#,##0\);_(* &quot;-&quot;??_);_(@_)">
                  <c:v>32490.899727705877</c:v>
                </c:pt>
                <c:pt idx="16" formatCode="_(* #,##0_);_(* \(#,##0\);_(* &quot;-&quot;??_);_(@_)">
                  <c:v>31841.081733151757</c:v>
                </c:pt>
                <c:pt idx="17" formatCode="_(* #,##0_);_(* \(#,##0\);_(* &quot;-&quot;??_);_(@_)">
                  <c:v>31204.260098488721</c:v>
                </c:pt>
                <c:pt idx="18" formatCode="_(* #,##0_);_(* \(#,##0\);_(* &quot;-&quot;??_);_(@_)">
                  <c:v>30580.174896518947</c:v>
                </c:pt>
                <c:pt idx="19" formatCode="_(* #,##0_);_(* \(#,##0\);_(* &quot;-&quot;??_);_(@_)">
                  <c:v>29968.571398588567</c:v>
                </c:pt>
                <c:pt idx="20" formatCode="_(* #,##0_);_(* \(#,##0\);_(* &quot;-&quot;??_);_(@_)">
                  <c:v>29369.199970616795</c:v>
                </c:pt>
                <c:pt idx="21" formatCode="_(* #,##0_);_(* \(#,##0\);_(* &quot;-&quot;??_);_(@_)">
                  <c:v>28781.815971204458</c:v>
                </c:pt>
                <c:pt idx="22" formatCode="_(* #,##0_);_(* \(#,##0\);_(* &quot;-&quot;??_);_(@_)">
                  <c:v>28206.179651780367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326-4BA6-B44F-93226ECB61F8}"/>
            </c:ext>
          </c:extLst>
        </c:ser>
        <c:ser>
          <c:idx val="3"/>
          <c:order val="3"/>
          <c:tx>
            <c:strRef>
              <c:f>Summary!$H$38</c:f>
              <c:strCache>
                <c:ptCount val="1"/>
                <c:pt idx="0">
                  <c:v>Moderate Improvements</c:v>
                </c:pt>
              </c:strCache>
            </c:strRef>
          </c:tx>
          <c:spPr>
            <a:pattFill prst="pct80">
              <a:fgClr>
                <a:schemeClr val="tx1"/>
              </a:fgClr>
              <a:bgClr>
                <a:schemeClr val="bg1"/>
              </a:bgClr>
            </a:pattFill>
            <a:ln w="25400">
              <a:noFill/>
            </a:ln>
            <a:effectLst/>
          </c:spPr>
          <c:cat>
            <c:numRef>
              <c:f>Summary!$A$39:$A$61</c:f>
              <c:numCache>
                <c:formatCode>General</c:formatCode>
                <c:ptCount val="2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  <c:pt idx="19">
                  <c:v>2027</c:v>
                </c:pt>
                <c:pt idx="20">
                  <c:v>2028</c:v>
                </c:pt>
                <c:pt idx="21">
                  <c:v>2029</c:v>
                </c:pt>
                <c:pt idx="22">
                  <c:v>2030</c:v>
                </c:pt>
              </c:numCache>
            </c:numRef>
          </c:cat>
          <c:val>
            <c:numRef>
              <c:f>Summary!$H$39:$H$61</c:f>
              <c:numCache>
                <c:formatCode>General</c:formatCode>
                <c:ptCount val="23"/>
                <c:pt idx="10" formatCode="_(* #,##0_);_(* \(#,##0\);_(* &quot;-&quot;??_);_(@_)">
                  <c:v>35944.409999999996</c:v>
                </c:pt>
                <c:pt idx="11" formatCode="_(* #,##0_);_(* \(#,##0\);_(* &quot;-&quot;??_);_(@_)">
                  <c:v>34147.189499999993</c:v>
                </c:pt>
                <c:pt idx="12" formatCode="_(* #,##0_);_(* \(#,##0\);_(* &quot;-&quot;??_);_(@_)">
                  <c:v>32439.830024999992</c:v>
                </c:pt>
                <c:pt idx="13" formatCode="_(* #,##0_);_(* \(#,##0\);_(* &quot;-&quot;??_);_(@_)">
                  <c:v>30817.83852374999</c:v>
                </c:pt>
                <c:pt idx="14" formatCode="_(* #,##0_);_(* \(#,##0\);_(* &quot;-&quot;??_);_(@_)">
                  <c:v>29276.946597562488</c:v>
                </c:pt>
                <c:pt idx="15" formatCode="_(* #,##0_);_(* \(#,##0\);_(* &quot;-&quot;??_);_(@_)">
                  <c:v>27813.099267684363</c:v>
                </c:pt>
                <c:pt idx="16" formatCode="_(* #,##0_);_(* \(#,##0\);_(* &quot;-&quot;??_);_(@_)">
                  <c:v>26422.444304300145</c:v>
                </c:pt>
                <c:pt idx="17" formatCode="_(* #,##0_);_(* \(#,##0\);_(* &quot;-&quot;??_);_(@_)">
                  <c:v>25101.322089085137</c:v>
                </c:pt>
                <c:pt idx="18" formatCode="_(* #,##0_);_(* \(#,##0\);_(* &quot;-&quot;??_);_(@_)">
                  <c:v>23846.25598463088</c:v>
                </c:pt>
                <c:pt idx="19" formatCode="_(* #,##0_);_(* \(#,##0\);_(* &quot;-&quot;??_);_(@_)">
                  <c:v>22653.943185399334</c:v>
                </c:pt>
                <c:pt idx="20" formatCode="_(* #,##0_);_(* \(#,##0\);_(* &quot;-&quot;??_);_(@_)">
                  <c:v>21521.246026129367</c:v>
                </c:pt>
                <c:pt idx="21" formatCode="_(* #,##0_);_(* \(#,##0\);_(* &quot;-&quot;??_);_(@_)">
                  <c:v>20445.183724822899</c:v>
                </c:pt>
                <c:pt idx="22" formatCode="_(* #,##0_);_(* \(#,##0\);_(* &quot;-&quot;??_);_(@_)">
                  <c:v>19422.924538581752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326-4BA6-B44F-93226ECB61F8}"/>
            </c:ext>
          </c:extLst>
        </c:ser>
        <c:ser>
          <c:idx val="4"/>
          <c:order val="4"/>
          <c:tx>
            <c:strRef>
              <c:f>Summary!$I$38</c:f>
              <c:strCache>
                <c:ptCount val="1"/>
                <c:pt idx="0">
                  <c:v>Significant Improvements</c:v>
                </c:pt>
              </c:strCache>
            </c:strRef>
          </c:tx>
          <c:spPr>
            <a:solidFill>
              <a:schemeClr val="accent1"/>
            </a:solidFill>
            <a:ln w="25400">
              <a:solidFill>
                <a:schemeClr val="accent1"/>
              </a:solidFill>
            </a:ln>
            <a:effectLst/>
          </c:spPr>
          <c:cat>
            <c:numRef>
              <c:f>Summary!$A$39:$A$61</c:f>
              <c:numCache>
                <c:formatCode>General</c:formatCode>
                <c:ptCount val="2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  <c:pt idx="19">
                  <c:v>2027</c:v>
                </c:pt>
                <c:pt idx="20">
                  <c:v>2028</c:v>
                </c:pt>
                <c:pt idx="21">
                  <c:v>2029</c:v>
                </c:pt>
                <c:pt idx="22">
                  <c:v>2030</c:v>
                </c:pt>
              </c:numCache>
            </c:numRef>
          </c:cat>
          <c:val>
            <c:numRef>
              <c:f>Summary!$I$39:$I$61</c:f>
              <c:numCache>
                <c:formatCode>General</c:formatCode>
                <c:ptCount val="23"/>
                <c:pt idx="10" formatCode="_(* #,##0_);_(* \(#,##0\);_(* &quot;-&quot;??_);_(@_)">
                  <c:v>35944.409999999996</c:v>
                </c:pt>
                <c:pt idx="11" formatCode="_(* #,##0_);_(* \(#,##0\);_(* &quot;-&quot;??_);_(@_)">
                  <c:v>32349.968999999997</c:v>
                </c:pt>
                <c:pt idx="12" formatCode="_(* #,##0_);_(* \(#,##0\);_(* &quot;-&quot;??_);_(@_)">
                  <c:v>29114.972099999999</c:v>
                </c:pt>
                <c:pt idx="13" formatCode="_(* #,##0_);_(* \(#,##0\);_(* &quot;-&quot;??_);_(@_)">
                  <c:v>26203.474890000001</c:v>
                </c:pt>
                <c:pt idx="14" formatCode="_(* #,##0_);_(* \(#,##0\);_(* &quot;-&quot;??_);_(@_)">
                  <c:v>23583.127401000002</c:v>
                </c:pt>
                <c:pt idx="15" formatCode="_(* #,##0_);_(* \(#,##0\);_(* &quot;-&quot;??_);_(@_)">
                  <c:v>21224.814660900003</c:v>
                </c:pt>
                <c:pt idx="16" formatCode="_(* #,##0_);_(* \(#,##0\);_(* &quot;-&quot;??_);_(@_)">
                  <c:v>19102.333194810002</c:v>
                </c:pt>
                <c:pt idx="17" formatCode="_(* #,##0_);_(* \(#,##0\);_(* &quot;-&quot;??_);_(@_)">
                  <c:v>17192.099875329004</c:v>
                </c:pt>
                <c:pt idx="18" formatCode="_(* #,##0_);_(* \(#,##0\);_(* &quot;-&quot;??_);_(@_)">
                  <c:v>15472.889887796104</c:v>
                </c:pt>
                <c:pt idx="19" formatCode="_(* #,##0_);_(* \(#,##0\);_(* &quot;-&quot;??_);_(@_)">
                  <c:v>13925.600899016494</c:v>
                </c:pt>
                <c:pt idx="20" formatCode="_(* #,##0_);_(* \(#,##0\);_(* &quot;-&quot;??_);_(@_)">
                  <c:v>12533.040809114844</c:v>
                </c:pt>
                <c:pt idx="21" formatCode="_(* #,##0_);_(* \(#,##0\);_(* &quot;-&quot;??_);_(@_)">
                  <c:v>11279.736728203359</c:v>
                </c:pt>
                <c:pt idx="22" formatCode="_(* #,##0_);_(* \(#,##0\);_(* &quot;-&quot;??_);_(@_)">
                  <c:v>10151.763055383024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326-4BA6-B44F-93226ECB61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5270735"/>
        <c:axId val="1545256175"/>
      </c:areaChart>
      <c:catAx>
        <c:axId val="15452707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5256175"/>
        <c:crosses val="autoZero"/>
        <c:auto val="1"/>
        <c:lblAlgn val="ctr"/>
        <c:lblOffset val="100"/>
        <c:noMultiLvlLbl val="0"/>
      </c:catAx>
      <c:valAx>
        <c:axId val="15452561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Carbon Emissions (MTCDE)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527073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0.66108</cdr:x>
      <cdr:y>0.20026</cdr:y>
    </cdr:from>
    <cdr:to>
      <cdr:x>0.66201</cdr:x>
      <cdr:y>0.91014</cdr:y>
    </cdr:to>
    <cdr:cxnSp macro="">
      <cdr:nvCxnSpPr>
        <cdr:cNvPr id="3" name="Straight Connector 2"/>
        <cdr:cNvCxnSpPr/>
      </cdr:nvCxnSpPr>
      <cdr:spPr>
        <a:xfrm xmlns:a="http://schemas.openxmlformats.org/drawingml/2006/main" flipH="1" flipV="1">
          <a:off x="5731144" y="1259237"/>
          <a:ext cx="8072" cy="4463835"/>
        </a:xfrm>
        <a:prstGeom xmlns:a="http://schemas.openxmlformats.org/drawingml/2006/main" prst="line">
          <a:avLst/>
        </a:prstGeom>
        <a:ln xmlns:a="http://schemas.openxmlformats.org/drawingml/2006/main" w="50800">
          <a:prstDash val="sysDot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0.87337</cdr:x>
      <cdr:y>0.21309</cdr:y>
    </cdr:from>
    <cdr:to>
      <cdr:x>0.8771</cdr:x>
      <cdr:y>0.91014</cdr:y>
    </cdr:to>
    <cdr:cxnSp macro="">
      <cdr:nvCxnSpPr>
        <cdr:cNvPr id="8" name="Straight Connector 7"/>
        <cdr:cNvCxnSpPr/>
      </cdr:nvCxnSpPr>
      <cdr:spPr>
        <a:xfrm xmlns:a="http://schemas.openxmlformats.org/drawingml/2006/main" flipH="1" flipV="1">
          <a:off x="7571568" y="1339958"/>
          <a:ext cx="32288" cy="4383116"/>
        </a:xfrm>
        <a:prstGeom xmlns:a="http://schemas.openxmlformats.org/drawingml/2006/main" prst="line">
          <a:avLst/>
        </a:prstGeom>
        <a:ln xmlns:a="http://schemas.openxmlformats.org/drawingml/2006/main" w="50800">
          <a:solidFill>
            <a:schemeClr val="accent6">
              <a:lumMod val="75000"/>
            </a:schemeClr>
          </a:solidFill>
          <a:prstDash val="sysDot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0.60987</cdr:x>
      <cdr:y>0.14121</cdr:y>
    </cdr:from>
    <cdr:to>
      <cdr:x>0.72253</cdr:x>
      <cdr:y>0.20924</cdr:y>
    </cdr:to>
    <cdr:sp macro="" textlink="">
      <cdr:nvSpPr>
        <cdr:cNvPr id="16" name="TextBox 15"/>
        <cdr:cNvSpPr txBox="1"/>
      </cdr:nvSpPr>
      <cdr:spPr>
        <a:xfrm xmlns:a="http://schemas.openxmlformats.org/drawingml/2006/main">
          <a:off x="5287183" y="887924"/>
          <a:ext cx="976716" cy="4278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FY08 Baseline</a:t>
          </a:r>
        </a:p>
      </cdr:txBody>
    </cdr:sp>
  </cdr:relSizeAnchor>
  <cdr:relSizeAnchor xmlns:cdr="http://schemas.openxmlformats.org/drawingml/2006/chartDrawing">
    <cdr:from>
      <cdr:x>0.81657</cdr:x>
      <cdr:y>0.10692</cdr:y>
    </cdr:from>
    <cdr:to>
      <cdr:x>0.9311</cdr:x>
      <cdr:y>0.20668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7079175" y="672346"/>
          <a:ext cx="992860" cy="6272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/>
            <a:t>FY15</a:t>
          </a:r>
          <a:r>
            <a:rPr lang="en-US" sz="1100" baseline="0"/>
            <a:t> </a:t>
          </a:r>
        </a:p>
        <a:p xmlns:a="http://schemas.openxmlformats.org/drawingml/2006/main">
          <a:r>
            <a:rPr lang="en-US" sz="1100" baseline="0">
              <a:solidFill>
                <a:sysClr val="windowText" lastClr="000000"/>
              </a:solidFill>
            </a:rPr>
            <a:t>Target</a:t>
          </a:r>
          <a:r>
            <a:rPr lang="en-US" sz="1100" b="0" baseline="0">
              <a:solidFill>
                <a:sysClr val="windowText" lastClr="000000"/>
              </a:solidFill>
            </a:rPr>
            <a:t>:   -10%</a:t>
          </a:r>
        </a:p>
        <a:p xmlns:a="http://schemas.openxmlformats.org/drawingml/2006/main">
          <a:r>
            <a:rPr lang="en-US" sz="1100" b="1" baseline="0">
              <a:solidFill>
                <a:srgbClr val="00B050"/>
              </a:solidFill>
            </a:rPr>
            <a:t>Actual :  -12%</a:t>
          </a:r>
          <a:endParaRPr lang="en-US" sz="1100" b="1">
            <a:solidFill>
              <a:srgbClr val="00B050"/>
            </a:solidFill>
          </a:endParaRPr>
        </a:p>
      </cdr:txBody>
    </cdr:sp>
  </cdr:relSizeAnchor>
  <cdr:relSizeAnchor xmlns:cdr="http://schemas.openxmlformats.org/drawingml/2006/chartDrawing">
    <cdr:from>
      <cdr:x>0.33892</cdr:x>
      <cdr:y>0.26701</cdr:y>
    </cdr:from>
    <cdr:to>
      <cdr:x>0.46927</cdr:x>
      <cdr:y>0.36714</cdr:y>
    </cdr:to>
    <cdr:sp macro="" textlink="">
      <cdr:nvSpPr>
        <cdr:cNvPr id="18" name="Line Callout 1 (No Border) 17"/>
        <cdr:cNvSpPr/>
      </cdr:nvSpPr>
      <cdr:spPr>
        <a:xfrm xmlns:a="http://schemas.openxmlformats.org/drawingml/2006/main">
          <a:off x="2938221" y="1678981"/>
          <a:ext cx="1130086" cy="629621"/>
        </a:xfrm>
        <a:prstGeom xmlns:a="http://schemas.openxmlformats.org/drawingml/2006/main" prst="callout1">
          <a:avLst>
            <a:gd name="adj1" fmla="val 65546"/>
            <a:gd name="adj2" fmla="val 34453"/>
            <a:gd name="adj3" fmla="val 200320"/>
            <a:gd name="adj4" fmla="val 13653"/>
          </a:avLst>
        </a:prstGeom>
        <a:noFill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>
              <a:solidFill>
                <a:schemeClr val="tx1"/>
              </a:solidFill>
            </a:rPr>
            <a:t>Cogeneration Plant completed</a:t>
          </a:r>
        </a:p>
      </cdr:txBody>
    </cdr:sp>
  </cdr:relSizeAnchor>
  <cdr:relSizeAnchor xmlns:cdr="http://schemas.openxmlformats.org/drawingml/2006/chartDrawing">
    <cdr:from>
      <cdr:x>0.11107</cdr:x>
      <cdr:y>0.08382</cdr:y>
    </cdr:from>
    <cdr:to>
      <cdr:x>0.24143</cdr:x>
      <cdr:y>0.18395</cdr:y>
    </cdr:to>
    <cdr:sp macro="" textlink="">
      <cdr:nvSpPr>
        <cdr:cNvPr id="19" name="Line Callout 1 (No Border) 18"/>
        <cdr:cNvSpPr/>
      </cdr:nvSpPr>
      <cdr:spPr>
        <a:xfrm xmlns:a="http://schemas.openxmlformats.org/drawingml/2006/main">
          <a:off x="962939" y="527050"/>
          <a:ext cx="1130086" cy="629621"/>
        </a:xfrm>
        <a:prstGeom xmlns:a="http://schemas.openxmlformats.org/drawingml/2006/main" prst="callout1">
          <a:avLst>
            <a:gd name="adj1" fmla="val 98879"/>
            <a:gd name="adj2" fmla="val 44453"/>
            <a:gd name="adj3" fmla="val 306730"/>
            <a:gd name="adj4" fmla="val 65796"/>
          </a:avLst>
        </a:prstGeom>
        <a:noFill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>
              <a:solidFill>
                <a:schemeClr val="tx1"/>
              </a:solidFill>
            </a:rPr>
            <a:t>Coal</a:t>
          </a:r>
          <a:r>
            <a:rPr lang="en-US" baseline="0">
              <a:solidFill>
                <a:schemeClr val="tx1"/>
              </a:solidFill>
            </a:rPr>
            <a:t> primary fuel for campus energy</a:t>
          </a:r>
          <a:endParaRPr lang="en-US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0.67039</cdr:x>
      <cdr:y>0.2507</cdr:y>
    </cdr:from>
    <cdr:to>
      <cdr:x>0.81033</cdr:x>
      <cdr:y>0.35083</cdr:y>
    </cdr:to>
    <cdr:sp macro="" textlink="">
      <cdr:nvSpPr>
        <cdr:cNvPr id="20" name="Line Callout 1 (No Border) 19"/>
        <cdr:cNvSpPr/>
      </cdr:nvSpPr>
      <cdr:spPr>
        <a:xfrm xmlns:a="http://schemas.openxmlformats.org/drawingml/2006/main">
          <a:off x="5811864" y="1576415"/>
          <a:ext cx="1213174" cy="629621"/>
        </a:xfrm>
        <a:prstGeom xmlns:a="http://schemas.openxmlformats.org/drawingml/2006/main" prst="callout1">
          <a:avLst>
            <a:gd name="adj1" fmla="val 102725"/>
            <a:gd name="adj2" fmla="val 34453"/>
            <a:gd name="adj3" fmla="val 270833"/>
            <a:gd name="adj4" fmla="val 5669"/>
          </a:avLst>
        </a:prstGeom>
        <a:noFill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>
              <a:solidFill>
                <a:schemeClr val="tx1"/>
              </a:solidFill>
            </a:rPr>
            <a:t>Began</a:t>
          </a:r>
          <a:r>
            <a:rPr lang="en-US" baseline="0">
              <a:solidFill>
                <a:schemeClr val="tx1"/>
              </a:solidFill>
            </a:rPr>
            <a:t> purchasing RECs to offset Scope 2 emissions</a:t>
          </a:r>
          <a:endParaRPr lang="en-US">
            <a:solidFill>
              <a:schemeClr val="tx1"/>
            </a:solidFill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0.6567</cdr:x>
      <cdr:y>0.07355</cdr:y>
    </cdr:from>
    <cdr:to>
      <cdr:x>0.77122</cdr:x>
      <cdr:y>0.1733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693152" y="462474"/>
          <a:ext cx="992860" cy="6272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/>
            <a:t>FY15</a:t>
          </a:r>
          <a:r>
            <a:rPr lang="en-US" sz="1100" baseline="0"/>
            <a:t> </a:t>
          </a:r>
        </a:p>
        <a:p xmlns:a="http://schemas.openxmlformats.org/drawingml/2006/main">
          <a:r>
            <a:rPr lang="en-US" sz="1100" baseline="0">
              <a:solidFill>
                <a:sysClr val="windowText" lastClr="000000"/>
              </a:solidFill>
            </a:rPr>
            <a:t>Target</a:t>
          </a:r>
          <a:r>
            <a:rPr lang="en-US" sz="1100" b="0" baseline="0">
              <a:solidFill>
                <a:sysClr val="windowText" lastClr="000000"/>
              </a:solidFill>
            </a:rPr>
            <a:t>:   -10%</a:t>
          </a:r>
        </a:p>
        <a:p xmlns:a="http://schemas.openxmlformats.org/drawingml/2006/main">
          <a:r>
            <a:rPr lang="en-US" sz="1100" b="1" baseline="0">
              <a:solidFill>
                <a:srgbClr val="00B050"/>
              </a:solidFill>
            </a:rPr>
            <a:t>Actual :  -12%</a:t>
          </a:r>
          <a:endParaRPr lang="en-US" sz="1100" b="1">
            <a:solidFill>
              <a:srgbClr val="00B050"/>
            </a:solidFill>
          </a:endParaRPr>
        </a:p>
      </cdr:txBody>
    </cdr:sp>
  </cdr:relSizeAnchor>
  <cdr:relSizeAnchor xmlns:cdr="http://schemas.openxmlformats.org/drawingml/2006/chartDrawing">
    <cdr:from>
      <cdr:x>0.10363</cdr:x>
      <cdr:y>0.07997</cdr:y>
    </cdr:from>
    <cdr:to>
      <cdr:x>0.21629</cdr:x>
      <cdr:y>0.148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898364" y="502834"/>
          <a:ext cx="976716" cy="4278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FY08 Baseline</a:t>
          </a:r>
        </a:p>
      </cdr:txBody>
    </cdr:sp>
  </cdr:relSizeAnchor>
  <cdr:relSizeAnchor xmlns:cdr="http://schemas.openxmlformats.org/drawingml/2006/chartDrawing">
    <cdr:from>
      <cdr:x>0.09683</cdr:x>
      <cdr:y>0.08216</cdr:y>
    </cdr:from>
    <cdr:to>
      <cdr:x>0.09804</cdr:x>
      <cdr:y>0.9041</cdr:y>
    </cdr:to>
    <cdr:cxnSp macro="">
      <cdr:nvCxnSpPr>
        <cdr:cNvPr id="4" name="Straight Connector 3"/>
        <cdr:cNvCxnSpPr/>
      </cdr:nvCxnSpPr>
      <cdr:spPr>
        <a:xfrm xmlns:a="http://schemas.openxmlformats.org/drawingml/2006/main" flipH="1" flipV="1">
          <a:off x="839491" y="516610"/>
          <a:ext cx="10440" cy="5168471"/>
        </a:xfrm>
        <a:prstGeom xmlns:a="http://schemas.openxmlformats.org/drawingml/2006/main" prst="line">
          <a:avLst/>
        </a:prstGeom>
        <a:ln xmlns:a="http://schemas.openxmlformats.org/drawingml/2006/main" w="50800">
          <a:prstDash val="sysDot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0.70577</cdr:x>
      <cdr:y>0.1733</cdr:y>
    </cdr:from>
    <cdr:to>
      <cdr:x>0.70884</cdr:x>
      <cdr:y>0.90667</cdr:y>
    </cdr:to>
    <cdr:cxnSp macro="">
      <cdr:nvCxnSpPr>
        <cdr:cNvPr id="6" name="Straight Connector 5"/>
        <cdr:cNvCxnSpPr/>
      </cdr:nvCxnSpPr>
      <cdr:spPr>
        <a:xfrm xmlns:a="http://schemas.openxmlformats.org/drawingml/2006/main" flipH="1" flipV="1">
          <a:off x="6118602" y="1089725"/>
          <a:ext cx="26584" cy="4611501"/>
        </a:xfrm>
        <a:prstGeom xmlns:a="http://schemas.openxmlformats.org/drawingml/2006/main" prst="line">
          <a:avLst/>
        </a:prstGeom>
        <a:ln xmlns:a="http://schemas.openxmlformats.org/drawingml/2006/main" w="50800">
          <a:solidFill>
            <a:schemeClr val="accent6">
              <a:lumMod val="75000"/>
            </a:schemeClr>
          </a:solidFill>
          <a:prstDash val="sysDot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0.3215</cdr:x>
      <cdr:y>0.07227</cdr:y>
    </cdr:from>
    <cdr:to>
      <cdr:x>0.43602</cdr:x>
      <cdr:y>0.17202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87238" y="454418"/>
          <a:ext cx="992816" cy="6272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/>
            <a:t>FY15</a:t>
          </a:r>
          <a:r>
            <a:rPr lang="en-US" sz="1100" baseline="0"/>
            <a:t> </a:t>
          </a:r>
        </a:p>
        <a:p xmlns:a="http://schemas.openxmlformats.org/drawingml/2006/main">
          <a:r>
            <a:rPr lang="en-US" sz="1100" baseline="0">
              <a:solidFill>
                <a:sysClr val="windowText" lastClr="000000"/>
              </a:solidFill>
            </a:rPr>
            <a:t>Target</a:t>
          </a:r>
          <a:r>
            <a:rPr lang="en-US" sz="1100" b="0" baseline="0">
              <a:solidFill>
                <a:sysClr val="windowText" lastClr="000000"/>
              </a:solidFill>
            </a:rPr>
            <a:t>:   -10%</a:t>
          </a:r>
        </a:p>
        <a:p xmlns:a="http://schemas.openxmlformats.org/drawingml/2006/main">
          <a:r>
            <a:rPr lang="en-US" sz="1100" b="1" baseline="0">
              <a:solidFill>
                <a:srgbClr val="00B050"/>
              </a:solidFill>
            </a:rPr>
            <a:t>Actual :  -12%</a:t>
          </a:r>
          <a:endParaRPr lang="en-US" sz="1100" b="1">
            <a:solidFill>
              <a:srgbClr val="00B050"/>
            </a:solidFill>
          </a:endParaRPr>
        </a:p>
      </cdr:txBody>
    </cdr:sp>
  </cdr:relSizeAnchor>
  <cdr:relSizeAnchor xmlns:cdr="http://schemas.openxmlformats.org/drawingml/2006/chartDrawing">
    <cdr:from>
      <cdr:x>0.08501</cdr:x>
      <cdr:y>0.03376</cdr:y>
    </cdr:from>
    <cdr:to>
      <cdr:x>0.19767</cdr:x>
      <cdr:y>0.10179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736965" y="212267"/>
          <a:ext cx="976691" cy="4277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FY08 Baseline</a:t>
          </a:r>
        </a:p>
      </cdr:txBody>
    </cdr:sp>
  </cdr:relSizeAnchor>
  <cdr:relSizeAnchor xmlns:cdr="http://schemas.openxmlformats.org/drawingml/2006/chartDrawing">
    <cdr:from>
      <cdr:x>0.09683</cdr:x>
      <cdr:y>0.08216</cdr:y>
    </cdr:from>
    <cdr:to>
      <cdr:x>0.09804</cdr:x>
      <cdr:y>0.9041</cdr:y>
    </cdr:to>
    <cdr:cxnSp macro="">
      <cdr:nvCxnSpPr>
        <cdr:cNvPr id="4" name="Straight Connector 3"/>
        <cdr:cNvCxnSpPr/>
      </cdr:nvCxnSpPr>
      <cdr:spPr>
        <a:xfrm xmlns:a="http://schemas.openxmlformats.org/drawingml/2006/main" flipH="1" flipV="1">
          <a:off x="839491" y="516610"/>
          <a:ext cx="10440" cy="5168471"/>
        </a:xfrm>
        <a:prstGeom xmlns:a="http://schemas.openxmlformats.org/drawingml/2006/main" prst="line">
          <a:avLst/>
        </a:prstGeom>
        <a:ln xmlns:a="http://schemas.openxmlformats.org/drawingml/2006/main" w="50800">
          <a:prstDash val="sysDot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0.37057</cdr:x>
      <cdr:y>0.17202</cdr:y>
    </cdr:from>
    <cdr:to>
      <cdr:x>0.37364</cdr:x>
      <cdr:y>0.90539</cdr:y>
    </cdr:to>
    <cdr:cxnSp macro="">
      <cdr:nvCxnSpPr>
        <cdr:cNvPr id="6" name="Straight Connector 5"/>
        <cdr:cNvCxnSpPr/>
      </cdr:nvCxnSpPr>
      <cdr:spPr>
        <a:xfrm xmlns:a="http://schemas.openxmlformats.org/drawingml/2006/main" flipH="1" flipV="1">
          <a:off x="3212644" y="1081657"/>
          <a:ext cx="26615" cy="4611514"/>
        </a:xfrm>
        <a:prstGeom xmlns:a="http://schemas.openxmlformats.org/drawingml/2006/main" prst="line">
          <a:avLst/>
        </a:prstGeom>
        <a:ln xmlns:a="http://schemas.openxmlformats.org/drawingml/2006/main" w="50800">
          <a:solidFill>
            <a:schemeClr val="accent6">
              <a:lumMod val="75000"/>
            </a:schemeClr>
          </a:solidFill>
          <a:prstDash val="sysDot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0.86592</cdr:x>
      <cdr:y>0.07611</cdr:y>
    </cdr:from>
    <cdr:to>
      <cdr:x>1</cdr:x>
      <cdr:y>0.17586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7506992" y="478618"/>
          <a:ext cx="1162372" cy="6272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/>
            <a:t>FY30</a:t>
          </a:r>
          <a:r>
            <a:rPr lang="en-US" sz="1100" baseline="0"/>
            <a:t> </a:t>
          </a:r>
        </a:p>
        <a:p xmlns:a="http://schemas.openxmlformats.org/drawingml/2006/main">
          <a:r>
            <a:rPr lang="en-US" sz="1100" baseline="0">
              <a:solidFill>
                <a:sysClr val="windowText" lastClr="000000"/>
              </a:solidFill>
            </a:rPr>
            <a:t>Target</a:t>
          </a:r>
          <a:r>
            <a:rPr lang="en-US" sz="1100" b="0" baseline="0">
              <a:solidFill>
                <a:sysClr val="windowText" lastClr="000000"/>
              </a:solidFill>
            </a:rPr>
            <a:t>:   -100%</a:t>
          </a:r>
        </a:p>
        <a:p xmlns:a="http://schemas.openxmlformats.org/drawingml/2006/main">
          <a:r>
            <a:rPr lang="en-US" sz="1100" b="1" baseline="0">
              <a:solidFill>
                <a:srgbClr val="FF0000"/>
              </a:solidFill>
            </a:rPr>
            <a:t>Projected :  -34%</a:t>
          </a:r>
          <a:endParaRPr lang="en-US" sz="1100" b="1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0.51331</cdr:x>
      <cdr:y>0.07226</cdr:y>
    </cdr:from>
    <cdr:to>
      <cdr:x>0.65177</cdr:x>
      <cdr:y>0.17201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450058" y="454402"/>
          <a:ext cx="1200365" cy="627239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/>
            <a:t>FY20</a:t>
          </a:r>
          <a:r>
            <a:rPr lang="en-US" sz="1100" baseline="0"/>
            <a:t> </a:t>
          </a:r>
        </a:p>
        <a:p xmlns:a="http://schemas.openxmlformats.org/drawingml/2006/main">
          <a:r>
            <a:rPr lang="en-US" sz="1100" baseline="0">
              <a:solidFill>
                <a:sysClr val="windowText" lastClr="000000"/>
              </a:solidFill>
            </a:rPr>
            <a:t>Target</a:t>
          </a:r>
          <a:r>
            <a:rPr lang="en-US" sz="1100" b="0" baseline="0">
              <a:solidFill>
                <a:sysClr val="windowText" lastClr="000000"/>
              </a:solidFill>
            </a:rPr>
            <a:t>:   -20%</a:t>
          </a:r>
        </a:p>
        <a:p xmlns:a="http://schemas.openxmlformats.org/drawingml/2006/main">
          <a:r>
            <a:rPr lang="en-US" sz="1100" b="1" baseline="0">
              <a:solidFill>
                <a:srgbClr val="FF0000"/>
              </a:solidFill>
            </a:rPr>
            <a:t>Projected:  -19%</a:t>
          </a:r>
          <a:endParaRPr lang="en-US" sz="1100" b="1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0.96927</cdr:x>
      <cdr:y>0.17368</cdr:y>
    </cdr:from>
    <cdr:to>
      <cdr:x>0.96955</cdr:x>
      <cdr:y>0.90629</cdr:y>
    </cdr:to>
    <cdr:cxnSp macro="">
      <cdr:nvCxnSpPr>
        <cdr:cNvPr id="9" name="Straight Connector 8"/>
        <cdr:cNvCxnSpPr/>
      </cdr:nvCxnSpPr>
      <cdr:spPr>
        <a:xfrm xmlns:a="http://schemas.openxmlformats.org/drawingml/2006/main" flipV="1">
          <a:off x="8402987" y="1092092"/>
          <a:ext cx="2369" cy="4606764"/>
        </a:xfrm>
        <a:prstGeom xmlns:a="http://schemas.openxmlformats.org/drawingml/2006/main" prst="line">
          <a:avLst/>
        </a:prstGeom>
        <a:ln xmlns:a="http://schemas.openxmlformats.org/drawingml/2006/main" w="50800">
          <a:solidFill>
            <a:srgbClr val="FF0000"/>
          </a:solidFill>
          <a:prstDash val="sysDot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0.56824</cdr:x>
      <cdr:y>0.16982</cdr:y>
    </cdr:from>
    <cdr:to>
      <cdr:x>0.57131</cdr:x>
      <cdr:y>0.90319</cdr:y>
    </cdr:to>
    <cdr:cxnSp macro="">
      <cdr:nvCxnSpPr>
        <cdr:cNvPr id="10" name="Straight Connector 9"/>
        <cdr:cNvCxnSpPr/>
      </cdr:nvCxnSpPr>
      <cdr:spPr>
        <a:xfrm xmlns:a="http://schemas.openxmlformats.org/drawingml/2006/main" flipH="1" flipV="1">
          <a:off x="4926309" y="1067876"/>
          <a:ext cx="26615" cy="4611514"/>
        </a:xfrm>
        <a:prstGeom xmlns:a="http://schemas.openxmlformats.org/drawingml/2006/main" prst="line">
          <a:avLst/>
        </a:prstGeom>
        <a:ln xmlns:a="http://schemas.openxmlformats.org/drawingml/2006/main" w="50800">
          <a:solidFill>
            <a:srgbClr val="FF0000"/>
          </a:solidFill>
          <a:prstDash val="sysDot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0.69115</cdr:x>
      <cdr:y>0.13003</cdr:y>
    </cdr:from>
    <cdr:to>
      <cdr:x>0.83109</cdr:x>
      <cdr:y>0.23016</cdr:y>
    </cdr:to>
    <cdr:sp macro="" textlink="">
      <cdr:nvSpPr>
        <cdr:cNvPr id="11" name="Line Callout 1 (No Border) 10"/>
        <cdr:cNvSpPr/>
      </cdr:nvSpPr>
      <cdr:spPr>
        <a:xfrm xmlns:a="http://schemas.openxmlformats.org/drawingml/2006/main">
          <a:off x="5991818" y="817643"/>
          <a:ext cx="1213174" cy="629621"/>
        </a:xfrm>
        <a:prstGeom xmlns:a="http://schemas.openxmlformats.org/drawingml/2006/main" prst="callout1">
          <a:avLst>
            <a:gd name="adj1" fmla="val 129648"/>
            <a:gd name="adj2" fmla="val 33787"/>
            <a:gd name="adj3" fmla="val 186218"/>
            <a:gd name="adj4" fmla="val 26296"/>
          </a:avLst>
        </a:prstGeom>
        <a:noFill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>
              <a:solidFill>
                <a:schemeClr val="tx1"/>
              </a:solidFill>
            </a:rPr>
            <a:t>Assumes</a:t>
          </a:r>
          <a:r>
            <a:rPr lang="en-US" baseline="0">
              <a:solidFill>
                <a:schemeClr val="tx1"/>
              </a:solidFill>
            </a:rPr>
            <a:t> 2%/yr reduction of Scope 1 and 3 from FY19-FY30</a:t>
          </a:r>
          <a:endParaRPr lang="en-US">
            <a:solidFill>
              <a:schemeClr val="tx1"/>
            </a:solidFill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0.3215</cdr:x>
      <cdr:y>0.07227</cdr:y>
    </cdr:from>
    <cdr:to>
      <cdr:x>0.43602</cdr:x>
      <cdr:y>0.17202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87238" y="454418"/>
          <a:ext cx="992816" cy="6272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/>
            <a:t>FY15</a:t>
          </a:r>
          <a:r>
            <a:rPr lang="en-US" sz="1100" baseline="0"/>
            <a:t> </a:t>
          </a:r>
        </a:p>
        <a:p xmlns:a="http://schemas.openxmlformats.org/drawingml/2006/main">
          <a:r>
            <a:rPr lang="en-US" sz="1100" baseline="0">
              <a:solidFill>
                <a:sysClr val="windowText" lastClr="000000"/>
              </a:solidFill>
            </a:rPr>
            <a:t>Target</a:t>
          </a:r>
          <a:r>
            <a:rPr lang="en-US" sz="1100" b="0" baseline="0">
              <a:solidFill>
                <a:sysClr val="windowText" lastClr="000000"/>
              </a:solidFill>
            </a:rPr>
            <a:t>:   -10%</a:t>
          </a:r>
        </a:p>
        <a:p xmlns:a="http://schemas.openxmlformats.org/drawingml/2006/main">
          <a:r>
            <a:rPr lang="en-US" sz="1100" b="1" baseline="0">
              <a:solidFill>
                <a:srgbClr val="00B050"/>
              </a:solidFill>
            </a:rPr>
            <a:t>Actual :  -12%</a:t>
          </a:r>
          <a:endParaRPr lang="en-US" sz="1100" b="1">
            <a:solidFill>
              <a:srgbClr val="00B050"/>
            </a:solidFill>
          </a:endParaRPr>
        </a:p>
      </cdr:txBody>
    </cdr:sp>
  </cdr:relSizeAnchor>
  <cdr:relSizeAnchor xmlns:cdr="http://schemas.openxmlformats.org/drawingml/2006/chartDrawing">
    <cdr:from>
      <cdr:x>0.08501</cdr:x>
      <cdr:y>0.03376</cdr:y>
    </cdr:from>
    <cdr:to>
      <cdr:x>0.19767</cdr:x>
      <cdr:y>0.10179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736965" y="212267"/>
          <a:ext cx="976691" cy="4277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FY08 Baseline</a:t>
          </a:r>
        </a:p>
      </cdr:txBody>
    </cdr:sp>
  </cdr:relSizeAnchor>
  <cdr:relSizeAnchor xmlns:cdr="http://schemas.openxmlformats.org/drawingml/2006/chartDrawing">
    <cdr:from>
      <cdr:x>0.09683</cdr:x>
      <cdr:y>0.08216</cdr:y>
    </cdr:from>
    <cdr:to>
      <cdr:x>0.09804</cdr:x>
      <cdr:y>0.9041</cdr:y>
    </cdr:to>
    <cdr:cxnSp macro="">
      <cdr:nvCxnSpPr>
        <cdr:cNvPr id="4" name="Straight Connector 3"/>
        <cdr:cNvCxnSpPr/>
      </cdr:nvCxnSpPr>
      <cdr:spPr>
        <a:xfrm xmlns:a="http://schemas.openxmlformats.org/drawingml/2006/main" flipH="1" flipV="1">
          <a:off x="839491" y="516610"/>
          <a:ext cx="10440" cy="5168471"/>
        </a:xfrm>
        <a:prstGeom xmlns:a="http://schemas.openxmlformats.org/drawingml/2006/main" prst="line">
          <a:avLst/>
        </a:prstGeom>
        <a:ln xmlns:a="http://schemas.openxmlformats.org/drawingml/2006/main" w="50800">
          <a:prstDash val="sysDot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0.37057</cdr:x>
      <cdr:y>0.17202</cdr:y>
    </cdr:from>
    <cdr:to>
      <cdr:x>0.37364</cdr:x>
      <cdr:y>0.90539</cdr:y>
    </cdr:to>
    <cdr:cxnSp macro="">
      <cdr:nvCxnSpPr>
        <cdr:cNvPr id="6" name="Straight Connector 5"/>
        <cdr:cNvCxnSpPr/>
      </cdr:nvCxnSpPr>
      <cdr:spPr>
        <a:xfrm xmlns:a="http://schemas.openxmlformats.org/drawingml/2006/main" flipH="1" flipV="1">
          <a:off x="3212644" y="1081657"/>
          <a:ext cx="26615" cy="4611514"/>
        </a:xfrm>
        <a:prstGeom xmlns:a="http://schemas.openxmlformats.org/drawingml/2006/main" prst="line">
          <a:avLst/>
        </a:prstGeom>
        <a:ln xmlns:a="http://schemas.openxmlformats.org/drawingml/2006/main" w="50800">
          <a:solidFill>
            <a:schemeClr val="accent6">
              <a:lumMod val="75000"/>
            </a:schemeClr>
          </a:solidFill>
          <a:prstDash val="sysDot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0.86592</cdr:x>
      <cdr:y>0.07611</cdr:y>
    </cdr:from>
    <cdr:to>
      <cdr:x>1</cdr:x>
      <cdr:y>0.17586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7506992" y="478618"/>
          <a:ext cx="1162372" cy="6272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/>
            <a:t>FY30</a:t>
          </a:r>
          <a:r>
            <a:rPr lang="en-US" sz="1100" baseline="0"/>
            <a:t> </a:t>
          </a:r>
        </a:p>
        <a:p xmlns:a="http://schemas.openxmlformats.org/drawingml/2006/main">
          <a:r>
            <a:rPr lang="en-US" sz="1100" baseline="0">
              <a:solidFill>
                <a:sysClr val="windowText" lastClr="000000"/>
              </a:solidFill>
            </a:rPr>
            <a:t>Target</a:t>
          </a:r>
          <a:r>
            <a:rPr lang="en-US" sz="1100" b="0" baseline="0">
              <a:solidFill>
                <a:sysClr val="windowText" lastClr="000000"/>
              </a:solidFill>
            </a:rPr>
            <a:t>:   -100%</a:t>
          </a:r>
        </a:p>
      </cdr:txBody>
    </cdr:sp>
  </cdr:relSizeAnchor>
  <cdr:relSizeAnchor xmlns:cdr="http://schemas.openxmlformats.org/drawingml/2006/chartDrawing">
    <cdr:from>
      <cdr:x>0.51331</cdr:x>
      <cdr:y>0.07226</cdr:y>
    </cdr:from>
    <cdr:to>
      <cdr:x>0.65177</cdr:x>
      <cdr:y>0.17201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450058" y="454402"/>
          <a:ext cx="1200365" cy="627239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/>
            <a:t>FY20</a:t>
          </a:r>
          <a:r>
            <a:rPr lang="en-US" sz="1100" baseline="0"/>
            <a:t> </a:t>
          </a:r>
        </a:p>
        <a:p xmlns:a="http://schemas.openxmlformats.org/drawingml/2006/main">
          <a:r>
            <a:rPr lang="en-US" sz="1100" baseline="0">
              <a:solidFill>
                <a:sysClr val="windowText" lastClr="000000"/>
              </a:solidFill>
            </a:rPr>
            <a:t>Target</a:t>
          </a:r>
          <a:r>
            <a:rPr lang="en-US" sz="1100" b="0" baseline="0">
              <a:solidFill>
                <a:sysClr val="windowText" lastClr="000000"/>
              </a:solidFill>
            </a:rPr>
            <a:t>:   -20%</a:t>
          </a:r>
        </a:p>
      </cdr:txBody>
    </cdr:sp>
  </cdr:relSizeAnchor>
  <cdr:relSizeAnchor xmlns:cdr="http://schemas.openxmlformats.org/drawingml/2006/chartDrawing">
    <cdr:from>
      <cdr:x>0.96927</cdr:x>
      <cdr:y>0.17368</cdr:y>
    </cdr:from>
    <cdr:to>
      <cdr:x>0.96955</cdr:x>
      <cdr:y>0.90629</cdr:y>
    </cdr:to>
    <cdr:cxnSp macro="">
      <cdr:nvCxnSpPr>
        <cdr:cNvPr id="9" name="Straight Connector 8"/>
        <cdr:cNvCxnSpPr/>
      </cdr:nvCxnSpPr>
      <cdr:spPr>
        <a:xfrm xmlns:a="http://schemas.openxmlformats.org/drawingml/2006/main" flipV="1">
          <a:off x="8402987" y="1092092"/>
          <a:ext cx="2369" cy="4606764"/>
        </a:xfrm>
        <a:prstGeom xmlns:a="http://schemas.openxmlformats.org/drawingml/2006/main" prst="line">
          <a:avLst/>
        </a:prstGeom>
        <a:ln xmlns:a="http://schemas.openxmlformats.org/drawingml/2006/main" w="50800">
          <a:solidFill>
            <a:srgbClr val="FF0000"/>
          </a:solidFill>
          <a:prstDash val="sysDot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0.56824</cdr:x>
      <cdr:y>0.16982</cdr:y>
    </cdr:from>
    <cdr:to>
      <cdr:x>0.57131</cdr:x>
      <cdr:y>0.90319</cdr:y>
    </cdr:to>
    <cdr:cxnSp macro="">
      <cdr:nvCxnSpPr>
        <cdr:cNvPr id="10" name="Straight Connector 9"/>
        <cdr:cNvCxnSpPr/>
      </cdr:nvCxnSpPr>
      <cdr:spPr>
        <a:xfrm xmlns:a="http://schemas.openxmlformats.org/drawingml/2006/main" flipH="1" flipV="1">
          <a:off x="4926309" y="1067876"/>
          <a:ext cx="26615" cy="4611514"/>
        </a:xfrm>
        <a:prstGeom xmlns:a="http://schemas.openxmlformats.org/drawingml/2006/main" prst="line">
          <a:avLst/>
        </a:prstGeom>
        <a:ln xmlns:a="http://schemas.openxmlformats.org/drawingml/2006/main" w="50800">
          <a:solidFill>
            <a:srgbClr val="FF0000"/>
          </a:solidFill>
          <a:prstDash val="sysDot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abSelected="1" workbookViewId="0">
      <selection activeCell="K16" sqref="K16"/>
    </sheetView>
  </sheetViews>
  <sheetFormatPr defaultRowHeight="15" x14ac:dyDescent="0.25"/>
  <cols>
    <col min="2" max="5" width="11" customWidth="1"/>
    <col min="6" max="6" width="16.28515625" customWidth="1"/>
    <col min="7" max="9" width="13.85546875" customWidth="1"/>
    <col min="10" max="13" width="16.28515625" customWidth="1"/>
    <col min="14" max="15" width="16" customWidth="1"/>
    <col min="18" max="20" width="16.42578125" customWidth="1"/>
  </cols>
  <sheetData>
    <row r="1" spans="1:15" s="11" customFormat="1" ht="45" x14ac:dyDescent="0.25">
      <c r="A1" s="112" t="s">
        <v>2</v>
      </c>
      <c r="B1" s="113" t="s">
        <v>94</v>
      </c>
      <c r="C1" s="113" t="s">
        <v>95</v>
      </c>
      <c r="D1" s="113" t="s">
        <v>96</v>
      </c>
      <c r="E1" s="119" t="s">
        <v>97</v>
      </c>
      <c r="F1" s="114" t="s">
        <v>22</v>
      </c>
      <c r="G1" s="115" t="s">
        <v>92</v>
      </c>
      <c r="H1" s="115" t="s">
        <v>93</v>
      </c>
      <c r="I1" s="115" t="s">
        <v>98</v>
      </c>
      <c r="J1" s="116" t="s">
        <v>20</v>
      </c>
      <c r="K1" s="116" t="s">
        <v>21</v>
      </c>
      <c r="L1" s="117" t="s">
        <v>24</v>
      </c>
      <c r="M1" s="117" t="s">
        <v>25</v>
      </c>
      <c r="N1" s="118" t="s">
        <v>99</v>
      </c>
      <c r="O1" s="118" t="s">
        <v>100</v>
      </c>
    </row>
    <row r="2" spans="1:15" x14ac:dyDescent="0.25">
      <c r="A2" s="35">
        <v>2008</v>
      </c>
      <c r="B2" s="36">
        <f>'GHG by Category'!H3</f>
        <v>31928.04</v>
      </c>
      <c r="C2" s="36">
        <f>'GHG by Category'!I3</f>
        <v>1658.29</v>
      </c>
      <c r="D2" s="36">
        <f>'GHG by Category'!T3</f>
        <v>9107.7599999999984</v>
      </c>
      <c r="E2" s="36">
        <f>SUM(B2:D2)</f>
        <v>42694.09</v>
      </c>
      <c r="F2" s="39">
        <v>2650000</v>
      </c>
      <c r="G2" s="39">
        <f>'PA Degree Days'!B21</f>
        <v>1138</v>
      </c>
      <c r="H2" s="39">
        <f>'PA Degree Days'!N21</f>
        <v>5936</v>
      </c>
      <c r="I2" s="39">
        <f>G2+H2</f>
        <v>7074</v>
      </c>
      <c r="J2" s="38"/>
      <c r="K2" s="38"/>
      <c r="L2" s="38"/>
      <c r="M2" s="38"/>
      <c r="N2" s="38"/>
      <c r="O2" s="38"/>
    </row>
    <row r="3" spans="1:15" x14ac:dyDescent="0.25">
      <c r="A3" s="7">
        <v>2009</v>
      </c>
      <c r="B3" s="108">
        <f>'GHG by Category'!H4</f>
        <v>31466.050000000003</v>
      </c>
      <c r="C3" s="108">
        <f>'GHG by Category'!I4</f>
        <v>984.77</v>
      </c>
      <c r="D3" s="108">
        <f>'GHG by Category'!T4</f>
        <v>8496.2900000000009</v>
      </c>
      <c r="E3" s="120">
        <f t="shared" ref="E3:E12" si="0">SUM(B3:D3)</f>
        <v>40947.11</v>
      </c>
      <c r="F3" s="12">
        <v>2650000</v>
      </c>
      <c r="G3" s="12">
        <f>'PA Degree Days'!C21</f>
        <v>915</v>
      </c>
      <c r="H3" s="12">
        <f>'PA Degree Days'!O21</f>
        <v>6300</v>
      </c>
      <c r="I3" s="12">
        <f t="shared" ref="I3:I12" si="1">G3+H3</f>
        <v>7215</v>
      </c>
      <c r="J3" s="109">
        <f>(C3+B3-B$2-C$2)/(B$2+C$2)</f>
        <v>-3.3808695382913152E-2</v>
      </c>
      <c r="K3" s="109">
        <f>(B3+C3+D3-B$2-C$2-D$2)/(B$2+C$2+D$2)</f>
        <v>-4.0918543995199307E-2</v>
      </c>
      <c r="L3" s="110">
        <f>(((B3+C3)/F3)-((B$2+C$2)/F$2))/((B$2+C$2)/F$2)</f>
        <v>-3.3808695382913152E-2</v>
      </c>
      <c r="M3" s="110">
        <f>(((B3+C3+D3)/F3)-((B$2+C$2+D$2)/F$2))/((B$2+C$2+D$2)/F$2)</f>
        <v>-4.0918543995199258E-2</v>
      </c>
      <c r="N3" s="111">
        <f>(((B3+C3)/I3)-((B$2+C$2)/I$2))/((B$2+C$2)/I$2)</f>
        <v>-5.2690604454432223E-2</v>
      </c>
      <c r="O3" s="111">
        <f>(((D3+C3+B3)/I3)-((B$2+C$2+D$2)/I$2))/((B$2+C$2+D$2)/I$2)</f>
        <v>-5.9661508000282686E-2</v>
      </c>
    </row>
    <row r="4" spans="1:15" x14ac:dyDescent="0.25">
      <c r="A4" s="7">
        <v>2010</v>
      </c>
      <c r="B4" s="108">
        <f>'GHG by Category'!H5</f>
        <v>31626.310000000005</v>
      </c>
      <c r="C4" s="108">
        <f>'GHG by Category'!I5</f>
        <v>0</v>
      </c>
      <c r="D4" s="108">
        <f>'GHG by Category'!T5</f>
        <v>8268.83</v>
      </c>
      <c r="E4" s="120">
        <f t="shared" si="0"/>
        <v>39895.140000000007</v>
      </c>
      <c r="F4" s="12">
        <v>2650000</v>
      </c>
      <c r="G4" s="12">
        <f>'PA Degree Days'!D21</f>
        <v>1088</v>
      </c>
      <c r="H4" s="12">
        <f>'PA Degree Days'!P21</f>
        <v>5276</v>
      </c>
      <c r="I4" s="12">
        <f t="shared" si="1"/>
        <v>6364</v>
      </c>
      <c r="J4" s="109">
        <f t="shared" ref="J4:J12" si="2">(C4+B4-B$2-C$2)/(B$2+C$2)</f>
        <v>-5.83576711120267E-2</v>
      </c>
      <c r="K4" s="109">
        <f t="shared" ref="K4:K12" si="3">(B4+C4+D4-B$2-C$2-D$2)/(B$2+C$2+D$2)</f>
        <v>-6.5558254081536649E-2</v>
      </c>
      <c r="L4" s="110">
        <f t="shared" ref="L4:L12" si="4">(((B4+C4)/F4)-((B$2+C$2)/F$2))/((B$2+C$2)/F$2)</f>
        <v>-5.8357671112026721E-2</v>
      </c>
      <c r="M4" s="110">
        <f t="shared" ref="M4:M12" si="5">(((B4+C4+D4)/F4)-((B$2+C$2+D$2)/F$2))/((B$2+C$2+D$2)/F$2)</f>
        <v>-6.5558254081536593E-2</v>
      </c>
      <c r="N4" s="111">
        <f t="shared" ref="N4:N12" si="6">(((B4+C4)/I4)-((B$2+C$2)/I$2))/((B$2+C$2)/I$2)</f>
        <v>4.6696705618089716E-2</v>
      </c>
      <c r="O4" s="111">
        <f t="shared" ref="O4:O12" si="7">(((D4+C4+B4)/I4)-((B$2+C$2+D$2)/I$2))/((B$2+C$2+D$2)/I$2)</f>
        <v>3.8692789224891576E-2</v>
      </c>
    </row>
    <row r="5" spans="1:15" x14ac:dyDescent="0.25">
      <c r="A5" s="7">
        <v>2011</v>
      </c>
      <c r="B5" s="108">
        <f>'GHG by Category'!H6</f>
        <v>31627.359999999997</v>
      </c>
      <c r="C5" s="108">
        <f>'GHG by Category'!I6</f>
        <v>84.81</v>
      </c>
      <c r="D5" s="108">
        <f>'GHG by Category'!T6</f>
        <v>7658.02</v>
      </c>
      <c r="E5" s="120">
        <f t="shared" si="0"/>
        <v>39370.19</v>
      </c>
      <c r="F5" s="12">
        <v>2682835</v>
      </c>
      <c r="G5" s="12">
        <f>'PA Degree Days'!E21</f>
        <v>1102</v>
      </c>
      <c r="H5" s="12">
        <f>'PA Degree Days'!Q21</f>
        <v>6187</v>
      </c>
      <c r="I5" s="12">
        <f t="shared" si="1"/>
        <v>7289</v>
      </c>
      <c r="J5" s="109">
        <f t="shared" si="2"/>
        <v>-5.5801273911141896E-2</v>
      </c>
      <c r="K5" s="109">
        <f t="shared" si="3"/>
        <v>-7.7853866893520793E-2</v>
      </c>
      <c r="L5" s="110">
        <f t="shared" si="4"/>
        <v>-6.7357245549773334E-2</v>
      </c>
      <c r="M5" s="110">
        <f t="shared" si="5"/>
        <v>-8.9139938634999999E-2</v>
      </c>
      <c r="N5" s="111">
        <f t="shared" si="6"/>
        <v>-8.3651833124903041E-2</v>
      </c>
      <c r="O5" s="111">
        <f t="shared" si="7"/>
        <v>-0.10505395176358447</v>
      </c>
    </row>
    <row r="6" spans="1:15" x14ac:dyDescent="0.25">
      <c r="A6" s="7">
        <v>2012</v>
      </c>
      <c r="B6" s="108">
        <f>'GHG by Category'!H7</f>
        <v>30587.760000000002</v>
      </c>
      <c r="C6" s="108">
        <f>'GHG by Category'!I7</f>
        <v>147.27000000000001</v>
      </c>
      <c r="D6" s="108">
        <f>'GHG by Category'!T7</f>
        <v>9430.73</v>
      </c>
      <c r="E6" s="120">
        <f t="shared" si="0"/>
        <v>40165.760000000002</v>
      </c>
      <c r="F6" s="12">
        <v>2683474</v>
      </c>
      <c r="G6" s="12">
        <f>'PA Degree Days'!F21</f>
        <v>1036</v>
      </c>
      <c r="H6" s="12">
        <f>'PA Degree Days'!R21</f>
        <v>5056</v>
      </c>
      <c r="I6" s="12">
        <f t="shared" si="1"/>
        <v>6092</v>
      </c>
      <c r="J6" s="109">
        <f t="shared" si="2"/>
        <v>-8.4894658034980253E-2</v>
      </c>
      <c r="K6" s="109">
        <f t="shared" si="3"/>
        <v>-5.9219671856221727E-2</v>
      </c>
      <c r="L6" s="110">
        <f t="shared" si="4"/>
        <v>-9.630979983137436E-2</v>
      </c>
      <c r="M6" s="110">
        <f t="shared" si="5"/>
        <v>-7.0955086734206335E-2</v>
      </c>
      <c r="N6" s="111">
        <f t="shared" si="6"/>
        <v>6.2615756575927231E-2</v>
      </c>
      <c r="O6" s="111">
        <f t="shared" si="7"/>
        <v>9.2429422404643469E-2</v>
      </c>
    </row>
    <row r="7" spans="1:15" x14ac:dyDescent="0.25">
      <c r="A7" s="7">
        <v>2013</v>
      </c>
      <c r="B7" s="108">
        <f>'GHG by Category'!H8</f>
        <v>30797.22</v>
      </c>
      <c r="C7" s="108">
        <f>'GHG by Category'!I8</f>
        <v>0</v>
      </c>
      <c r="D7" s="108">
        <f>'GHG by Category'!T8</f>
        <v>7308.52</v>
      </c>
      <c r="E7" s="120">
        <f t="shared" si="0"/>
        <v>38105.740000000005</v>
      </c>
      <c r="F7" s="12">
        <v>2754135</v>
      </c>
      <c r="G7" s="12">
        <f>'PA Degree Days'!G21</f>
        <v>1016</v>
      </c>
      <c r="H7" s="12">
        <f>'PA Degree Days'!S21</f>
        <v>5831</v>
      </c>
      <c r="I7" s="12">
        <f t="shared" si="1"/>
        <v>6847</v>
      </c>
      <c r="J7" s="109">
        <f t="shared" si="2"/>
        <v>-8.3043011844402159E-2</v>
      </c>
      <c r="K7" s="109">
        <f t="shared" si="3"/>
        <v>-0.10747037821862451</v>
      </c>
      <c r="L7" s="110">
        <f t="shared" si="4"/>
        <v>-0.11771354032669622</v>
      </c>
      <c r="M7" s="110">
        <f t="shared" si="5"/>
        <v>-0.14121729772845373</v>
      </c>
      <c r="N7" s="111">
        <f t="shared" si="6"/>
        <v>-5.2642948121411071E-2</v>
      </c>
      <c r="O7" s="111">
        <f t="shared" si="7"/>
        <v>-7.7880159999788159E-2</v>
      </c>
    </row>
    <row r="8" spans="1:15" x14ac:dyDescent="0.25">
      <c r="A8" s="7">
        <v>2014</v>
      </c>
      <c r="B8" s="108">
        <f>'GHG by Category'!H9</f>
        <v>29820.390000000003</v>
      </c>
      <c r="C8" s="108">
        <f>'GHG by Category'!I9</f>
        <v>37.96</v>
      </c>
      <c r="D8" s="108">
        <f>'GHG by Category'!T9</f>
        <v>7174.2</v>
      </c>
      <c r="E8" s="120">
        <f t="shared" si="0"/>
        <v>37032.550000000003</v>
      </c>
      <c r="F8" s="12">
        <v>2755631</v>
      </c>
      <c r="G8" s="12">
        <f>'PA Degree Days'!H21</f>
        <v>997</v>
      </c>
      <c r="H8" s="12">
        <f>'PA Degree Days'!T21</f>
        <v>6576</v>
      </c>
      <c r="I8" s="12">
        <f t="shared" si="1"/>
        <v>7573</v>
      </c>
      <c r="J8" s="109">
        <f t="shared" si="2"/>
        <v>-0.11099694429251419</v>
      </c>
      <c r="K8" s="109">
        <f t="shared" si="3"/>
        <v>-0.13260711260036218</v>
      </c>
      <c r="L8" s="110">
        <f t="shared" si="4"/>
        <v>-0.14507490385148178</v>
      </c>
      <c r="M8" s="110">
        <f t="shared" si="5"/>
        <v>-0.16585669430738725</v>
      </c>
      <c r="N8" s="111">
        <f t="shared" si="6"/>
        <v>-0.16957512002182037</v>
      </c>
      <c r="O8" s="111">
        <f t="shared" si="7"/>
        <v>-0.18976135145054301</v>
      </c>
    </row>
    <row r="9" spans="1:15" x14ac:dyDescent="0.25">
      <c r="A9" s="40">
        <v>2015</v>
      </c>
      <c r="B9" s="41">
        <f>'GHG by Category'!H10</f>
        <v>28557.780000000002</v>
      </c>
      <c r="C9" s="41">
        <f>'GHG by Category'!I10</f>
        <v>694.58</v>
      </c>
      <c r="D9" s="41">
        <f>'GHG by Category'!T10</f>
        <v>8297.2900000000009</v>
      </c>
      <c r="E9" s="41">
        <f t="shared" si="0"/>
        <v>37549.650000000009</v>
      </c>
      <c r="F9" s="44">
        <v>2919603</v>
      </c>
      <c r="G9" s="44">
        <f>'PA Degree Days'!I21</f>
        <v>901</v>
      </c>
      <c r="H9" s="44">
        <f>'PA Degree Days'!U21</f>
        <v>6290</v>
      </c>
      <c r="I9" s="44">
        <f t="shared" si="1"/>
        <v>7191</v>
      </c>
      <c r="J9" s="43">
        <f t="shared" si="2"/>
        <v>-0.12903970156906089</v>
      </c>
      <c r="K9" s="43">
        <f t="shared" si="3"/>
        <v>-0.12049536598625221</v>
      </c>
      <c r="L9" s="43">
        <f t="shared" si="4"/>
        <v>-0.20946622166027754</v>
      </c>
      <c r="M9" s="43">
        <f t="shared" si="5"/>
        <v>-0.20171089009826623</v>
      </c>
      <c r="N9" s="43">
        <f>(((B9+C9)/I9)-((B$2+C$2)/I$2))/((B$2+C$2)/I$2)</f>
        <v>-0.14321051994152922</v>
      </c>
      <c r="O9" s="43">
        <f t="shared" si="7"/>
        <v>-0.13480520358597545</v>
      </c>
    </row>
    <row r="10" spans="1:15" x14ac:dyDescent="0.25">
      <c r="A10" s="7">
        <v>2016</v>
      </c>
      <c r="B10" s="108">
        <f>'GHG by Category'!H11</f>
        <v>28657.65</v>
      </c>
      <c r="C10" s="108">
        <f>'GHG by Category'!I11</f>
        <v>0</v>
      </c>
      <c r="D10" s="108">
        <f>'GHG by Category'!T11</f>
        <v>8026.83</v>
      </c>
      <c r="E10" s="120">
        <f t="shared" si="0"/>
        <v>36684.480000000003</v>
      </c>
      <c r="F10" s="12">
        <v>2956901</v>
      </c>
      <c r="G10" s="12">
        <f>'PA Degree Days'!J21</f>
        <v>971</v>
      </c>
      <c r="H10" s="12">
        <f>'PA Degree Days'!V21</f>
        <v>5368</v>
      </c>
      <c r="I10" s="12">
        <f t="shared" si="1"/>
        <v>6339</v>
      </c>
      <c r="J10" s="109">
        <f t="shared" si="2"/>
        <v>-0.14674660792054384</v>
      </c>
      <c r="K10" s="109">
        <f t="shared" si="3"/>
        <v>-0.14075976323655093</v>
      </c>
      <c r="L10" s="110">
        <f t="shared" si="4"/>
        <v>-0.23530700249668185</v>
      </c>
      <c r="M10" s="110">
        <f t="shared" si="5"/>
        <v>-0.22994154101772762</v>
      </c>
      <c r="N10" s="111">
        <f>(((B10+C10)/I10)-((B$2+C$2)/I$2))/((B$2+C$2)/I$2)</f>
        <v>-4.781282606561401E-2</v>
      </c>
      <c r="O10" s="111">
        <f t="shared" si="7"/>
        <v>-4.1131813398858068E-2</v>
      </c>
    </row>
    <row r="11" spans="1:15" x14ac:dyDescent="0.25">
      <c r="A11" s="7">
        <v>2017</v>
      </c>
      <c r="B11" s="108">
        <f>'GHG by Category'!H12</f>
        <v>27553.32</v>
      </c>
      <c r="C11" s="108">
        <f>'GHG by Category'!I12</f>
        <v>1655.17</v>
      </c>
      <c r="D11" s="108">
        <f>'GHG by Category'!T12</f>
        <v>6084.14</v>
      </c>
      <c r="E11" s="120">
        <f t="shared" si="0"/>
        <v>35292.629999999997</v>
      </c>
      <c r="F11" s="12">
        <v>2989249</v>
      </c>
      <c r="G11" s="12">
        <f>'PA Degree Days'!K21</f>
        <v>1176</v>
      </c>
      <c r="H11" s="12">
        <f>'PA Degree Days'!W21</f>
        <v>5416</v>
      </c>
      <c r="I11" s="12">
        <f t="shared" si="1"/>
        <v>6592</v>
      </c>
      <c r="J11" s="109">
        <f t="shared" si="2"/>
        <v>-0.13034588774659223</v>
      </c>
      <c r="K11" s="109">
        <f t="shared" si="3"/>
        <v>-0.17336029412970277</v>
      </c>
      <c r="L11" s="110">
        <f t="shared" si="4"/>
        <v>-0.22904268012750678</v>
      </c>
      <c r="M11" s="110">
        <f t="shared" si="5"/>
        <v>-0.26717539403499424</v>
      </c>
      <c r="N11" s="111">
        <f>(((B11+C11)/I11)-((B$2+C$2)/I$2))/((B$2+C$2)/I$2)</f>
        <v>-6.6757707815441963E-2</v>
      </c>
      <c r="O11" s="111">
        <f t="shared" si="7"/>
        <v>-0.11291728165557004</v>
      </c>
    </row>
    <row r="12" spans="1:15" x14ac:dyDescent="0.25">
      <c r="A12" s="7">
        <v>2018</v>
      </c>
      <c r="B12" s="108">
        <f>'GHG by Category'!H13</f>
        <v>29649.78</v>
      </c>
      <c r="C12" s="108">
        <f>'GHG by Category'!I13</f>
        <v>155.27000000000001</v>
      </c>
      <c r="D12" s="108">
        <f>'GHG by Category'!T13</f>
        <v>5789.04</v>
      </c>
      <c r="E12" s="120">
        <f t="shared" si="0"/>
        <v>35594.089999999997</v>
      </c>
      <c r="F12" s="12">
        <v>2989249</v>
      </c>
      <c r="G12" s="12">
        <f>'PA Degree Days'!L21</f>
        <v>898</v>
      </c>
      <c r="H12" s="12">
        <f>'PA Degree Days'!X21</f>
        <v>6090</v>
      </c>
      <c r="I12" s="12">
        <f t="shared" si="1"/>
        <v>6988</v>
      </c>
      <c r="J12" s="109">
        <f t="shared" si="2"/>
        <v>-0.11258389946147737</v>
      </c>
      <c r="K12" s="109">
        <f t="shared" si="3"/>
        <v>-0.16629936368242076</v>
      </c>
      <c r="L12" s="110">
        <f t="shared" si="4"/>
        <v>-0.21329649472924972</v>
      </c>
      <c r="M12" s="110">
        <f t="shared" si="5"/>
        <v>-0.26091580653147828</v>
      </c>
      <c r="N12" s="111">
        <f t="shared" si="6"/>
        <v>-0.10166263663286941</v>
      </c>
      <c r="O12" s="111">
        <f t="shared" si="7"/>
        <v>-0.15603916695613107</v>
      </c>
    </row>
    <row r="13" spans="1:15" x14ac:dyDescent="0.2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5" x14ac:dyDescent="0.25">
      <c r="A14" t="s">
        <v>29</v>
      </c>
      <c r="F14" s="3"/>
      <c r="G14" s="3"/>
      <c r="H14" s="3"/>
      <c r="I14" s="3"/>
      <c r="J14" s="3"/>
      <c r="K14" s="3"/>
      <c r="L14" s="3"/>
      <c r="M14" s="3"/>
    </row>
    <row r="15" spans="1:15" x14ac:dyDescent="0.25">
      <c r="A15" t="s">
        <v>30</v>
      </c>
      <c r="F15" s="3"/>
      <c r="G15" s="3"/>
      <c r="H15" s="3"/>
      <c r="I15" s="3"/>
      <c r="J15" s="3"/>
      <c r="K15" s="3"/>
      <c r="L15" s="3"/>
      <c r="M15" s="3"/>
    </row>
    <row r="16" spans="1:15" x14ac:dyDescent="0.25">
      <c r="A16" t="s">
        <v>31</v>
      </c>
      <c r="F16" s="3"/>
      <c r="G16" s="3"/>
      <c r="H16" s="3"/>
      <c r="I16" s="3"/>
      <c r="J16" s="3"/>
      <c r="K16" s="3"/>
      <c r="L16" s="3"/>
      <c r="M16" s="3"/>
    </row>
    <row r="17" spans="1:13" x14ac:dyDescent="0.25">
      <c r="A17" t="s">
        <v>32</v>
      </c>
      <c r="F17" s="3"/>
      <c r="G17" s="3"/>
      <c r="H17" s="3"/>
      <c r="I17" s="3"/>
      <c r="J17" s="3"/>
      <c r="K17" s="3"/>
      <c r="L17" s="3"/>
      <c r="M17" s="3"/>
    </row>
    <row r="18" spans="1:13" x14ac:dyDescent="0.25">
      <c r="F18" s="3"/>
      <c r="G18" s="3"/>
      <c r="H18" s="3"/>
      <c r="I18" s="3"/>
      <c r="J18" s="3"/>
      <c r="K18" s="3"/>
      <c r="L18" s="3"/>
      <c r="M18" s="3"/>
    </row>
    <row r="20" spans="1:13" ht="60" x14ac:dyDescent="0.25">
      <c r="A20" s="121" t="s">
        <v>33</v>
      </c>
      <c r="B20" s="121" t="s">
        <v>94</v>
      </c>
      <c r="C20" s="121" t="s">
        <v>95</v>
      </c>
      <c r="D20" s="121" t="s">
        <v>96</v>
      </c>
    </row>
    <row r="21" spans="1:13" x14ac:dyDescent="0.25">
      <c r="A21" s="122">
        <v>1990</v>
      </c>
      <c r="B21" s="124">
        <v>40889.74</v>
      </c>
      <c r="C21" s="125">
        <v>12818.76</v>
      </c>
      <c r="D21" s="124">
        <v>1267.79</v>
      </c>
    </row>
    <row r="22" spans="1:13" x14ac:dyDescent="0.25">
      <c r="A22" s="123">
        <v>1991</v>
      </c>
      <c r="B22" s="125">
        <v>44224.34</v>
      </c>
      <c r="C22" s="124">
        <v>11369</v>
      </c>
      <c r="D22" s="125">
        <v>1124.4100000000001</v>
      </c>
    </row>
    <row r="23" spans="1:13" x14ac:dyDescent="0.25">
      <c r="A23" s="122">
        <v>1992</v>
      </c>
      <c r="B23" s="124">
        <v>45740.99</v>
      </c>
      <c r="C23" s="125">
        <v>12161.03</v>
      </c>
      <c r="D23" s="124">
        <v>1202.74</v>
      </c>
    </row>
    <row r="24" spans="1:13" x14ac:dyDescent="0.25">
      <c r="A24" s="123">
        <v>1993</v>
      </c>
      <c r="B24" s="125">
        <v>49127.81</v>
      </c>
      <c r="C24" s="124">
        <v>11765.12</v>
      </c>
      <c r="D24" s="125">
        <v>1163.58</v>
      </c>
    </row>
    <row r="25" spans="1:13" x14ac:dyDescent="0.25">
      <c r="A25" s="122">
        <v>1994</v>
      </c>
      <c r="B25" s="124">
        <v>48468.01</v>
      </c>
      <c r="C25" s="125">
        <v>11555.84</v>
      </c>
      <c r="D25" s="124">
        <v>1457.88</v>
      </c>
    </row>
    <row r="26" spans="1:13" x14ac:dyDescent="0.25">
      <c r="A26" s="123">
        <v>1995</v>
      </c>
      <c r="B26" s="125">
        <v>49160.23</v>
      </c>
      <c r="C26" s="124">
        <v>12092.21</v>
      </c>
      <c r="D26" s="125">
        <v>1505.53</v>
      </c>
    </row>
    <row r="27" spans="1:13" x14ac:dyDescent="0.25">
      <c r="A27" s="122">
        <v>1996</v>
      </c>
      <c r="B27" s="124">
        <v>47295.33</v>
      </c>
      <c r="C27" s="125">
        <v>14296.6</v>
      </c>
      <c r="D27" s="124">
        <v>1764.36</v>
      </c>
    </row>
    <row r="28" spans="1:13" x14ac:dyDescent="0.25">
      <c r="A28" s="123">
        <v>1997</v>
      </c>
      <c r="B28" s="125">
        <v>40998.42</v>
      </c>
      <c r="C28" s="124">
        <v>14440.07</v>
      </c>
      <c r="D28" s="125">
        <v>1778.55</v>
      </c>
    </row>
    <row r="29" spans="1:13" x14ac:dyDescent="0.25">
      <c r="A29" s="122">
        <v>1998</v>
      </c>
      <c r="B29" s="124">
        <v>21189.27</v>
      </c>
      <c r="C29" s="125">
        <v>14454.58</v>
      </c>
      <c r="D29" s="124">
        <v>1795.56</v>
      </c>
    </row>
    <row r="30" spans="1:13" x14ac:dyDescent="0.25">
      <c r="A30" s="123">
        <v>1999</v>
      </c>
      <c r="B30" s="125">
        <v>31143.05</v>
      </c>
      <c r="C30" s="124">
        <v>2222.4499999999998</v>
      </c>
      <c r="D30" s="125">
        <v>569</v>
      </c>
    </row>
    <row r="31" spans="1:13" x14ac:dyDescent="0.25">
      <c r="A31" s="122">
        <v>2000</v>
      </c>
      <c r="B31" s="124">
        <v>30764.07</v>
      </c>
      <c r="C31" s="125">
        <v>2637.1</v>
      </c>
      <c r="D31" s="124">
        <v>619.91999999999996</v>
      </c>
    </row>
    <row r="32" spans="1:13" x14ac:dyDescent="0.25">
      <c r="A32" s="123">
        <v>2001</v>
      </c>
      <c r="B32" s="125">
        <v>30624.65</v>
      </c>
      <c r="C32" s="124">
        <v>1536.11</v>
      </c>
      <c r="D32" s="125">
        <v>496.9</v>
      </c>
    </row>
    <row r="33" spans="1:9" x14ac:dyDescent="0.25">
      <c r="A33" s="122">
        <v>2002</v>
      </c>
      <c r="B33" s="124">
        <v>28735.919999999998</v>
      </c>
      <c r="C33" s="125">
        <v>1299.8599999999999</v>
      </c>
      <c r="D33" s="124">
        <v>486.17</v>
      </c>
    </row>
    <row r="34" spans="1:9" x14ac:dyDescent="0.25">
      <c r="A34" s="123">
        <v>2003</v>
      </c>
      <c r="B34" s="125">
        <v>31979.279999999999</v>
      </c>
      <c r="C34" s="124">
        <v>609.41999999999996</v>
      </c>
      <c r="D34" s="125">
        <v>455.72</v>
      </c>
    </row>
    <row r="35" spans="1:9" x14ac:dyDescent="0.25">
      <c r="A35" s="122">
        <v>2004</v>
      </c>
      <c r="B35" s="124">
        <v>31841.29</v>
      </c>
      <c r="C35" s="125">
        <v>283.12</v>
      </c>
      <c r="D35" s="124">
        <v>424.8</v>
      </c>
    </row>
    <row r="36" spans="1:9" x14ac:dyDescent="0.25">
      <c r="A36" s="123">
        <v>2005</v>
      </c>
      <c r="B36" s="125">
        <v>32480.880000000001</v>
      </c>
      <c r="C36" s="124">
        <v>1074.8900000000001</v>
      </c>
      <c r="D36" s="125">
        <v>492.44</v>
      </c>
    </row>
    <row r="37" spans="1:9" x14ac:dyDescent="0.25">
      <c r="A37" s="122">
        <v>2006</v>
      </c>
      <c r="B37" s="124">
        <v>31891.87</v>
      </c>
      <c r="C37" s="125">
        <v>1342.29</v>
      </c>
      <c r="D37" s="124">
        <v>3547.44</v>
      </c>
    </row>
    <row r="38" spans="1:9" x14ac:dyDescent="0.25">
      <c r="A38" s="123">
        <v>2007</v>
      </c>
      <c r="B38" s="125">
        <v>31086.74</v>
      </c>
      <c r="C38" s="124">
        <v>2676.28</v>
      </c>
      <c r="D38" s="125">
        <v>4233.1899999999996</v>
      </c>
      <c r="E38" t="s">
        <v>102</v>
      </c>
      <c r="F38" t="s">
        <v>103</v>
      </c>
      <c r="G38" t="s">
        <v>105</v>
      </c>
      <c r="H38" t="s">
        <v>106</v>
      </c>
      <c r="I38" t="s">
        <v>107</v>
      </c>
    </row>
    <row r="39" spans="1:9" x14ac:dyDescent="0.25">
      <c r="A39" s="122">
        <v>2008</v>
      </c>
      <c r="B39" s="124">
        <v>31928.04</v>
      </c>
      <c r="C39" s="125">
        <v>1658.29</v>
      </c>
      <c r="D39" s="124">
        <v>9107.75</v>
      </c>
      <c r="E39" s="127">
        <f>SUM(B39:D39)</f>
        <v>42694.080000000002</v>
      </c>
    </row>
    <row r="40" spans="1:9" x14ac:dyDescent="0.25">
      <c r="A40" s="123">
        <v>2009</v>
      </c>
      <c r="B40" s="125">
        <v>31466.04</v>
      </c>
      <c r="C40" s="124">
        <v>984.77</v>
      </c>
      <c r="D40" s="125">
        <v>8496.2999999999993</v>
      </c>
      <c r="E40" s="127">
        <f t="shared" ref="E40:E49" si="8">SUM(B40:D40)</f>
        <v>40947.11</v>
      </c>
    </row>
    <row r="41" spans="1:9" x14ac:dyDescent="0.25">
      <c r="A41" s="122">
        <v>2010</v>
      </c>
      <c r="B41" s="124">
        <v>31626.32</v>
      </c>
      <c r="C41" s="125">
        <v>0</v>
      </c>
      <c r="D41" s="124">
        <v>8268.82</v>
      </c>
      <c r="E41" s="127">
        <f t="shared" si="8"/>
        <v>39895.14</v>
      </c>
    </row>
    <row r="42" spans="1:9" x14ac:dyDescent="0.25">
      <c r="A42" s="123">
        <v>2011</v>
      </c>
      <c r="B42" s="125">
        <v>31627.35</v>
      </c>
      <c r="C42" s="124">
        <v>84.81</v>
      </c>
      <c r="D42" s="125">
        <v>7658</v>
      </c>
      <c r="E42" s="127">
        <f t="shared" si="8"/>
        <v>39370.160000000003</v>
      </c>
    </row>
    <row r="43" spans="1:9" x14ac:dyDescent="0.25">
      <c r="A43" s="122">
        <v>2012</v>
      </c>
      <c r="B43" s="124">
        <v>30587.77</v>
      </c>
      <c r="C43" s="125">
        <v>147.27000000000001</v>
      </c>
      <c r="D43" s="124">
        <v>9430.74</v>
      </c>
      <c r="E43" s="127">
        <f t="shared" si="8"/>
        <v>40165.78</v>
      </c>
    </row>
    <row r="44" spans="1:9" x14ac:dyDescent="0.25">
      <c r="A44" s="123">
        <v>2013</v>
      </c>
      <c r="B44" s="125">
        <v>30797.21</v>
      </c>
      <c r="C44" s="124">
        <v>0</v>
      </c>
      <c r="D44" s="125">
        <v>7308.52</v>
      </c>
      <c r="E44" s="127">
        <f t="shared" si="8"/>
        <v>38105.729999999996</v>
      </c>
    </row>
    <row r="45" spans="1:9" x14ac:dyDescent="0.25">
      <c r="A45" s="122">
        <v>2014</v>
      </c>
      <c r="B45" s="124">
        <v>29820.39</v>
      </c>
      <c r="C45" s="125">
        <v>37.96</v>
      </c>
      <c r="D45" s="124">
        <v>7174.21</v>
      </c>
      <c r="E45" s="127">
        <f t="shared" si="8"/>
        <v>37032.559999999998</v>
      </c>
    </row>
    <row r="46" spans="1:9" x14ac:dyDescent="0.25">
      <c r="A46" s="123">
        <v>2015</v>
      </c>
      <c r="B46" s="125">
        <v>28557.78</v>
      </c>
      <c r="C46" s="124">
        <v>694.58</v>
      </c>
      <c r="D46" s="125">
        <v>8297.2900000000009</v>
      </c>
      <c r="E46" s="127">
        <f t="shared" si="8"/>
        <v>37549.65</v>
      </c>
    </row>
    <row r="47" spans="1:9" x14ac:dyDescent="0.25">
      <c r="A47" s="122">
        <v>2016</v>
      </c>
      <c r="B47" s="124">
        <v>28657.65</v>
      </c>
      <c r="C47" s="125">
        <v>0</v>
      </c>
      <c r="D47" s="124">
        <v>8026.82</v>
      </c>
      <c r="E47" s="127">
        <f t="shared" si="8"/>
        <v>36684.47</v>
      </c>
    </row>
    <row r="48" spans="1:9" x14ac:dyDescent="0.25">
      <c r="A48" s="123">
        <v>2017</v>
      </c>
      <c r="B48" s="125">
        <v>27553.32</v>
      </c>
      <c r="C48" s="124">
        <v>1655.17</v>
      </c>
      <c r="D48" s="125">
        <v>6465.45</v>
      </c>
      <c r="E48" s="127">
        <f t="shared" si="8"/>
        <v>35673.939999999995</v>
      </c>
    </row>
    <row r="49" spans="1:10" x14ac:dyDescent="0.25">
      <c r="A49" s="122">
        <v>2018</v>
      </c>
      <c r="B49" s="124">
        <v>29649.78</v>
      </c>
      <c r="C49" s="125">
        <v>155.27000000000001</v>
      </c>
      <c r="D49" s="124">
        <v>6139.36</v>
      </c>
      <c r="E49" s="127">
        <f t="shared" si="8"/>
        <v>35944.409999999996</v>
      </c>
      <c r="F49" s="3">
        <f>E49</f>
        <v>35944.409999999996</v>
      </c>
      <c r="G49" s="3">
        <f t="shared" ref="G49:I49" si="9">F49</f>
        <v>35944.409999999996</v>
      </c>
      <c r="H49" s="3">
        <f t="shared" si="9"/>
        <v>35944.409999999996</v>
      </c>
      <c r="I49" s="3">
        <f t="shared" si="9"/>
        <v>35944.409999999996</v>
      </c>
    </row>
    <row r="50" spans="1:10" x14ac:dyDescent="0.25">
      <c r="A50" s="122">
        <v>2019</v>
      </c>
      <c r="B50" s="3">
        <f>B49*0.98</f>
        <v>29056.784399999997</v>
      </c>
      <c r="C50" s="126">
        <v>0</v>
      </c>
      <c r="D50" s="3">
        <f>D49*0.98</f>
        <v>6016.5727999999999</v>
      </c>
      <c r="F50" s="3">
        <f>F49*1.01</f>
        <v>36303.854099999997</v>
      </c>
      <c r="G50" s="3">
        <f>G49*0.98</f>
        <v>35225.521799999995</v>
      </c>
      <c r="H50" s="3">
        <f>H49*0.95</f>
        <v>34147.189499999993</v>
      </c>
      <c r="I50" s="3">
        <f>I49*0.9</f>
        <v>32349.968999999997</v>
      </c>
      <c r="J50" t="s">
        <v>101</v>
      </c>
    </row>
    <row r="51" spans="1:10" x14ac:dyDescent="0.25">
      <c r="A51" s="123">
        <v>2020</v>
      </c>
      <c r="B51" s="3">
        <f t="shared" ref="B51:B61" si="10">B50*0.98</f>
        <v>28475.648711999995</v>
      </c>
      <c r="C51" s="126">
        <v>0</v>
      </c>
      <c r="D51" s="3">
        <f t="shared" ref="D51:D61" si="11">D50*0.98</f>
        <v>5896.241344</v>
      </c>
      <c r="F51" s="3">
        <f t="shared" ref="F51:F61" si="12">F50*1.01</f>
        <v>36666.892640999999</v>
      </c>
      <c r="G51" s="3">
        <f t="shared" ref="G51:G61" si="13">G50*0.98</f>
        <v>34521.011363999991</v>
      </c>
      <c r="H51" s="3">
        <f t="shared" ref="H51:H61" si="14">H50*0.95</f>
        <v>32439.830024999992</v>
      </c>
      <c r="I51" s="3">
        <f t="shared" ref="I51:I61" si="15">I50*0.9</f>
        <v>29114.972099999999</v>
      </c>
      <c r="J51" t="s">
        <v>101</v>
      </c>
    </row>
    <row r="52" spans="1:10" x14ac:dyDescent="0.25">
      <c r="A52" s="122">
        <v>2021</v>
      </c>
      <c r="B52" s="3">
        <f t="shared" si="10"/>
        <v>27906.135737759996</v>
      </c>
      <c r="C52" s="126">
        <v>0</v>
      </c>
      <c r="D52" s="3">
        <f t="shared" si="11"/>
        <v>5778.3165171199998</v>
      </c>
      <c r="F52" s="3">
        <f t="shared" si="12"/>
        <v>37033.561567409997</v>
      </c>
      <c r="G52" s="3">
        <f t="shared" si="13"/>
        <v>33830.591136719988</v>
      </c>
      <c r="H52" s="3">
        <f t="shared" si="14"/>
        <v>30817.83852374999</v>
      </c>
      <c r="I52" s="3">
        <f t="shared" si="15"/>
        <v>26203.474890000001</v>
      </c>
      <c r="J52" t="s">
        <v>101</v>
      </c>
    </row>
    <row r="53" spans="1:10" x14ac:dyDescent="0.25">
      <c r="A53" s="123">
        <v>2022</v>
      </c>
      <c r="B53" s="3">
        <f t="shared" si="10"/>
        <v>27348.013023004794</v>
      </c>
      <c r="C53" s="126">
        <v>0</v>
      </c>
      <c r="D53" s="3">
        <f t="shared" si="11"/>
        <v>5662.7501867776</v>
      </c>
      <c r="F53" s="3">
        <f t="shared" si="12"/>
        <v>37403.897183084096</v>
      </c>
      <c r="G53" s="3">
        <f t="shared" si="13"/>
        <v>33153.97931398559</v>
      </c>
      <c r="H53" s="3">
        <f t="shared" si="14"/>
        <v>29276.946597562488</v>
      </c>
      <c r="I53" s="3">
        <f t="shared" si="15"/>
        <v>23583.127401000002</v>
      </c>
      <c r="J53" t="s">
        <v>101</v>
      </c>
    </row>
    <row r="54" spans="1:10" x14ac:dyDescent="0.25">
      <c r="A54" s="122">
        <v>2023</v>
      </c>
      <c r="B54" s="3">
        <f t="shared" si="10"/>
        <v>26801.052762544699</v>
      </c>
      <c r="C54" s="126">
        <v>0</v>
      </c>
      <c r="D54" s="3">
        <f t="shared" si="11"/>
        <v>5549.4951830420478</v>
      </c>
      <c r="F54" s="3">
        <f t="shared" si="12"/>
        <v>37777.93615491494</v>
      </c>
      <c r="G54" s="3">
        <f t="shared" si="13"/>
        <v>32490.899727705877</v>
      </c>
      <c r="H54" s="3">
        <f t="shared" si="14"/>
        <v>27813.099267684363</v>
      </c>
      <c r="I54" s="3">
        <f t="shared" si="15"/>
        <v>21224.814660900003</v>
      </c>
      <c r="J54" t="s">
        <v>101</v>
      </c>
    </row>
    <row r="55" spans="1:10" x14ac:dyDescent="0.25">
      <c r="A55" s="122">
        <v>2024</v>
      </c>
      <c r="B55" s="3">
        <f t="shared" si="10"/>
        <v>26265.031707293805</v>
      </c>
      <c r="C55" s="126">
        <v>0</v>
      </c>
      <c r="D55" s="3">
        <f t="shared" si="11"/>
        <v>5438.5052793812065</v>
      </c>
      <c r="F55" s="3">
        <f t="shared" si="12"/>
        <v>38155.715516464086</v>
      </c>
      <c r="G55" s="3">
        <f t="shared" si="13"/>
        <v>31841.081733151757</v>
      </c>
      <c r="H55" s="3">
        <f t="shared" si="14"/>
        <v>26422.444304300145</v>
      </c>
      <c r="I55" s="3">
        <f t="shared" si="15"/>
        <v>19102.333194810002</v>
      </c>
      <c r="J55" t="s">
        <v>101</v>
      </c>
    </row>
    <row r="56" spans="1:10" x14ac:dyDescent="0.25">
      <c r="A56" s="123">
        <v>2025</v>
      </c>
      <c r="B56" s="3">
        <f t="shared" si="10"/>
        <v>25739.73107314793</v>
      </c>
      <c r="C56" s="126">
        <v>0</v>
      </c>
      <c r="D56" s="3">
        <f t="shared" si="11"/>
        <v>5329.7351737935824</v>
      </c>
      <c r="F56" s="3">
        <f t="shared" si="12"/>
        <v>38537.272671628729</v>
      </c>
      <c r="G56" s="3">
        <f t="shared" si="13"/>
        <v>31204.260098488721</v>
      </c>
      <c r="H56" s="3">
        <f t="shared" si="14"/>
        <v>25101.322089085137</v>
      </c>
      <c r="I56" s="3">
        <f t="shared" si="15"/>
        <v>17192.099875329004</v>
      </c>
      <c r="J56" t="s">
        <v>101</v>
      </c>
    </row>
    <row r="57" spans="1:10" x14ac:dyDescent="0.25">
      <c r="A57" s="122">
        <v>2026</v>
      </c>
      <c r="B57" s="3">
        <f t="shared" si="10"/>
        <v>25224.936451684971</v>
      </c>
      <c r="C57" s="126">
        <v>0</v>
      </c>
      <c r="D57" s="3">
        <f t="shared" si="11"/>
        <v>5223.1404703177104</v>
      </c>
      <c r="F57" s="3">
        <f t="shared" si="12"/>
        <v>38922.645398345019</v>
      </c>
      <c r="G57" s="3">
        <f t="shared" si="13"/>
        <v>30580.174896518947</v>
      </c>
      <c r="H57" s="3">
        <f t="shared" si="14"/>
        <v>23846.25598463088</v>
      </c>
      <c r="I57" s="3">
        <f t="shared" si="15"/>
        <v>15472.889887796104</v>
      </c>
      <c r="J57" t="s">
        <v>101</v>
      </c>
    </row>
    <row r="58" spans="1:10" x14ac:dyDescent="0.25">
      <c r="A58" s="123">
        <v>2027</v>
      </c>
      <c r="B58" s="3">
        <f t="shared" si="10"/>
        <v>24720.43772265127</v>
      </c>
      <c r="C58" s="126">
        <v>0</v>
      </c>
      <c r="D58" s="3">
        <f t="shared" si="11"/>
        <v>5118.6776609113558</v>
      </c>
      <c r="F58" s="3">
        <f t="shared" si="12"/>
        <v>39311.87185232847</v>
      </c>
      <c r="G58" s="3">
        <f t="shared" si="13"/>
        <v>29968.571398588567</v>
      </c>
      <c r="H58" s="3">
        <f t="shared" si="14"/>
        <v>22653.943185399334</v>
      </c>
      <c r="I58" s="3">
        <f t="shared" si="15"/>
        <v>13925.600899016494</v>
      </c>
      <c r="J58" t="s">
        <v>101</v>
      </c>
    </row>
    <row r="59" spans="1:10" x14ac:dyDescent="0.25">
      <c r="A59" s="122">
        <v>2028</v>
      </c>
      <c r="B59" s="3">
        <f t="shared" si="10"/>
        <v>24226.028968198243</v>
      </c>
      <c r="C59" s="126">
        <v>0</v>
      </c>
      <c r="D59" s="3">
        <f t="shared" si="11"/>
        <v>5016.3041076931286</v>
      </c>
      <c r="F59" s="3">
        <f t="shared" si="12"/>
        <v>39704.990570851754</v>
      </c>
      <c r="G59" s="3">
        <f t="shared" si="13"/>
        <v>29369.199970616795</v>
      </c>
      <c r="H59" s="3">
        <f t="shared" si="14"/>
        <v>21521.246026129367</v>
      </c>
      <c r="I59" s="3">
        <f t="shared" si="15"/>
        <v>12533.040809114844</v>
      </c>
      <c r="J59" t="s">
        <v>101</v>
      </c>
    </row>
    <row r="60" spans="1:10" x14ac:dyDescent="0.25">
      <c r="A60" s="122">
        <v>2029</v>
      </c>
      <c r="B60" s="3">
        <f t="shared" si="10"/>
        <v>23741.508388834278</v>
      </c>
      <c r="C60" s="126">
        <v>0</v>
      </c>
      <c r="D60" s="3">
        <f t="shared" si="11"/>
        <v>4915.9780255392661</v>
      </c>
      <c r="F60" s="3">
        <f t="shared" si="12"/>
        <v>40102.040476560273</v>
      </c>
      <c r="G60" s="3">
        <f t="shared" si="13"/>
        <v>28781.815971204458</v>
      </c>
      <c r="H60" s="3">
        <f t="shared" si="14"/>
        <v>20445.183724822899</v>
      </c>
      <c r="I60" s="3">
        <f t="shared" si="15"/>
        <v>11279.736728203359</v>
      </c>
      <c r="J60" t="s">
        <v>101</v>
      </c>
    </row>
    <row r="61" spans="1:10" x14ac:dyDescent="0.25">
      <c r="A61" s="123">
        <v>2030</v>
      </c>
      <c r="B61" s="3">
        <f t="shared" si="10"/>
        <v>23266.678221057591</v>
      </c>
      <c r="C61" s="126">
        <v>0</v>
      </c>
      <c r="D61" s="3">
        <f t="shared" si="11"/>
        <v>4817.6584650284804</v>
      </c>
      <c r="F61" s="3">
        <f t="shared" si="12"/>
        <v>40503.060881325873</v>
      </c>
      <c r="G61" s="3">
        <f t="shared" si="13"/>
        <v>28206.179651780367</v>
      </c>
      <c r="H61" s="3">
        <f t="shared" si="14"/>
        <v>19422.924538581752</v>
      </c>
      <c r="I61" s="3">
        <f t="shared" si="15"/>
        <v>10151.763055383024</v>
      </c>
      <c r="J61" t="s">
        <v>101</v>
      </c>
    </row>
    <row r="62" spans="1:10" s="128" customFormat="1" ht="45" x14ac:dyDescent="0.25">
      <c r="F62" s="128" t="s">
        <v>104</v>
      </c>
      <c r="G62" s="128" t="s">
        <v>108</v>
      </c>
      <c r="H62" s="128" t="s">
        <v>110</v>
      </c>
      <c r="I62" s="128" t="s">
        <v>113</v>
      </c>
    </row>
    <row r="63" spans="1:10" s="128" customFormat="1" ht="90" x14ac:dyDescent="0.25">
      <c r="F63" s="128" t="s">
        <v>111</v>
      </c>
      <c r="G63" s="128" t="s">
        <v>112</v>
      </c>
    </row>
    <row r="64" spans="1:10" s="128" customFormat="1" ht="45" x14ac:dyDescent="0.25">
      <c r="G64" s="128" t="s">
        <v>109</v>
      </c>
      <c r="H64" s="128" t="s">
        <v>114</v>
      </c>
      <c r="I64" s="128" t="s">
        <v>115</v>
      </c>
    </row>
    <row r="65" s="128" customFormat="1" x14ac:dyDescent="0.25"/>
    <row r="66" s="128" customFormat="1" x14ac:dyDescent="0.2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4"/>
  <sheetViews>
    <sheetView workbookViewId="0">
      <selection activeCell="M16" sqref="M16"/>
    </sheetView>
  </sheetViews>
  <sheetFormatPr defaultRowHeight="15" x14ac:dyDescent="0.25"/>
  <cols>
    <col min="1" max="1" width="8" customWidth="1"/>
    <col min="2" max="4" width="13" style="3" customWidth="1"/>
    <col min="5" max="5" width="15" style="3" customWidth="1"/>
    <col min="6" max="20" width="13" style="3" customWidth="1"/>
    <col min="21" max="21" width="13" customWidth="1"/>
    <col min="22" max="23" width="11.28515625" customWidth="1"/>
    <col min="24" max="25" width="11.5703125" style="3" customWidth="1"/>
    <col min="26" max="27" width="11.28515625" customWidth="1"/>
  </cols>
  <sheetData>
    <row r="1" spans="1:25" s="1" customFormat="1" ht="30" x14ac:dyDescent="0.25">
      <c r="A1" s="131" t="s">
        <v>2</v>
      </c>
      <c r="B1" s="129" t="s">
        <v>0</v>
      </c>
      <c r="C1" s="129"/>
      <c r="D1" s="129"/>
      <c r="E1" s="129"/>
      <c r="F1" s="129"/>
      <c r="G1" s="129"/>
      <c r="H1" s="129"/>
      <c r="I1" s="5" t="s">
        <v>1</v>
      </c>
      <c r="J1" s="130" t="s">
        <v>26</v>
      </c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2" t="s">
        <v>23</v>
      </c>
    </row>
    <row r="2" spans="1:25" s="2" customFormat="1" ht="45" x14ac:dyDescent="0.25">
      <c r="A2" s="131"/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30" t="s">
        <v>27</v>
      </c>
      <c r="I2" s="5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32" t="s">
        <v>28</v>
      </c>
      <c r="U2" s="133"/>
    </row>
    <row r="3" spans="1:25" s="11" customFormat="1" x14ac:dyDescent="0.25">
      <c r="A3" s="35">
        <v>2008</v>
      </c>
      <c r="B3" s="36">
        <f>'Raw Data 08-18'!R3</f>
        <v>9512.75</v>
      </c>
      <c r="C3" s="36">
        <f>'Raw Data 08-18'!S3</f>
        <v>20759.45</v>
      </c>
      <c r="D3" s="36">
        <f>'Raw Data 08-18'!T3</f>
        <v>513.72</v>
      </c>
      <c r="E3" s="36">
        <f>'Raw Data 08-18'!U3</f>
        <v>705.17</v>
      </c>
      <c r="F3" s="36">
        <f>'Raw Data 08-18'!V3</f>
        <v>436.95</v>
      </c>
      <c r="G3" s="36">
        <v>0</v>
      </c>
      <c r="H3" s="36">
        <f>SUM(B3:G3)</f>
        <v>31928.04</v>
      </c>
      <c r="I3" s="36">
        <f>'Raw Data 08-18'!W3</f>
        <v>1658.29</v>
      </c>
      <c r="J3" s="36">
        <f>'Raw Data 08-18'!X3</f>
        <v>380.28</v>
      </c>
      <c r="K3" s="36">
        <f>'Raw Data 08-18'!Y3</f>
        <v>1340.09</v>
      </c>
      <c r="L3" s="36">
        <f>'Raw Data 08-18'!Z3</f>
        <v>67.739999999999995</v>
      </c>
      <c r="M3" s="36">
        <f>'Raw Data 08-18'!AA3</f>
        <v>1198.26</v>
      </c>
      <c r="N3" s="36">
        <f>'Raw Data 08-18'!AB3</f>
        <v>3762.2</v>
      </c>
      <c r="O3" s="36">
        <f>'Raw Data 08-18'!AC3</f>
        <v>1733.74</v>
      </c>
      <c r="P3" s="36">
        <f>'Raw Data 08-18'!AD3</f>
        <v>301.5</v>
      </c>
      <c r="Q3" s="36">
        <f>'Raw Data 08-18'!AE3</f>
        <v>40.49</v>
      </c>
      <c r="R3" s="36">
        <f>'Raw Data 08-18'!AF3</f>
        <v>0</v>
      </c>
      <c r="S3" s="36">
        <f>'Raw Data 08-18'!AG3</f>
        <v>283.45999999999998</v>
      </c>
      <c r="T3" s="36">
        <f>SUM(J3:S3)</f>
        <v>9107.7599999999984</v>
      </c>
      <c r="U3" s="37">
        <f>H3+I3+T3</f>
        <v>42694.09</v>
      </c>
    </row>
    <row r="4" spans="1:25" x14ac:dyDescent="0.25">
      <c r="A4" s="7">
        <v>2009</v>
      </c>
      <c r="B4" s="8">
        <f>'Raw Data 08-18'!R4</f>
        <v>7275.11</v>
      </c>
      <c r="C4" s="8">
        <f>'Raw Data 08-18'!S4</f>
        <v>22430.63</v>
      </c>
      <c r="D4" s="8">
        <f>'Raw Data 08-18'!T4</f>
        <v>540.41</v>
      </c>
      <c r="E4" s="8">
        <f>'Raw Data 08-18'!U4</f>
        <v>737.4</v>
      </c>
      <c r="F4" s="8">
        <f>'Raw Data 08-18'!V4</f>
        <v>482.5</v>
      </c>
      <c r="G4" s="8">
        <v>0</v>
      </c>
      <c r="H4" s="31">
        <f t="shared" ref="H4:H13" si="0">SUM(B4:G4)</f>
        <v>31466.050000000003</v>
      </c>
      <c r="I4" s="9">
        <f>'Raw Data 08-18'!W4</f>
        <v>984.77</v>
      </c>
      <c r="J4" s="10">
        <f>'Raw Data 08-18'!X4</f>
        <v>378.68</v>
      </c>
      <c r="K4" s="10">
        <f>'Raw Data 08-18'!Y4</f>
        <v>1111</v>
      </c>
      <c r="L4" s="10">
        <f>'Raw Data 08-18'!Z4</f>
        <v>69.400000000000006</v>
      </c>
      <c r="M4" s="10">
        <f>'Raw Data 08-18'!AA4</f>
        <v>949.08</v>
      </c>
      <c r="N4" s="10">
        <f>'Raw Data 08-18'!AB4</f>
        <v>3762.2</v>
      </c>
      <c r="O4" s="10">
        <f>'Raw Data 08-18'!AC4</f>
        <v>1601.69</v>
      </c>
      <c r="P4" s="10">
        <f>'Raw Data 08-18'!AD4</f>
        <v>280.14999999999998</v>
      </c>
      <c r="Q4" s="10">
        <f>'Raw Data 08-18'!AE4</f>
        <v>40.49</v>
      </c>
      <c r="R4" s="10">
        <f>'Raw Data 08-18'!AF4</f>
        <v>35.28</v>
      </c>
      <c r="S4" s="10">
        <f>'Raw Data 08-18'!AG4</f>
        <v>268.32</v>
      </c>
      <c r="T4" s="33">
        <f t="shared" ref="T4:T13" si="1">SUM(J4:S4)</f>
        <v>8496.2900000000009</v>
      </c>
      <c r="U4" s="34">
        <f t="shared" ref="U4:U13" si="2">H4+I4+T4</f>
        <v>40947.11</v>
      </c>
    </row>
    <row r="5" spans="1:25" x14ac:dyDescent="0.25">
      <c r="A5" s="7">
        <v>2010</v>
      </c>
      <c r="B5" s="8">
        <f>'Raw Data 08-18'!R5</f>
        <v>7514.76</v>
      </c>
      <c r="C5" s="8">
        <f>'Raw Data 08-18'!S5</f>
        <v>22422</v>
      </c>
      <c r="D5" s="8">
        <f>'Raw Data 08-18'!T5</f>
        <v>462.29</v>
      </c>
      <c r="E5" s="8">
        <f>'Raw Data 08-18'!U5</f>
        <v>657.04</v>
      </c>
      <c r="F5" s="8">
        <f>'Raw Data 08-18'!V5</f>
        <v>570.22</v>
      </c>
      <c r="G5" s="8">
        <v>0</v>
      </c>
      <c r="H5" s="31">
        <f t="shared" si="0"/>
        <v>31626.310000000005</v>
      </c>
      <c r="I5" s="9">
        <f>'Raw Data 08-18'!W5</f>
        <v>0</v>
      </c>
      <c r="J5" s="10">
        <f>'Raw Data 08-18'!X5</f>
        <v>387.65</v>
      </c>
      <c r="K5" s="10">
        <f>'Raw Data 08-18'!Y5</f>
        <v>1120.72</v>
      </c>
      <c r="L5" s="10">
        <f>'Raw Data 08-18'!Z5</f>
        <v>68.010000000000005</v>
      </c>
      <c r="M5" s="10">
        <f>'Raw Data 08-18'!AA5</f>
        <v>1006.19</v>
      </c>
      <c r="N5" s="10">
        <f>'Raw Data 08-18'!AB5</f>
        <v>3762.2</v>
      </c>
      <c r="O5" s="10">
        <f>'Raw Data 08-18'!AC5</f>
        <v>1428.65</v>
      </c>
      <c r="P5" s="10">
        <f>'Raw Data 08-18'!AD5</f>
        <v>282.60000000000002</v>
      </c>
      <c r="Q5" s="10">
        <f>'Raw Data 08-18'!AE5</f>
        <v>40.49</v>
      </c>
      <c r="R5" s="10">
        <f>'Raw Data 08-18'!AF5</f>
        <v>75.73</v>
      </c>
      <c r="S5" s="10">
        <f>'Raw Data 08-18'!AG5</f>
        <v>96.59</v>
      </c>
      <c r="T5" s="33">
        <f t="shared" si="1"/>
        <v>8268.83</v>
      </c>
      <c r="U5" s="34">
        <f t="shared" si="2"/>
        <v>39895.140000000007</v>
      </c>
    </row>
    <row r="6" spans="1:25" x14ac:dyDescent="0.25">
      <c r="A6" s="7">
        <v>2011</v>
      </c>
      <c r="B6" s="8">
        <f>'Raw Data 08-18'!R6</f>
        <v>7283.75</v>
      </c>
      <c r="C6" s="8">
        <f>'Raw Data 08-18'!S6</f>
        <v>22903.8</v>
      </c>
      <c r="D6" s="8">
        <f>'Raw Data 08-18'!T6</f>
        <v>557.03</v>
      </c>
      <c r="E6" s="8">
        <f>'Raw Data 08-18'!U6</f>
        <v>712.55</v>
      </c>
      <c r="F6" s="8">
        <f>'Raw Data 08-18'!V6</f>
        <v>170.23</v>
      </c>
      <c r="G6" s="8">
        <v>0</v>
      </c>
      <c r="H6" s="31">
        <f t="shared" si="0"/>
        <v>31627.359999999997</v>
      </c>
      <c r="I6" s="9">
        <f>'Raw Data 08-18'!W6</f>
        <v>84.81</v>
      </c>
      <c r="J6" s="10">
        <f>'Raw Data 08-18'!X6</f>
        <v>399.56</v>
      </c>
      <c r="K6" s="10">
        <f>'Raw Data 08-18'!Y6</f>
        <v>1285.6400000000001</v>
      </c>
      <c r="L6" s="10">
        <f>'Raw Data 08-18'!Z6</f>
        <v>66.09</v>
      </c>
      <c r="M6" s="10">
        <f>'Raw Data 08-18'!AA6</f>
        <v>1146.75</v>
      </c>
      <c r="N6" s="10">
        <f>'Raw Data 08-18'!AB6</f>
        <v>3875.98</v>
      </c>
      <c r="O6" s="10">
        <f>'Raw Data 08-18'!AC6</f>
        <v>345.53</v>
      </c>
      <c r="P6" s="10">
        <f>'Raw Data 08-18'!AD6</f>
        <v>292.19</v>
      </c>
      <c r="Q6" s="10">
        <f>'Raw Data 08-18'!AE6</f>
        <v>37.340000000000003</v>
      </c>
      <c r="R6" s="10">
        <f>'Raw Data 08-18'!AF6</f>
        <v>90.77</v>
      </c>
      <c r="S6" s="10">
        <f>'Raw Data 08-18'!AG6</f>
        <v>118.17</v>
      </c>
      <c r="T6" s="33">
        <f t="shared" si="1"/>
        <v>7658.02</v>
      </c>
      <c r="U6" s="34">
        <f t="shared" si="2"/>
        <v>39370.19</v>
      </c>
    </row>
    <row r="7" spans="1:25" x14ac:dyDescent="0.25">
      <c r="A7" s="7">
        <v>2012</v>
      </c>
      <c r="B7" s="8">
        <f>'Raw Data 08-18'!R7</f>
        <v>7250.63</v>
      </c>
      <c r="C7" s="8">
        <f>'Raw Data 08-18'!S7</f>
        <v>21868.560000000001</v>
      </c>
      <c r="D7" s="8">
        <f>'Raw Data 08-18'!T7</f>
        <v>550.72</v>
      </c>
      <c r="E7" s="8">
        <f>'Raw Data 08-18'!U7</f>
        <v>673.73</v>
      </c>
      <c r="F7" s="8">
        <f>'Raw Data 08-18'!V7</f>
        <v>244.12</v>
      </c>
      <c r="G7" s="8">
        <v>0</v>
      </c>
      <c r="H7" s="31">
        <f t="shared" si="0"/>
        <v>30587.760000000002</v>
      </c>
      <c r="I7" s="9">
        <f>'Raw Data 08-18'!W7</f>
        <v>147.27000000000001</v>
      </c>
      <c r="J7" s="10">
        <f>'Raw Data 08-18'!X7</f>
        <v>400.84</v>
      </c>
      <c r="K7" s="10">
        <f>'Raw Data 08-18'!Y7</f>
        <v>1276.5</v>
      </c>
      <c r="L7" s="10">
        <f>'Raw Data 08-18'!Z7</f>
        <v>65.64</v>
      </c>
      <c r="M7" s="10">
        <f>'Raw Data 08-18'!AA7</f>
        <v>1465.17</v>
      </c>
      <c r="N7" s="10">
        <f>'Raw Data 08-18'!AB7</f>
        <v>5535.52</v>
      </c>
      <c r="O7" s="10">
        <f>'Raw Data 08-18'!AC7</f>
        <v>345.53</v>
      </c>
      <c r="P7" s="10">
        <f>'Raw Data 08-18'!AD7</f>
        <v>-39</v>
      </c>
      <c r="Q7" s="10">
        <f>'Raw Data 08-18'!AE7</f>
        <v>42.58</v>
      </c>
      <c r="R7" s="10">
        <f>'Raw Data 08-18'!AF7</f>
        <v>165.06</v>
      </c>
      <c r="S7" s="10">
        <f>'Raw Data 08-18'!AG7</f>
        <v>172.89</v>
      </c>
      <c r="T7" s="33">
        <f t="shared" si="1"/>
        <v>9430.73</v>
      </c>
      <c r="U7" s="34">
        <f t="shared" si="2"/>
        <v>40165.760000000002</v>
      </c>
    </row>
    <row r="8" spans="1:25" x14ac:dyDescent="0.25">
      <c r="A8" s="7">
        <v>2013</v>
      </c>
      <c r="B8" s="8">
        <f>'Raw Data 08-18'!R8</f>
        <v>8844.35</v>
      </c>
      <c r="C8" s="8">
        <f>'Raw Data 08-18'!S8</f>
        <v>20559.830000000002</v>
      </c>
      <c r="D8" s="8">
        <f>'Raw Data 08-18'!T8</f>
        <v>622.69000000000005</v>
      </c>
      <c r="E8" s="8">
        <f>'Raw Data 08-18'!U8</f>
        <v>658.49</v>
      </c>
      <c r="F8" s="8">
        <f>'Raw Data 08-18'!V8</f>
        <v>111.86</v>
      </c>
      <c r="G8" s="8">
        <v>0</v>
      </c>
      <c r="H8" s="31">
        <f t="shared" si="0"/>
        <v>30797.22</v>
      </c>
      <c r="I8" s="9">
        <f>'Raw Data 08-18'!W8</f>
        <v>0</v>
      </c>
      <c r="J8" s="10">
        <f>'Raw Data 08-18'!X8</f>
        <v>389.2</v>
      </c>
      <c r="K8" s="10">
        <f>'Raw Data 08-18'!Y8</f>
        <v>1106.96</v>
      </c>
      <c r="L8" s="10">
        <f>'Raw Data 08-18'!Z8</f>
        <v>66.67</v>
      </c>
      <c r="M8" s="10">
        <f>'Raw Data 08-18'!AA8</f>
        <v>604.79</v>
      </c>
      <c r="N8" s="10">
        <f>'Raw Data 08-18'!AB8</f>
        <v>3299.03</v>
      </c>
      <c r="O8" s="10">
        <f>'Raw Data 08-18'!AC8</f>
        <v>1499.96</v>
      </c>
      <c r="P8" s="10">
        <f>'Raw Data 08-18'!AD8</f>
        <v>-35.24</v>
      </c>
      <c r="Q8" s="10">
        <f>'Raw Data 08-18'!AE8</f>
        <v>38.22</v>
      </c>
      <c r="R8" s="10">
        <f>'Raw Data 08-18'!AF8</f>
        <v>201.16</v>
      </c>
      <c r="S8" s="10">
        <f>'Raw Data 08-18'!AG8</f>
        <v>137.77000000000001</v>
      </c>
      <c r="T8" s="33">
        <f t="shared" si="1"/>
        <v>7308.52</v>
      </c>
      <c r="U8" s="34">
        <f t="shared" si="2"/>
        <v>38105.740000000005</v>
      </c>
    </row>
    <row r="9" spans="1:25" x14ac:dyDescent="0.25">
      <c r="A9" s="7">
        <v>2014</v>
      </c>
      <c r="B9" s="8">
        <f>'Raw Data 08-18'!R9</f>
        <v>8424.9500000000007</v>
      </c>
      <c r="C9" s="8">
        <f>'Raw Data 08-18'!S9</f>
        <v>19694</v>
      </c>
      <c r="D9" s="8">
        <f>'Raw Data 08-18'!T9</f>
        <v>648.13</v>
      </c>
      <c r="E9" s="8">
        <f>'Raw Data 08-18'!U9</f>
        <v>708.49</v>
      </c>
      <c r="F9" s="8">
        <f>'Raw Data 08-18'!V9</f>
        <v>344.82</v>
      </c>
      <c r="G9" s="8">
        <v>0</v>
      </c>
      <c r="H9" s="31">
        <f t="shared" si="0"/>
        <v>29820.390000000003</v>
      </c>
      <c r="I9" s="9">
        <f>'Raw Data 08-18'!W9</f>
        <v>37.96</v>
      </c>
      <c r="J9" s="10">
        <f>'Raw Data 08-18'!X9</f>
        <v>391.15</v>
      </c>
      <c r="K9" s="10">
        <f>'Raw Data 08-18'!Y9</f>
        <v>1136.47</v>
      </c>
      <c r="L9" s="10">
        <f>'Raw Data 08-18'!Z9</f>
        <v>67.040000000000006</v>
      </c>
      <c r="M9" s="10">
        <f>'Raw Data 08-18'!AA9</f>
        <v>563.84</v>
      </c>
      <c r="N9" s="10">
        <f>'Raw Data 08-18'!AB9</f>
        <v>3299.04</v>
      </c>
      <c r="O9" s="10">
        <f>'Raw Data 08-18'!AC9</f>
        <v>1447.25</v>
      </c>
      <c r="P9" s="10">
        <f>'Raw Data 08-18'!AD9</f>
        <v>-36.76</v>
      </c>
      <c r="Q9" s="10">
        <f>'Raw Data 08-18'!AE9</f>
        <v>45.96</v>
      </c>
      <c r="R9" s="10">
        <f>'Raw Data 08-18'!AF9</f>
        <v>179.03</v>
      </c>
      <c r="S9" s="10">
        <f>'Raw Data 08-18'!AG9</f>
        <v>81.180000000000007</v>
      </c>
      <c r="T9" s="33">
        <f t="shared" si="1"/>
        <v>7174.2</v>
      </c>
      <c r="U9" s="34">
        <f t="shared" si="2"/>
        <v>37032.550000000003</v>
      </c>
    </row>
    <row r="10" spans="1:25" x14ac:dyDescent="0.25">
      <c r="A10" s="40">
        <v>2015</v>
      </c>
      <c r="B10" s="41">
        <f>'Raw Data 08-18'!R10</f>
        <v>7778.51</v>
      </c>
      <c r="C10" s="41">
        <f>'Raw Data 08-18'!S10</f>
        <v>18740.78</v>
      </c>
      <c r="D10" s="41">
        <f>'Raw Data 08-18'!T10</f>
        <v>710.41</v>
      </c>
      <c r="E10" s="41">
        <f>'Raw Data 08-18'!U10</f>
        <v>697.22</v>
      </c>
      <c r="F10" s="41">
        <f>'Raw Data 08-18'!V10</f>
        <v>630.86</v>
      </c>
      <c r="G10" s="41">
        <v>0</v>
      </c>
      <c r="H10" s="41">
        <f t="shared" si="0"/>
        <v>28557.780000000002</v>
      </c>
      <c r="I10" s="41">
        <f>'Raw Data 08-18'!W10</f>
        <v>694.58</v>
      </c>
      <c r="J10" s="41">
        <f>'Raw Data 08-18'!X10</f>
        <v>434.01</v>
      </c>
      <c r="K10" s="41">
        <f>'Raw Data 08-18'!Y10</f>
        <v>1159.24</v>
      </c>
      <c r="L10" s="41">
        <f>'Raw Data 08-18'!Z10</f>
        <v>27.14</v>
      </c>
      <c r="M10" s="41">
        <f>'Raw Data 08-18'!AA10</f>
        <v>3002.07</v>
      </c>
      <c r="N10" s="41">
        <f>'Raw Data 08-18'!AB10</f>
        <v>3299.04</v>
      </c>
      <c r="O10" s="41">
        <f>'Raw Data 08-18'!AC10</f>
        <v>0</v>
      </c>
      <c r="P10" s="41">
        <f>'Raw Data 08-18'!AD10</f>
        <v>-37.590000000000003</v>
      </c>
      <c r="Q10" s="41">
        <f>'Raw Data 08-18'!AE10</f>
        <v>38.340000000000003</v>
      </c>
      <c r="R10" s="41">
        <f>'Raw Data 08-18'!AF10</f>
        <v>195.42</v>
      </c>
      <c r="S10" s="41">
        <f>'Raw Data 08-18'!AG10</f>
        <v>179.62</v>
      </c>
      <c r="T10" s="41">
        <f t="shared" si="1"/>
        <v>8297.2900000000009</v>
      </c>
      <c r="U10" s="42">
        <f t="shared" si="2"/>
        <v>37549.650000000009</v>
      </c>
    </row>
    <row r="11" spans="1:25" x14ac:dyDescent="0.25">
      <c r="A11" s="7">
        <v>2016</v>
      </c>
      <c r="B11" s="8">
        <f>'Raw Data 08-18'!R11</f>
        <v>8655.9500000000007</v>
      </c>
      <c r="C11" s="8">
        <f>'Raw Data 08-18'!S11</f>
        <v>18047.73</v>
      </c>
      <c r="D11" s="8">
        <f>'Raw Data 08-18'!T11</f>
        <v>767.06</v>
      </c>
      <c r="E11" s="8">
        <f>'Raw Data 08-18'!U11</f>
        <v>694.67</v>
      </c>
      <c r="F11" s="8">
        <f>'Raw Data 08-18'!V11</f>
        <v>492.24</v>
      </c>
      <c r="G11" s="8">
        <v>0</v>
      </c>
      <c r="H11" s="31">
        <f t="shared" si="0"/>
        <v>28657.65</v>
      </c>
      <c r="I11" s="9">
        <f>'Raw Data 08-18'!W11</f>
        <v>0</v>
      </c>
      <c r="J11" s="10">
        <f>'Raw Data 08-18'!X11</f>
        <v>431.91</v>
      </c>
      <c r="K11" s="10">
        <f>'Raw Data 08-18'!Y11</f>
        <v>1157.94</v>
      </c>
      <c r="L11" s="10">
        <f>'Raw Data 08-18'!Z11</f>
        <v>27.18</v>
      </c>
      <c r="M11" s="10">
        <f>'Raw Data 08-18'!AA11</f>
        <v>2811.22</v>
      </c>
      <c r="N11" s="10">
        <f>'Raw Data 08-18'!AB11</f>
        <v>3299.04</v>
      </c>
      <c r="O11" s="10">
        <f>'Raw Data 08-18'!AC11</f>
        <v>0</v>
      </c>
      <c r="P11" s="10">
        <f>'Raw Data 08-18'!AD11</f>
        <v>-40.29</v>
      </c>
      <c r="Q11" s="10">
        <f>'Raw Data 08-18'!AE11</f>
        <v>37.200000000000003</v>
      </c>
      <c r="R11" s="10">
        <f>'Raw Data 08-18'!AF11</f>
        <v>198.88</v>
      </c>
      <c r="S11" s="10">
        <f>'Raw Data 08-18'!AG11</f>
        <v>103.75</v>
      </c>
      <c r="T11" s="33">
        <f t="shared" si="1"/>
        <v>8026.83</v>
      </c>
      <c r="U11" s="34">
        <f t="shared" si="2"/>
        <v>36684.480000000003</v>
      </c>
    </row>
    <row r="12" spans="1:25" x14ac:dyDescent="0.25">
      <c r="A12" s="7">
        <v>2017</v>
      </c>
      <c r="B12" s="8">
        <f>'Raw Data 08-18'!R12</f>
        <v>7757.93</v>
      </c>
      <c r="C12" s="8">
        <f>'Raw Data 08-18'!S12</f>
        <v>18032.71</v>
      </c>
      <c r="D12" s="8">
        <f>'Raw Data 08-18'!T12</f>
        <v>714.21</v>
      </c>
      <c r="E12" s="8">
        <f>'Raw Data 08-18'!U12</f>
        <v>704.47</v>
      </c>
      <c r="F12" s="8">
        <f>'Raw Data 08-18'!V12</f>
        <v>344</v>
      </c>
      <c r="G12" s="8">
        <v>0</v>
      </c>
      <c r="H12" s="31">
        <f t="shared" si="0"/>
        <v>27553.32</v>
      </c>
      <c r="I12" s="9">
        <f>'Raw Data 08-18'!W12</f>
        <v>1655.17</v>
      </c>
      <c r="J12" s="10">
        <f>'Raw Data 08-18'!X12</f>
        <v>416.12</v>
      </c>
      <c r="K12" s="10">
        <f>'Raw Data 08-18'!Y12</f>
        <v>1267.8399999999999</v>
      </c>
      <c r="L12" s="10">
        <f>'Raw Data 08-18'!Z12</f>
        <v>28.41</v>
      </c>
      <c r="M12" s="10">
        <f>'Raw Data 08-18'!AA12</f>
        <v>3325.07</v>
      </c>
      <c r="N12" s="10">
        <f>'Raw Data 08-18'!AB12</f>
        <v>711.31</v>
      </c>
      <c r="O12" s="10">
        <f>'Raw Data 08-18'!AC12</f>
        <v>0</v>
      </c>
      <c r="P12" s="10">
        <f>'Raw Data 08-18'!AD12</f>
        <v>-34.46</v>
      </c>
      <c r="Q12" s="10">
        <f>'Raw Data 08-18'!AE12</f>
        <v>35.22</v>
      </c>
      <c r="R12" s="10">
        <f>'Raw Data 08-18'!AF12</f>
        <v>149.63</v>
      </c>
      <c r="S12" s="10">
        <f>'Raw Data 08-18'!AG12</f>
        <v>185</v>
      </c>
      <c r="T12" s="33">
        <f t="shared" si="1"/>
        <v>6084.14</v>
      </c>
      <c r="U12" s="34">
        <f t="shared" si="2"/>
        <v>35292.629999999997</v>
      </c>
    </row>
    <row r="13" spans="1:25" x14ac:dyDescent="0.25">
      <c r="A13" s="7">
        <v>2018</v>
      </c>
      <c r="B13" s="8">
        <f>'Raw Data 08-18'!R13</f>
        <v>8363.11</v>
      </c>
      <c r="C13" s="8">
        <f>'Raw Data 08-18'!S13</f>
        <v>19412.91</v>
      </c>
      <c r="D13" s="8">
        <f>'Raw Data 08-18'!T13</f>
        <v>989.22</v>
      </c>
      <c r="E13" s="8">
        <f>'Raw Data 08-18'!U13</f>
        <v>724.28</v>
      </c>
      <c r="F13" s="8">
        <f>'Raw Data 08-18'!V13</f>
        <v>160.26</v>
      </c>
      <c r="G13" s="8">
        <v>0</v>
      </c>
      <c r="H13" s="31">
        <f t="shared" si="0"/>
        <v>29649.78</v>
      </c>
      <c r="I13" s="9">
        <f>'Raw Data 08-18'!W13</f>
        <v>155.27000000000001</v>
      </c>
      <c r="J13" s="10">
        <f>'Raw Data 08-18'!X13</f>
        <v>416.12</v>
      </c>
      <c r="K13" s="10">
        <f>'Raw Data 08-18'!Y13</f>
        <v>1265.1600000000001</v>
      </c>
      <c r="L13" s="10">
        <f>'Raw Data 08-18'!Z13</f>
        <v>28.13</v>
      </c>
      <c r="M13" s="10">
        <f>'Raw Data 08-18'!AA13</f>
        <v>3152.54</v>
      </c>
      <c r="N13" s="10">
        <f>'Raw Data 08-18'!AB13</f>
        <v>670.54</v>
      </c>
      <c r="O13" s="10">
        <f>'Raw Data 08-18'!AC13</f>
        <v>0</v>
      </c>
      <c r="P13" s="10">
        <f>'Raw Data 08-18'!AD13</f>
        <v>-37.200000000000003</v>
      </c>
      <c r="Q13" s="10">
        <f>'Raw Data 08-18'!AE13</f>
        <v>35.65</v>
      </c>
      <c r="R13" s="10">
        <f>'Raw Data 08-18'!AF13</f>
        <v>144.41</v>
      </c>
      <c r="S13" s="10">
        <f>'Raw Data 08-18'!AG13</f>
        <v>113.69</v>
      </c>
      <c r="T13" s="33">
        <f t="shared" si="1"/>
        <v>5789.04</v>
      </c>
      <c r="U13" s="34">
        <f t="shared" si="2"/>
        <v>35594.089999999997</v>
      </c>
    </row>
    <row r="15" spans="1:25" x14ac:dyDescent="0.25">
      <c r="L15"/>
      <c r="M15"/>
      <c r="P15"/>
      <c r="Q15"/>
      <c r="R15"/>
      <c r="S15"/>
      <c r="T15"/>
      <c r="X15"/>
      <c r="Y15"/>
    </row>
    <row r="16" spans="1:25" ht="87" customHeight="1" x14ac:dyDescent="0.25">
      <c r="L16"/>
      <c r="M16"/>
      <c r="P16"/>
      <c r="Q16"/>
      <c r="R16"/>
      <c r="S16"/>
      <c r="T16"/>
      <c r="X16"/>
      <c r="Y16"/>
    </row>
    <row r="17" spans="12:25" x14ac:dyDescent="0.25">
      <c r="L17"/>
      <c r="M17"/>
      <c r="N17"/>
      <c r="O17"/>
      <c r="P17"/>
      <c r="Q17"/>
      <c r="R17"/>
      <c r="S17"/>
      <c r="T17"/>
      <c r="X17"/>
      <c r="Y17"/>
    </row>
    <row r="18" spans="12:25" x14ac:dyDescent="0.25">
      <c r="L18"/>
      <c r="M18"/>
      <c r="N18"/>
      <c r="O18"/>
      <c r="P18"/>
      <c r="Q18"/>
      <c r="R18"/>
      <c r="S18"/>
      <c r="T18"/>
      <c r="X18"/>
      <c r="Y18"/>
    </row>
    <row r="19" spans="12:25" x14ac:dyDescent="0.25">
      <c r="L19"/>
      <c r="M19"/>
      <c r="N19"/>
      <c r="O19"/>
      <c r="P19"/>
      <c r="Q19"/>
      <c r="R19"/>
      <c r="S19"/>
      <c r="T19"/>
      <c r="X19"/>
      <c r="Y19"/>
    </row>
    <row r="20" spans="12:25" x14ac:dyDescent="0.25">
      <c r="L20"/>
      <c r="M20"/>
      <c r="N20"/>
      <c r="O20"/>
      <c r="P20"/>
      <c r="Q20"/>
      <c r="R20"/>
      <c r="S20"/>
      <c r="T20"/>
      <c r="X20"/>
      <c r="Y20"/>
    </row>
    <row r="21" spans="12:25" x14ac:dyDescent="0.25">
      <c r="L21"/>
      <c r="M21"/>
      <c r="N21"/>
      <c r="O21"/>
      <c r="P21"/>
      <c r="Q21"/>
      <c r="R21"/>
      <c r="S21"/>
      <c r="T21"/>
      <c r="X21"/>
      <c r="Y21"/>
    </row>
    <row r="22" spans="12:25" x14ac:dyDescent="0.25">
      <c r="L22"/>
      <c r="M22"/>
      <c r="N22"/>
      <c r="O22"/>
      <c r="P22"/>
      <c r="Q22"/>
      <c r="R22"/>
      <c r="S22"/>
      <c r="T22"/>
      <c r="X22"/>
      <c r="Y22"/>
    </row>
    <row r="23" spans="12:25" x14ac:dyDescent="0.25">
      <c r="L23"/>
      <c r="M23"/>
      <c r="N23"/>
      <c r="O23"/>
      <c r="P23"/>
      <c r="Q23"/>
      <c r="R23"/>
      <c r="S23"/>
      <c r="T23"/>
      <c r="X23"/>
      <c r="Y23"/>
    </row>
    <row r="24" spans="12:25" x14ac:dyDescent="0.25">
      <c r="L24"/>
      <c r="M24"/>
      <c r="N24"/>
      <c r="O24"/>
      <c r="P24"/>
      <c r="Q24"/>
      <c r="R24"/>
      <c r="S24"/>
      <c r="T24"/>
      <c r="X24"/>
      <c r="Y24"/>
    </row>
    <row r="25" spans="12:25" x14ac:dyDescent="0.25">
      <c r="L25"/>
      <c r="M25"/>
      <c r="N25"/>
      <c r="O25"/>
      <c r="P25"/>
      <c r="Q25"/>
      <c r="R25"/>
      <c r="S25"/>
      <c r="T25"/>
      <c r="X25"/>
      <c r="Y25"/>
    </row>
    <row r="26" spans="12:25" x14ac:dyDescent="0.25">
      <c r="L26"/>
      <c r="M26"/>
      <c r="N26"/>
      <c r="O26"/>
      <c r="P26"/>
      <c r="Q26"/>
      <c r="R26"/>
      <c r="S26"/>
      <c r="T26"/>
      <c r="X26"/>
      <c r="Y26"/>
    </row>
    <row r="27" spans="12:25" x14ac:dyDescent="0.25">
      <c r="L27"/>
      <c r="M27"/>
      <c r="N27"/>
      <c r="O27"/>
      <c r="P27"/>
      <c r="Q27"/>
      <c r="R27"/>
      <c r="S27"/>
      <c r="T27"/>
      <c r="X27"/>
      <c r="Y27"/>
    </row>
    <row r="28" spans="12:25" x14ac:dyDescent="0.25">
      <c r="L28"/>
      <c r="M28"/>
      <c r="N28"/>
      <c r="O28"/>
      <c r="P28"/>
      <c r="Q28"/>
      <c r="R28"/>
      <c r="S28"/>
      <c r="T28"/>
      <c r="X28"/>
      <c r="Y28"/>
    </row>
    <row r="29" spans="12:25" x14ac:dyDescent="0.25">
      <c r="L29"/>
      <c r="M29"/>
      <c r="N29"/>
      <c r="O29"/>
      <c r="P29"/>
      <c r="Q29"/>
      <c r="R29"/>
      <c r="S29"/>
      <c r="T29"/>
      <c r="X29"/>
      <c r="Y29"/>
    </row>
    <row r="30" spans="12:25" x14ac:dyDescent="0.25">
      <c r="L30"/>
      <c r="M30"/>
      <c r="N30"/>
      <c r="O30"/>
      <c r="P30"/>
      <c r="Q30"/>
      <c r="R30"/>
      <c r="S30"/>
      <c r="T30"/>
      <c r="X30"/>
      <c r="Y30"/>
    </row>
    <row r="31" spans="12:25" x14ac:dyDescent="0.25">
      <c r="L31"/>
      <c r="M31"/>
      <c r="N31"/>
      <c r="O31"/>
      <c r="P31"/>
      <c r="Q31"/>
      <c r="R31"/>
      <c r="S31"/>
      <c r="T31"/>
      <c r="X31"/>
      <c r="Y31"/>
    </row>
    <row r="32" spans="12:25" x14ac:dyDescent="0.25">
      <c r="O32"/>
      <c r="P32"/>
      <c r="Q32"/>
      <c r="T32"/>
      <c r="X32"/>
      <c r="Y32"/>
    </row>
    <row r="33" spans="16:25" x14ac:dyDescent="0.25">
      <c r="P33"/>
      <c r="Q33"/>
      <c r="T33"/>
      <c r="X33"/>
      <c r="Y33"/>
    </row>
    <row r="34" spans="16:25" x14ac:dyDescent="0.25">
      <c r="P34"/>
      <c r="Q34"/>
      <c r="T34"/>
      <c r="X34"/>
      <c r="Y34"/>
    </row>
    <row r="35" spans="16:25" x14ac:dyDescent="0.25">
      <c r="P35"/>
      <c r="Q35"/>
      <c r="T35"/>
      <c r="X35"/>
      <c r="Y35"/>
    </row>
    <row r="36" spans="16:25" x14ac:dyDescent="0.25">
      <c r="P36"/>
      <c r="Q36"/>
      <c r="T36"/>
      <c r="X36"/>
      <c r="Y36"/>
    </row>
    <row r="37" spans="16:25" x14ac:dyDescent="0.25">
      <c r="P37"/>
      <c r="Q37"/>
      <c r="T37"/>
      <c r="X37"/>
      <c r="Y37"/>
    </row>
    <row r="38" spans="16:25" x14ac:dyDescent="0.25">
      <c r="P38"/>
      <c r="Q38"/>
      <c r="T38"/>
      <c r="X38"/>
      <c r="Y38"/>
    </row>
    <row r="39" spans="16:25" x14ac:dyDescent="0.25">
      <c r="P39"/>
      <c r="Q39"/>
      <c r="T39"/>
      <c r="X39"/>
      <c r="Y39"/>
    </row>
    <row r="40" spans="16:25" x14ac:dyDescent="0.25">
      <c r="P40"/>
      <c r="Q40"/>
      <c r="T40"/>
      <c r="X40"/>
      <c r="Y40"/>
    </row>
    <row r="41" spans="16:25" x14ac:dyDescent="0.25">
      <c r="P41"/>
      <c r="Q41"/>
      <c r="T41"/>
      <c r="X41"/>
      <c r="Y41"/>
    </row>
    <row r="42" spans="16:25" x14ac:dyDescent="0.25">
      <c r="P42"/>
      <c r="Q42"/>
      <c r="T42"/>
      <c r="X42"/>
      <c r="Y42"/>
    </row>
    <row r="43" spans="16:25" x14ac:dyDescent="0.25">
      <c r="Q43"/>
      <c r="T43"/>
      <c r="X43"/>
      <c r="Y43"/>
    </row>
    <row r="44" spans="16:25" x14ac:dyDescent="0.25">
      <c r="Q44"/>
      <c r="T44"/>
      <c r="X44"/>
      <c r="Y44"/>
    </row>
    <row r="45" spans="16:25" x14ac:dyDescent="0.25">
      <c r="X45"/>
      <c r="Y45"/>
    </row>
    <row r="46" spans="16:25" x14ac:dyDescent="0.25">
      <c r="X46"/>
      <c r="Y46"/>
    </row>
    <row r="47" spans="16:25" x14ac:dyDescent="0.25">
      <c r="X47"/>
      <c r="Y47"/>
    </row>
    <row r="48" spans="16:25" x14ac:dyDescent="0.25">
      <c r="X48"/>
      <c r="Y48"/>
    </row>
    <row r="49" spans="24:25" x14ac:dyDescent="0.25">
      <c r="X49"/>
      <c r="Y49"/>
    </row>
    <row r="50" spans="24:25" x14ac:dyDescent="0.25">
      <c r="X50"/>
      <c r="Y50"/>
    </row>
    <row r="51" spans="24:25" x14ac:dyDescent="0.25">
      <c r="X51"/>
      <c r="Y51"/>
    </row>
    <row r="52" spans="24:25" x14ac:dyDescent="0.25">
      <c r="X52"/>
      <c r="Y52"/>
    </row>
    <row r="53" spans="24:25" x14ac:dyDescent="0.25">
      <c r="X53"/>
      <c r="Y53"/>
    </row>
    <row r="54" spans="24:25" x14ac:dyDescent="0.25">
      <c r="X54"/>
      <c r="Y54"/>
    </row>
    <row r="55" spans="24:25" x14ac:dyDescent="0.25">
      <c r="X55"/>
      <c r="Y55"/>
    </row>
    <row r="56" spans="24:25" x14ac:dyDescent="0.25">
      <c r="X56"/>
      <c r="Y56"/>
    </row>
    <row r="57" spans="24:25" x14ac:dyDescent="0.25">
      <c r="X57"/>
      <c r="Y57"/>
    </row>
    <row r="58" spans="24:25" x14ac:dyDescent="0.25">
      <c r="X58"/>
      <c r="Y58"/>
    </row>
    <row r="59" spans="24:25" x14ac:dyDescent="0.25">
      <c r="X59"/>
      <c r="Y59"/>
    </row>
    <row r="60" spans="24:25" x14ac:dyDescent="0.25">
      <c r="X60"/>
      <c r="Y60"/>
    </row>
    <row r="61" spans="24:25" x14ac:dyDescent="0.25">
      <c r="X61"/>
      <c r="Y61"/>
    </row>
    <row r="62" spans="24:25" x14ac:dyDescent="0.25">
      <c r="X62"/>
      <c r="Y62"/>
    </row>
    <row r="63" spans="24:25" x14ac:dyDescent="0.25">
      <c r="X63"/>
      <c r="Y63"/>
    </row>
    <row r="64" spans="24:25" x14ac:dyDescent="0.25">
      <c r="X64"/>
      <c r="Y64"/>
    </row>
    <row r="65" spans="24:25" x14ac:dyDescent="0.25">
      <c r="X65"/>
      <c r="Y65"/>
    </row>
    <row r="66" spans="24:25" x14ac:dyDescent="0.25">
      <c r="X66"/>
      <c r="Y66"/>
    </row>
    <row r="67" spans="24:25" x14ac:dyDescent="0.25">
      <c r="X67"/>
      <c r="Y67"/>
    </row>
    <row r="68" spans="24:25" x14ac:dyDescent="0.25">
      <c r="X68"/>
      <c r="Y68"/>
    </row>
    <row r="69" spans="24:25" x14ac:dyDescent="0.25">
      <c r="X69"/>
      <c r="Y69"/>
    </row>
    <row r="70" spans="24:25" x14ac:dyDescent="0.25">
      <c r="X70"/>
      <c r="Y70"/>
    </row>
    <row r="71" spans="24:25" x14ac:dyDescent="0.25">
      <c r="X71"/>
      <c r="Y71"/>
    </row>
    <row r="72" spans="24:25" x14ac:dyDescent="0.25">
      <c r="X72"/>
      <c r="Y72"/>
    </row>
    <row r="73" spans="24:25" x14ac:dyDescent="0.25">
      <c r="X73"/>
      <c r="Y73"/>
    </row>
    <row r="74" spans="24:25" x14ac:dyDescent="0.25">
      <c r="X74"/>
      <c r="Y74"/>
    </row>
    <row r="75" spans="24:25" x14ac:dyDescent="0.25">
      <c r="X75"/>
      <c r="Y75"/>
    </row>
    <row r="76" spans="24:25" x14ac:dyDescent="0.25">
      <c r="X76"/>
      <c r="Y76"/>
    </row>
    <row r="77" spans="24:25" x14ac:dyDescent="0.25">
      <c r="X77"/>
      <c r="Y77"/>
    </row>
    <row r="78" spans="24:25" x14ac:dyDescent="0.25">
      <c r="X78"/>
      <c r="Y78"/>
    </row>
    <row r="79" spans="24:25" x14ac:dyDescent="0.25">
      <c r="X79"/>
      <c r="Y79"/>
    </row>
    <row r="80" spans="24:25" x14ac:dyDescent="0.25">
      <c r="X80"/>
      <c r="Y80"/>
    </row>
    <row r="81" spans="24:25" x14ac:dyDescent="0.25">
      <c r="X81"/>
      <c r="Y81"/>
    </row>
    <row r="82" spans="24:25" x14ac:dyDescent="0.25">
      <c r="X82"/>
      <c r="Y82"/>
    </row>
    <row r="83" spans="24:25" x14ac:dyDescent="0.25">
      <c r="X83"/>
      <c r="Y83"/>
    </row>
    <row r="84" spans="24:25" x14ac:dyDescent="0.25">
      <c r="X84"/>
      <c r="Y84"/>
    </row>
    <row r="85" spans="24:25" x14ac:dyDescent="0.25">
      <c r="X85"/>
      <c r="Y85"/>
    </row>
    <row r="86" spans="24:25" x14ac:dyDescent="0.25">
      <c r="X86"/>
      <c r="Y86"/>
    </row>
    <row r="87" spans="24:25" x14ac:dyDescent="0.25">
      <c r="X87"/>
      <c r="Y87"/>
    </row>
    <row r="88" spans="24:25" x14ac:dyDescent="0.25">
      <c r="X88"/>
      <c r="Y88"/>
    </row>
    <row r="89" spans="24:25" x14ac:dyDescent="0.25">
      <c r="X89"/>
      <c r="Y89"/>
    </row>
    <row r="90" spans="24:25" x14ac:dyDescent="0.25">
      <c r="X90"/>
      <c r="Y90"/>
    </row>
    <row r="91" spans="24:25" x14ac:dyDescent="0.25">
      <c r="X91"/>
      <c r="Y91"/>
    </row>
    <row r="92" spans="24:25" x14ac:dyDescent="0.25">
      <c r="X92"/>
      <c r="Y92"/>
    </row>
    <row r="93" spans="24:25" x14ac:dyDescent="0.25">
      <c r="X93"/>
      <c r="Y93"/>
    </row>
    <row r="94" spans="24:25" x14ac:dyDescent="0.25">
      <c r="X94"/>
      <c r="Y94"/>
    </row>
    <row r="95" spans="24:25" x14ac:dyDescent="0.25">
      <c r="X95"/>
      <c r="Y95"/>
    </row>
    <row r="96" spans="24:25" x14ac:dyDescent="0.25">
      <c r="X96"/>
      <c r="Y96"/>
    </row>
    <row r="97" spans="24:25" x14ac:dyDescent="0.25">
      <c r="X97"/>
      <c r="Y97"/>
    </row>
    <row r="98" spans="24:25" x14ac:dyDescent="0.25">
      <c r="X98"/>
      <c r="Y98"/>
    </row>
    <row r="99" spans="24:25" x14ac:dyDescent="0.25">
      <c r="X99"/>
      <c r="Y99"/>
    </row>
    <row r="100" spans="24:25" x14ac:dyDescent="0.25">
      <c r="X100"/>
      <c r="Y100"/>
    </row>
    <row r="101" spans="24:25" x14ac:dyDescent="0.25">
      <c r="X101"/>
      <c r="Y101"/>
    </row>
    <row r="102" spans="24:25" x14ac:dyDescent="0.25">
      <c r="X102"/>
      <c r="Y102"/>
    </row>
    <row r="103" spans="24:25" x14ac:dyDescent="0.25">
      <c r="X103"/>
      <c r="Y103"/>
    </row>
    <row r="104" spans="24:25" x14ac:dyDescent="0.25">
      <c r="X104"/>
      <c r="Y104"/>
    </row>
    <row r="105" spans="24:25" x14ac:dyDescent="0.25">
      <c r="X105"/>
      <c r="Y105"/>
    </row>
    <row r="106" spans="24:25" x14ac:dyDescent="0.25">
      <c r="X106"/>
      <c r="Y106"/>
    </row>
    <row r="107" spans="24:25" x14ac:dyDescent="0.25">
      <c r="X107"/>
      <c r="Y107"/>
    </row>
    <row r="108" spans="24:25" x14ac:dyDescent="0.25">
      <c r="X108"/>
      <c r="Y108"/>
    </row>
    <row r="109" spans="24:25" x14ac:dyDescent="0.25">
      <c r="X109"/>
      <c r="Y109"/>
    </row>
    <row r="110" spans="24:25" x14ac:dyDescent="0.25">
      <c r="X110"/>
      <c r="Y110"/>
    </row>
    <row r="111" spans="24:25" x14ac:dyDescent="0.25">
      <c r="X111"/>
      <c r="Y111"/>
    </row>
    <row r="112" spans="24:25" x14ac:dyDescent="0.25">
      <c r="X112"/>
      <c r="Y112"/>
    </row>
    <row r="113" spans="24:25" x14ac:dyDescent="0.25">
      <c r="X113"/>
      <c r="Y113"/>
    </row>
    <row r="114" spans="24:25" x14ac:dyDescent="0.25">
      <c r="X114"/>
      <c r="Y114"/>
    </row>
    <row r="115" spans="24:25" x14ac:dyDescent="0.25">
      <c r="X115"/>
      <c r="Y115"/>
    </row>
    <row r="116" spans="24:25" x14ac:dyDescent="0.25">
      <c r="X116"/>
      <c r="Y116"/>
    </row>
    <row r="117" spans="24:25" x14ac:dyDescent="0.25">
      <c r="X117"/>
      <c r="Y117"/>
    </row>
    <row r="118" spans="24:25" x14ac:dyDescent="0.25">
      <c r="X118"/>
      <c r="Y118"/>
    </row>
    <row r="119" spans="24:25" x14ac:dyDescent="0.25">
      <c r="X119"/>
      <c r="Y119"/>
    </row>
    <row r="120" spans="24:25" x14ac:dyDescent="0.25">
      <c r="X120"/>
      <c r="Y120"/>
    </row>
    <row r="121" spans="24:25" x14ac:dyDescent="0.25">
      <c r="X121"/>
      <c r="Y121"/>
    </row>
    <row r="122" spans="24:25" x14ac:dyDescent="0.25">
      <c r="X122"/>
      <c r="Y122"/>
    </row>
    <row r="123" spans="24:25" x14ac:dyDescent="0.25">
      <c r="X123"/>
      <c r="Y123"/>
    </row>
    <row r="124" spans="24:25" x14ac:dyDescent="0.25">
      <c r="X124"/>
      <c r="Y124"/>
    </row>
    <row r="125" spans="24:25" x14ac:dyDescent="0.25">
      <c r="X125"/>
      <c r="Y125"/>
    </row>
    <row r="126" spans="24:25" x14ac:dyDescent="0.25">
      <c r="X126"/>
      <c r="Y126"/>
    </row>
    <row r="127" spans="24:25" x14ac:dyDescent="0.25">
      <c r="X127"/>
      <c r="Y127"/>
    </row>
    <row r="128" spans="24:25" x14ac:dyDescent="0.25">
      <c r="X128"/>
      <c r="Y128"/>
    </row>
    <row r="129" spans="24:25" x14ac:dyDescent="0.25">
      <c r="X129"/>
      <c r="Y129"/>
    </row>
    <row r="130" spans="24:25" x14ac:dyDescent="0.25">
      <c r="X130"/>
      <c r="Y130"/>
    </row>
    <row r="131" spans="24:25" x14ac:dyDescent="0.25">
      <c r="X131"/>
      <c r="Y131"/>
    </row>
    <row r="132" spans="24:25" x14ac:dyDescent="0.25">
      <c r="X132"/>
      <c r="Y132"/>
    </row>
    <row r="133" spans="24:25" x14ac:dyDescent="0.25">
      <c r="X133"/>
      <c r="Y133"/>
    </row>
    <row r="134" spans="24:25" x14ac:dyDescent="0.25">
      <c r="X134"/>
      <c r="Y134"/>
    </row>
    <row r="135" spans="24:25" x14ac:dyDescent="0.25">
      <c r="X135"/>
      <c r="Y135"/>
    </row>
    <row r="136" spans="24:25" x14ac:dyDescent="0.25">
      <c r="X136"/>
      <c r="Y136"/>
    </row>
    <row r="137" spans="24:25" x14ac:dyDescent="0.25">
      <c r="X137"/>
      <c r="Y137"/>
    </row>
    <row r="138" spans="24:25" x14ac:dyDescent="0.25">
      <c r="X138"/>
      <c r="Y138"/>
    </row>
    <row r="139" spans="24:25" x14ac:dyDescent="0.25">
      <c r="X139"/>
      <c r="Y139"/>
    </row>
    <row r="140" spans="24:25" x14ac:dyDescent="0.25">
      <c r="X140"/>
      <c r="Y140"/>
    </row>
    <row r="141" spans="24:25" x14ac:dyDescent="0.25">
      <c r="X141"/>
      <c r="Y141"/>
    </row>
    <row r="142" spans="24:25" x14ac:dyDescent="0.25">
      <c r="X142"/>
      <c r="Y142"/>
    </row>
    <row r="143" spans="24:25" x14ac:dyDescent="0.25">
      <c r="X143"/>
      <c r="Y143"/>
    </row>
    <row r="144" spans="24:25" x14ac:dyDescent="0.25">
      <c r="X144"/>
      <c r="Y144"/>
    </row>
    <row r="145" spans="24:25" x14ac:dyDescent="0.25">
      <c r="X145"/>
      <c r="Y145"/>
    </row>
    <row r="146" spans="24:25" x14ac:dyDescent="0.25">
      <c r="X146"/>
      <c r="Y146"/>
    </row>
    <row r="147" spans="24:25" x14ac:dyDescent="0.25">
      <c r="X147"/>
      <c r="Y147"/>
    </row>
    <row r="148" spans="24:25" x14ac:dyDescent="0.25">
      <c r="X148"/>
      <c r="Y148"/>
    </row>
    <row r="149" spans="24:25" x14ac:dyDescent="0.25">
      <c r="X149"/>
      <c r="Y149"/>
    </row>
    <row r="150" spans="24:25" x14ac:dyDescent="0.25">
      <c r="X150"/>
      <c r="Y150"/>
    </row>
    <row r="151" spans="24:25" x14ac:dyDescent="0.25">
      <c r="X151"/>
      <c r="Y151"/>
    </row>
    <row r="152" spans="24:25" x14ac:dyDescent="0.25">
      <c r="X152"/>
      <c r="Y152"/>
    </row>
    <row r="153" spans="24:25" x14ac:dyDescent="0.25">
      <c r="X153"/>
      <c r="Y153"/>
    </row>
    <row r="154" spans="24:25" x14ac:dyDescent="0.25">
      <c r="X154"/>
      <c r="Y154"/>
    </row>
  </sheetData>
  <mergeCells count="4">
    <mergeCell ref="B1:H1"/>
    <mergeCell ref="J1:T1"/>
    <mergeCell ref="A1:A2"/>
    <mergeCell ref="U1:U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"/>
  <sheetViews>
    <sheetView topLeftCell="F1" workbookViewId="0">
      <selection activeCell="AB13" sqref="AB13"/>
    </sheetView>
  </sheetViews>
  <sheetFormatPr defaultRowHeight="15" x14ac:dyDescent="0.25"/>
  <cols>
    <col min="1" max="1" width="6.28515625" style="15" bestFit="1" customWidth="1"/>
    <col min="2" max="2" width="28.28515625" style="15" bestFit="1" customWidth="1"/>
    <col min="3" max="6" width="10.140625" style="15" bestFit="1" customWidth="1"/>
    <col min="7" max="10" width="9.140625" style="15"/>
    <col min="11" max="11" width="10.140625" style="15" bestFit="1" customWidth="1"/>
    <col min="12" max="12" width="9.140625" style="15"/>
    <col min="13" max="13" width="10.140625" style="15" bestFit="1" customWidth="1"/>
    <col min="14" max="15" width="9.140625" style="15"/>
    <col min="16" max="16" width="11.85546875" style="15" bestFit="1" customWidth="1"/>
    <col min="17" max="16384" width="9.140625" style="15"/>
  </cols>
  <sheetData>
    <row r="1" spans="1:33" ht="30.75" thickBot="1" x14ac:dyDescent="0.3">
      <c r="A1" s="13" t="s">
        <v>34</v>
      </c>
      <c r="B1" s="13" t="s">
        <v>35</v>
      </c>
      <c r="C1" s="14" t="s">
        <v>36</v>
      </c>
      <c r="D1" s="14" t="s">
        <v>36</v>
      </c>
      <c r="E1" s="14" t="s">
        <v>36</v>
      </c>
      <c r="F1" s="14" t="s">
        <v>36</v>
      </c>
      <c r="G1" s="14" t="s">
        <v>36</v>
      </c>
      <c r="H1" s="14" t="s">
        <v>36</v>
      </c>
      <c r="I1" s="14" t="s">
        <v>36</v>
      </c>
      <c r="J1" s="14" t="s">
        <v>36</v>
      </c>
      <c r="K1" s="14" t="s">
        <v>36</v>
      </c>
      <c r="L1" s="14" t="s">
        <v>36</v>
      </c>
      <c r="M1" s="14" t="s">
        <v>36</v>
      </c>
      <c r="P1" s="13" t="s">
        <v>34</v>
      </c>
      <c r="Q1" s="26"/>
      <c r="R1" s="16">
        <v>1</v>
      </c>
      <c r="S1" s="16">
        <v>1</v>
      </c>
      <c r="T1" s="16">
        <v>1</v>
      </c>
      <c r="U1" s="16">
        <v>1</v>
      </c>
      <c r="V1" s="16">
        <v>1</v>
      </c>
      <c r="W1" s="16">
        <v>2</v>
      </c>
      <c r="X1" s="16">
        <v>3</v>
      </c>
      <c r="Y1" s="16">
        <v>3</v>
      </c>
      <c r="Z1" s="16">
        <v>3</v>
      </c>
      <c r="AA1" s="16">
        <v>3</v>
      </c>
      <c r="AB1" s="16"/>
      <c r="AC1" s="16">
        <v>3</v>
      </c>
      <c r="AD1" s="16">
        <v>3</v>
      </c>
      <c r="AE1" s="16">
        <v>3</v>
      </c>
      <c r="AF1" s="16"/>
      <c r="AG1" s="21">
        <v>3</v>
      </c>
    </row>
    <row r="2" spans="1:33" ht="60.75" thickBot="1" x14ac:dyDescent="0.3">
      <c r="A2" s="26"/>
      <c r="B2" s="26"/>
      <c r="C2" s="27">
        <v>2008</v>
      </c>
      <c r="D2" s="28">
        <v>2009</v>
      </c>
      <c r="E2" s="27">
        <v>2010</v>
      </c>
      <c r="F2" s="28">
        <v>2011</v>
      </c>
      <c r="G2" s="28">
        <v>2012</v>
      </c>
      <c r="H2" s="28">
        <v>2013</v>
      </c>
      <c r="I2" s="28">
        <v>2014</v>
      </c>
      <c r="J2" s="28">
        <v>2015</v>
      </c>
      <c r="K2" s="28">
        <v>2016</v>
      </c>
      <c r="L2" s="28">
        <v>2017</v>
      </c>
      <c r="M2" s="28">
        <v>2018</v>
      </c>
      <c r="P2" s="13" t="s">
        <v>35</v>
      </c>
      <c r="Q2" s="26"/>
      <c r="R2" s="24" t="s">
        <v>37</v>
      </c>
      <c r="S2" s="24" t="s">
        <v>38</v>
      </c>
      <c r="T2" s="24" t="s">
        <v>39</v>
      </c>
      <c r="U2" s="24" t="s">
        <v>6</v>
      </c>
      <c r="V2" s="24" t="s">
        <v>40</v>
      </c>
      <c r="W2" s="24" t="s">
        <v>41</v>
      </c>
      <c r="X2" s="24" t="s">
        <v>10</v>
      </c>
      <c r="Y2" s="24" t="s">
        <v>11</v>
      </c>
      <c r="Z2" s="24" t="s">
        <v>12</v>
      </c>
      <c r="AA2" s="24" t="s">
        <v>42</v>
      </c>
      <c r="AB2" s="24" t="s">
        <v>45</v>
      </c>
      <c r="AC2" s="24" t="s">
        <v>43</v>
      </c>
      <c r="AD2" s="24" t="s">
        <v>16</v>
      </c>
      <c r="AE2" s="24" t="s">
        <v>17</v>
      </c>
      <c r="AF2" s="24" t="s">
        <v>44</v>
      </c>
      <c r="AG2" s="25" t="s">
        <v>19</v>
      </c>
    </row>
    <row r="3" spans="1:33" ht="15.75" thickBot="1" x14ac:dyDescent="0.3">
      <c r="A3" s="16">
        <v>1</v>
      </c>
      <c r="B3" s="24" t="s">
        <v>37</v>
      </c>
      <c r="C3" s="17">
        <v>9512.75</v>
      </c>
      <c r="D3" s="18">
        <v>7275.11</v>
      </c>
      <c r="E3" s="17">
        <v>7514.76</v>
      </c>
      <c r="F3" s="18">
        <v>7283.75</v>
      </c>
      <c r="G3" s="18">
        <v>7250.63</v>
      </c>
      <c r="H3" s="18">
        <v>8844.35</v>
      </c>
      <c r="I3" s="18">
        <v>8424.9500000000007</v>
      </c>
      <c r="J3" s="18">
        <v>7778.51</v>
      </c>
      <c r="K3" s="18">
        <v>8655.9500000000007</v>
      </c>
      <c r="L3" s="18">
        <v>7757.93</v>
      </c>
      <c r="M3" s="18">
        <v>8363.11</v>
      </c>
      <c r="P3" s="14" t="s">
        <v>36</v>
      </c>
      <c r="Q3" s="27">
        <v>2008</v>
      </c>
      <c r="R3" s="17">
        <v>9512.75</v>
      </c>
      <c r="S3" s="17">
        <v>20759.45</v>
      </c>
      <c r="T3" s="19">
        <v>513.72</v>
      </c>
      <c r="U3" s="19">
        <v>705.17</v>
      </c>
      <c r="V3" s="19">
        <v>436.95</v>
      </c>
      <c r="W3" s="17">
        <v>1658.29</v>
      </c>
      <c r="X3" s="19">
        <v>380.28</v>
      </c>
      <c r="Y3" s="17">
        <v>1340.09</v>
      </c>
      <c r="Z3" s="19">
        <v>67.739999999999995</v>
      </c>
      <c r="AA3" s="17">
        <v>1198.26</v>
      </c>
      <c r="AB3" s="29">
        <v>3762.2</v>
      </c>
      <c r="AC3" s="17">
        <v>1733.74</v>
      </c>
      <c r="AD3" s="19">
        <v>301.5</v>
      </c>
      <c r="AE3" s="19">
        <v>40.49</v>
      </c>
      <c r="AF3" s="19"/>
      <c r="AG3" s="22">
        <v>283.45999999999998</v>
      </c>
    </row>
    <row r="4" spans="1:33" ht="15.75" thickBot="1" x14ac:dyDescent="0.3">
      <c r="A4" s="16">
        <v>1</v>
      </c>
      <c r="B4" s="24" t="s">
        <v>38</v>
      </c>
      <c r="C4" s="17">
        <v>20759.45</v>
      </c>
      <c r="D4" s="18">
        <v>22430.63</v>
      </c>
      <c r="E4" s="17">
        <v>22422</v>
      </c>
      <c r="F4" s="18">
        <v>22903.8</v>
      </c>
      <c r="G4" s="18">
        <v>21868.560000000001</v>
      </c>
      <c r="H4" s="18">
        <v>20559.830000000002</v>
      </c>
      <c r="I4" s="18">
        <v>19694</v>
      </c>
      <c r="J4" s="18">
        <v>18740.78</v>
      </c>
      <c r="K4" s="18">
        <v>18047.73</v>
      </c>
      <c r="L4" s="18">
        <v>18032.71</v>
      </c>
      <c r="M4" s="18">
        <v>19412.91</v>
      </c>
      <c r="P4" s="14" t="s">
        <v>36</v>
      </c>
      <c r="Q4" s="28">
        <v>2009</v>
      </c>
      <c r="R4" s="18">
        <v>7275.11</v>
      </c>
      <c r="S4" s="18">
        <v>22430.63</v>
      </c>
      <c r="T4" s="20">
        <v>540.41</v>
      </c>
      <c r="U4" s="20">
        <v>737.4</v>
      </c>
      <c r="V4" s="20">
        <v>482.5</v>
      </c>
      <c r="W4" s="20">
        <v>984.77</v>
      </c>
      <c r="X4" s="20">
        <v>378.68</v>
      </c>
      <c r="Y4" s="18">
        <v>1111</v>
      </c>
      <c r="Z4" s="20">
        <v>69.400000000000006</v>
      </c>
      <c r="AA4" s="20">
        <v>949.08</v>
      </c>
      <c r="AB4" s="29">
        <v>3762.2</v>
      </c>
      <c r="AC4" s="18">
        <v>1601.69</v>
      </c>
      <c r="AD4" s="20">
        <v>280.14999999999998</v>
      </c>
      <c r="AE4" s="20">
        <v>40.49</v>
      </c>
      <c r="AF4" s="20">
        <v>35.28</v>
      </c>
      <c r="AG4" s="23">
        <v>268.32</v>
      </c>
    </row>
    <row r="5" spans="1:33" ht="15.75" thickBot="1" x14ac:dyDescent="0.3">
      <c r="A5" s="16">
        <v>1</v>
      </c>
      <c r="B5" s="24" t="s">
        <v>39</v>
      </c>
      <c r="C5" s="19">
        <v>513.72</v>
      </c>
      <c r="D5" s="20">
        <v>540.41</v>
      </c>
      <c r="E5" s="19">
        <v>462.29</v>
      </c>
      <c r="F5" s="20">
        <v>557.03</v>
      </c>
      <c r="G5" s="20">
        <v>550.72</v>
      </c>
      <c r="H5" s="20">
        <v>622.69000000000005</v>
      </c>
      <c r="I5" s="20">
        <v>648.13</v>
      </c>
      <c r="J5" s="20">
        <v>710.41</v>
      </c>
      <c r="K5" s="20">
        <v>767.06</v>
      </c>
      <c r="L5" s="20">
        <v>714.21</v>
      </c>
      <c r="M5" s="20">
        <v>989.22</v>
      </c>
      <c r="P5" s="14" t="s">
        <v>36</v>
      </c>
      <c r="Q5" s="27">
        <v>2010</v>
      </c>
      <c r="R5" s="17">
        <v>7514.76</v>
      </c>
      <c r="S5" s="17">
        <v>22422</v>
      </c>
      <c r="T5" s="19">
        <v>462.29</v>
      </c>
      <c r="U5" s="19">
        <v>657.04</v>
      </c>
      <c r="V5" s="19">
        <v>570.22</v>
      </c>
      <c r="W5" s="19"/>
      <c r="X5" s="19">
        <v>387.65</v>
      </c>
      <c r="Y5" s="17">
        <v>1120.72</v>
      </c>
      <c r="Z5" s="19">
        <v>68.010000000000005</v>
      </c>
      <c r="AA5" s="17">
        <v>1006.19</v>
      </c>
      <c r="AB5" s="29">
        <v>3762.2</v>
      </c>
      <c r="AC5" s="17">
        <v>1428.65</v>
      </c>
      <c r="AD5" s="19">
        <v>282.60000000000002</v>
      </c>
      <c r="AE5" s="19">
        <v>40.49</v>
      </c>
      <c r="AF5" s="19">
        <v>75.73</v>
      </c>
      <c r="AG5" s="22">
        <v>96.59</v>
      </c>
    </row>
    <row r="6" spans="1:33" ht="15.75" thickBot="1" x14ac:dyDescent="0.3">
      <c r="A6" s="16">
        <v>1</v>
      </c>
      <c r="B6" s="24" t="s">
        <v>6</v>
      </c>
      <c r="C6" s="19">
        <v>705.17</v>
      </c>
      <c r="D6" s="20">
        <v>737.4</v>
      </c>
      <c r="E6" s="19">
        <v>657.04</v>
      </c>
      <c r="F6" s="20">
        <v>712.55</v>
      </c>
      <c r="G6" s="20">
        <v>673.73</v>
      </c>
      <c r="H6" s="20">
        <v>658.49</v>
      </c>
      <c r="I6" s="20">
        <v>708.49</v>
      </c>
      <c r="J6" s="20">
        <v>697.22</v>
      </c>
      <c r="K6" s="20">
        <v>694.67</v>
      </c>
      <c r="L6" s="20">
        <v>704.47</v>
      </c>
      <c r="M6" s="20">
        <v>724.28</v>
      </c>
      <c r="P6" s="14" t="s">
        <v>36</v>
      </c>
      <c r="Q6" s="28">
        <v>2011</v>
      </c>
      <c r="R6" s="18">
        <v>7283.75</v>
      </c>
      <c r="S6" s="18">
        <v>22903.8</v>
      </c>
      <c r="T6" s="20">
        <v>557.03</v>
      </c>
      <c r="U6" s="20">
        <v>712.55</v>
      </c>
      <c r="V6" s="20">
        <v>170.23</v>
      </c>
      <c r="W6" s="20">
        <v>84.81</v>
      </c>
      <c r="X6" s="20">
        <v>399.56</v>
      </c>
      <c r="Y6" s="18">
        <v>1285.6400000000001</v>
      </c>
      <c r="Z6" s="20">
        <v>66.09</v>
      </c>
      <c r="AA6" s="18">
        <v>1146.75</v>
      </c>
      <c r="AB6" s="18">
        <v>3875.98</v>
      </c>
      <c r="AC6" s="20">
        <v>345.53</v>
      </c>
      <c r="AD6" s="20">
        <v>292.19</v>
      </c>
      <c r="AE6" s="20">
        <v>37.340000000000003</v>
      </c>
      <c r="AF6" s="20">
        <v>90.77</v>
      </c>
      <c r="AG6" s="23">
        <v>118.17</v>
      </c>
    </row>
    <row r="7" spans="1:33" ht="15.75" thickBot="1" x14ac:dyDescent="0.3">
      <c r="A7" s="16">
        <v>1</v>
      </c>
      <c r="B7" s="24" t="s">
        <v>40</v>
      </c>
      <c r="C7" s="19">
        <v>436.95</v>
      </c>
      <c r="D7" s="20">
        <v>482.5</v>
      </c>
      <c r="E7" s="19">
        <v>570.22</v>
      </c>
      <c r="F7" s="20">
        <v>170.23</v>
      </c>
      <c r="G7" s="20">
        <v>244.12</v>
      </c>
      <c r="H7" s="20">
        <v>111.86</v>
      </c>
      <c r="I7" s="20">
        <v>344.82</v>
      </c>
      <c r="J7" s="20">
        <v>630.86</v>
      </c>
      <c r="K7" s="20">
        <v>492.24</v>
      </c>
      <c r="L7" s="20">
        <v>344</v>
      </c>
      <c r="M7" s="20">
        <v>160.26</v>
      </c>
      <c r="P7" s="14" t="s">
        <v>36</v>
      </c>
      <c r="Q7" s="28">
        <v>2012</v>
      </c>
      <c r="R7" s="18">
        <v>7250.63</v>
      </c>
      <c r="S7" s="18">
        <v>21868.560000000001</v>
      </c>
      <c r="T7" s="20">
        <v>550.72</v>
      </c>
      <c r="U7" s="20">
        <v>673.73</v>
      </c>
      <c r="V7" s="20">
        <v>244.12</v>
      </c>
      <c r="W7" s="20">
        <v>147.27000000000001</v>
      </c>
      <c r="X7" s="20">
        <v>400.84</v>
      </c>
      <c r="Y7" s="18">
        <v>1276.5</v>
      </c>
      <c r="Z7" s="20">
        <v>65.64</v>
      </c>
      <c r="AA7" s="18">
        <v>1465.17</v>
      </c>
      <c r="AB7" s="18">
        <v>5535.52</v>
      </c>
      <c r="AC7" s="20">
        <v>345.53</v>
      </c>
      <c r="AD7" s="20">
        <v>-39</v>
      </c>
      <c r="AE7" s="20">
        <v>42.58</v>
      </c>
      <c r="AF7" s="20">
        <v>165.06</v>
      </c>
      <c r="AG7" s="23">
        <v>172.89</v>
      </c>
    </row>
    <row r="8" spans="1:33" ht="15.75" thickBot="1" x14ac:dyDescent="0.3">
      <c r="A8" s="16">
        <v>2</v>
      </c>
      <c r="B8" s="24" t="s">
        <v>41</v>
      </c>
      <c r="C8" s="17">
        <v>1658.29</v>
      </c>
      <c r="D8" s="20">
        <v>984.77</v>
      </c>
      <c r="E8" s="19"/>
      <c r="F8" s="20">
        <v>84.81</v>
      </c>
      <c r="G8" s="20">
        <v>147.27000000000001</v>
      </c>
      <c r="H8" s="20"/>
      <c r="I8" s="20">
        <v>37.96</v>
      </c>
      <c r="J8" s="20">
        <v>694.58</v>
      </c>
      <c r="K8" s="20"/>
      <c r="L8" s="18">
        <v>1655.17</v>
      </c>
      <c r="M8" s="20">
        <v>155.27000000000001</v>
      </c>
      <c r="P8" s="14" t="s">
        <v>36</v>
      </c>
      <c r="Q8" s="28">
        <v>2013</v>
      </c>
      <c r="R8" s="18">
        <v>8844.35</v>
      </c>
      <c r="S8" s="18">
        <v>20559.830000000002</v>
      </c>
      <c r="T8" s="20">
        <v>622.69000000000005</v>
      </c>
      <c r="U8" s="20">
        <v>658.49</v>
      </c>
      <c r="V8" s="20">
        <v>111.86</v>
      </c>
      <c r="W8" s="20"/>
      <c r="X8" s="20">
        <v>389.2</v>
      </c>
      <c r="Y8" s="18">
        <v>1106.96</v>
      </c>
      <c r="Z8" s="20">
        <v>66.67</v>
      </c>
      <c r="AA8" s="20">
        <v>604.79</v>
      </c>
      <c r="AB8" s="18">
        <v>3299.03</v>
      </c>
      <c r="AC8" s="18">
        <v>1499.96</v>
      </c>
      <c r="AD8" s="20">
        <v>-35.24</v>
      </c>
      <c r="AE8" s="20">
        <v>38.22</v>
      </c>
      <c r="AF8" s="20">
        <v>201.16</v>
      </c>
      <c r="AG8" s="23">
        <v>137.77000000000001</v>
      </c>
    </row>
    <row r="9" spans="1:33" ht="15.75" thickBot="1" x14ac:dyDescent="0.3">
      <c r="A9" s="16">
        <v>3</v>
      </c>
      <c r="B9" s="24" t="s">
        <v>10</v>
      </c>
      <c r="C9" s="19">
        <v>380.28</v>
      </c>
      <c r="D9" s="20">
        <v>378.68</v>
      </c>
      <c r="E9" s="19">
        <v>387.65</v>
      </c>
      <c r="F9" s="20">
        <v>399.56</v>
      </c>
      <c r="G9" s="20">
        <v>400.84</v>
      </c>
      <c r="H9" s="20">
        <v>389.2</v>
      </c>
      <c r="I9" s="20">
        <v>391.15</v>
      </c>
      <c r="J9" s="20">
        <v>434.01</v>
      </c>
      <c r="K9" s="20">
        <v>431.91</v>
      </c>
      <c r="L9" s="20">
        <v>416.12</v>
      </c>
      <c r="M9" s="20">
        <v>416.12</v>
      </c>
      <c r="P9" s="14" t="s">
        <v>36</v>
      </c>
      <c r="Q9" s="28">
        <v>2014</v>
      </c>
      <c r="R9" s="18">
        <v>8424.9500000000007</v>
      </c>
      <c r="S9" s="18">
        <v>19694</v>
      </c>
      <c r="T9" s="20">
        <v>648.13</v>
      </c>
      <c r="U9" s="20">
        <v>708.49</v>
      </c>
      <c r="V9" s="20">
        <v>344.82</v>
      </c>
      <c r="W9" s="20">
        <v>37.96</v>
      </c>
      <c r="X9" s="20">
        <v>391.15</v>
      </c>
      <c r="Y9" s="18">
        <v>1136.47</v>
      </c>
      <c r="Z9" s="20">
        <v>67.040000000000006</v>
      </c>
      <c r="AA9" s="20">
        <v>563.84</v>
      </c>
      <c r="AB9" s="18">
        <v>3299.04</v>
      </c>
      <c r="AC9" s="18">
        <v>1447.25</v>
      </c>
      <c r="AD9" s="20">
        <v>-36.76</v>
      </c>
      <c r="AE9" s="20">
        <v>45.96</v>
      </c>
      <c r="AF9" s="20">
        <v>179.03</v>
      </c>
      <c r="AG9" s="23">
        <v>81.180000000000007</v>
      </c>
    </row>
    <row r="10" spans="1:33" ht="15.75" thickBot="1" x14ac:dyDescent="0.3">
      <c r="A10" s="16">
        <v>3</v>
      </c>
      <c r="B10" s="24" t="s">
        <v>11</v>
      </c>
      <c r="C10" s="17">
        <v>1340.09</v>
      </c>
      <c r="D10" s="18">
        <v>1111</v>
      </c>
      <c r="E10" s="17">
        <v>1120.72</v>
      </c>
      <c r="F10" s="18">
        <v>1285.6400000000001</v>
      </c>
      <c r="G10" s="18">
        <v>1276.5</v>
      </c>
      <c r="H10" s="18">
        <v>1106.96</v>
      </c>
      <c r="I10" s="18">
        <v>1136.47</v>
      </c>
      <c r="J10" s="18">
        <v>1159.24</v>
      </c>
      <c r="K10" s="18">
        <v>1157.94</v>
      </c>
      <c r="L10" s="18">
        <v>1267.8399999999999</v>
      </c>
      <c r="M10" s="18">
        <v>1265.1600000000001</v>
      </c>
      <c r="P10" s="14" t="s">
        <v>36</v>
      </c>
      <c r="Q10" s="28">
        <v>2015</v>
      </c>
      <c r="R10" s="18">
        <v>7778.51</v>
      </c>
      <c r="S10" s="18">
        <v>18740.78</v>
      </c>
      <c r="T10" s="20">
        <v>710.41</v>
      </c>
      <c r="U10" s="20">
        <v>697.22</v>
      </c>
      <c r="V10" s="20">
        <v>630.86</v>
      </c>
      <c r="W10" s="20">
        <v>694.58</v>
      </c>
      <c r="X10" s="20">
        <v>434.01</v>
      </c>
      <c r="Y10" s="18">
        <v>1159.24</v>
      </c>
      <c r="Z10" s="20">
        <v>27.14</v>
      </c>
      <c r="AA10" s="18">
        <v>3002.07</v>
      </c>
      <c r="AB10" s="18">
        <v>3299.04</v>
      </c>
      <c r="AC10" s="18"/>
      <c r="AD10" s="20">
        <v>-37.590000000000003</v>
      </c>
      <c r="AE10" s="20">
        <v>38.340000000000003</v>
      </c>
      <c r="AF10" s="20">
        <v>195.42</v>
      </c>
      <c r="AG10" s="23">
        <v>179.62</v>
      </c>
    </row>
    <row r="11" spans="1:33" ht="15.75" thickBot="1" x14ac:dyDescent="0.3">
      <c r="A11" s="16">
        <v>3</v>
      </c>
      <c r="B11" s="24" t="s">
        <v>12</v>
      </c>
      <c r="C11" s="19">
        <v>67.739999999999995</v>
      </c>
      <c r="D11" s="20">
        <v>69.400000000000006</v>
      </c>
      <c r="E11" s="19">
        <v>68.010000000000005</v>
      </c>
      <c r="F11" s="20">
        <v>66.09</v>
      </c>
      <c r="G11" s="20">
        <v>65.64</v>
      </c>
      <c r="H11" s="20">
        <v>66.67</v>
      </c>
      <c r="I11" s="20">
        <v>67.040000000000006</v>
      </c>
      <c r="J11" s="20">
        <v>27.14</v>
      </c>
      <c r="K11" s="20">
        <v>27.18</v>
      </c>
      <c r="L11" s="20">
        <v>28.41</v>
      </c>
      <c r="M11" s="20">
        <v>28.13</v>
      </c>
      <c r="P11" s="14" t="s">
        <v>36</v>
      </c>
      <c r="Q11" s="28">
        <v>2016</v>
      </c>
      <c r="R11" s="18">
        <v>8655.9500000000007</v>
      </c>
      <c r="S11" s="18">
        <v>18047.73</v>
      </c>
      <c r="T11" s="20">
        <v>767.06</v>
      </c>
      <c r="U11" s="20">
        <v>694.67</v>
      </c>
      <c r="V11" s="20">
        <v>492.24</v>
      </c>
      <c r="W11" s="20"/>
      <c r="X11" s="20">
        <v>431.91</v>
      </c>
      <c r="Y11" s="18">
        <v>1157.94</v>
      </c>
      <c r="Z11" s="20">
        <v>27.18</v>
      </c>
      <c r="AA11" s="18">
        <v>2811.22</v>
      </c>
      <c r="AB11" s="18">
        <v>3299.04</v>
      </c>
      <c r="AC11" s="18"/>
      <c r="AD11" s="20">
        <v>-40.29</v>
      </c>
      <c r="AE11" s="20">
        <v>37.200000000000003</v>
      </c>
      <c r="AF11" s="20">
        <v>198.88</v>
      </c>
      <c r="AG11" s="23">
        <v>103.75</v>
      </c>
    </row>
    <row r="12" spans="1:33" ht="15.75" thickBot="1" x14ac:dyDescent="0.3">
      <c r="A12" s="16">
        <v>3</v>
      </c>
      <c r="B12" s="24" t="s">
        <v>42</v>
      </c>
      <c r="C12" s="17">
        <v>1198.26</v>
      </c>
      <c r="D12" s="20">
        <v>949.08</v>
      </c>
      <c r="E12" s="17">
        <v>1006.19</v>
      </c>
      <c r="F12" s="18">
        <v>1146.75</v>
      </c>
      <c r="G12" s="18">
        <v>1465.17</v>
      </c>
      <c r="H12" s="20">
        <v>604.79</v>
      </c>
      <c r="I12" s="20">
        <v>563.84</v>
      </c>
      <c r="J12" s="18">
        <v>3002.07</v>
      </c>
      <c r="K12" s="18">
        <v>2811.22</v>
      </c>
      <c r="L12" s="18">
        <v>3325.07</v>
      </c>
      <c r="M12" s="18">
        <v>3152.54</v>
      </c>
      <c r="P12" s="14" t="s">
        <v>36</v>
      </c>
      <c r="Q12" s="28">
        <v>2017</v>
      </c>
      <c r="R12" s="18">
        <v>7757.93</v>
      </c>
      <c r="S12" s="18">
        <v>18032.71</v>
      </c>
      <c r="T12" s="20">
        <v>714.21</v>
      </c>
      <c r="U12" s="20">
        <v>704.47</v>
      </c>
      <c r="V12" s="20">
        <v>344</v>
      </c>
      <c r="W12" s="18">
        <v>1655.17</v>
      </c>
      <c r="X12" s="20">
        <v>416.12</v>
      </c>
      <c r="Y12" s="18">
        <v>1267.8399999999999</v>
      </c>
      <c r="Z12" s="20">
        <v>28.41</v>
      </c>
      <c r="AA12" s="18">
        <v>3325.07</v>
      </c>
      <c r="AB12" s="18">
        <v>711.31</v>
      </c>
      <c r="AC12" s="18"/>
      <c r="AD12" s="20">
        <v>-34.46</v>
      </c>
      <c r="AE12" s="20">
        <v>35.22</v>
      </c>
      <c r="AF12" s="20">
        <v>149.63</v>
      </c>
      <c r="AG12" s="23">
        <v>185</v>
      </c>
    </row>
    <row r="13" spans="1:33" ht="15.75" thickBot="1" x14ac:dyDescent="0.3">
      <c r="A13" s="16">
        <v>3</v>
      </c>
      <c r="B13" s="24" t="s">
        <v>45</v>
      </c>
      <c r="C13" s="29">
        <v>3762.2</v>
      </c>
      <c r="D13" s="29">
        <v>3762.2</v>
      </c>
      <c r="E13" s="29">
        <v>3762.2</v>
      </c>
      <c r="F13" s="18">
        <v>3875.98</v>
      </c>
      <c r="G13" s="18">
        <v>5535.52</v>
      </c>
      <c r="H13" s="18">
        <v>3299.03</v>
      </c>
      <c r="I13" s="18">
        <v>3299.04</v>
      </c>
      <c r="J13" s="18">
        <v>3299.04</v>
      </c>
      <c r="K13" s="18">
        <v>3299.04</v>
      </c>
      <c r="L13" s="18">
        <v>711.31</v>
      </c>
      <c r="M13" s="18">
        <v>670.54</v>
      </c>
      <c r="P13" s="14" t="s">
        <v>36</v>
      </c>
      <c r="Q13" s="28">
        <v>2018</v>
      </c>
      <c r="R13" s="18">
        <v>8363.11</v>
      </c>
      <c r="S13" s="18">
        <v>19412.91</v>
      </c>
      <c r="T13" s="20">
        <v>989.22</v>
      </c>
      <c r="U13" s="20">
        <v>724.28</v>
      </c>
      <c r="V13" s="20">
        <v>160.26</v>
      </c>
      <c r="W13" s="20">
        <v>155.27000000000001</v>
      </c>
      <c r="X13" s="20">
        <v>416.12</v>
      </c>
      <c r="Y13" s="18">
        <v>1265.1600000000001</v>
      </c>
      <c r="Z13" s="20">
        <v>28.13</v>
      </c>
      <c r="AA13" s="18">
        <v>3152.54</v>
      </c>
      <c r="AB13" s="18">
        <v>670.54</v>
      </c>
      <c r="AC13" s="18"/>
      <c r="AD13" s="20">
        <v>-37.200000000000003</v>
      </c>
      <c r="AE13" s="20">
        <v>35.65</v>
      </c>
      <c r="AF13" s="20">
        <v>144.41</v>
      </c>
      <c r="AG13" s="23">
        <v>113.69</v>
      </c>
    </row>
    <row r="14" spans="1:33" x14ac:dyDescent="0.25">
      <c r="A14" s="16">
        <v>3</v>
      </c>
      <c r="B14" s="24" t="s">
        <v>43</v>
      </c>
      <c r="C14" s="17">
        <v>1733.74</v>
      </c>
      <c r="D14" s="18">
        <v>1601.69</v>
      </c>
      <c r="E14" s="17">
        <v>1428.65</v>
      </c>
      <c r="F14" s="20">
        <v>345.53</v>
      </c>
      <c r="G14" s="20">
        <v>345.53</v>
      </c>
      <c r="H14" s="18">
        <v>1499.96</v>
      </c>
      <c r="I14" s="18">
        <v>1447.25</v>
      </c>
      <c r="J14" s="18"/>
      <c r="K14" s="18"/>
      <c r="L14" s="18"/>
      <c r="M14" s="18"/>
    </row>
    <row r="15" spans="1:33" x14ac:dyDescent="0.25">
      <c r="A15" s="16">
        <v>3</v>
      </c>
      <c r="B15" s="24" t="s">
        <v>16</v>
      </c>
      <c r="C15" s="19">
        <v>301.5</v>
      </c>
      <c r="D15" s="20">
        <v>280.14999999999998</v>
      </c>
      <c r="E15" s="19">
        <v>282.60000000000002</v>
      </c>
      <c r="F15" s="20">
        <v>292.19</v>
      </c>
      <c r="G15" s="20">
        <v>-39</v>
      </c>
      <c r="H15" s="20">
        <v>-35.24</v>
      </c>
      <c r="I15" s="20">
        <v>-36.76</v>
      </c>
      <c r="J15" s="20">
        <v>-37.590000000000003</v>
      </c>
      <c r="K15" s="20">
        <v>-40.29</v>
      </c>
      <c r="L15" s="20">
        <v>-34.46</v>
      </c>
      <c r="M15" s="20">
        <v>-37.200000000000003</v>
      </c>
    </row>
    <row r="16" spans="1:33" x14ac:dyDescent="0.25">
      <c r="A16" s="16">
        <v>3</v>
      </c>
      <c r="B16" s="24" t="s">
        <v>17</v>
      </c>
      <c r="C16" s="19">
        <v>40.49</v>
      </c>
      <c r="D16" s="20">
        <v>40.49</v>
      </c>
      <c r="E16" s="19">
        <v>40.49</v>
      </c>
      <c r="F16" s="20">
        <v>37.340000000000003</v>
      </c>
      <c r="G16" s="20">
        <v>42.58</v>
      </c>
      <c r="H16" s="20">
        <v>38.22</v>
      </c>
      <c r="I16" s="20">
        <v>45.96</v>
      </c>
      <c r="J16" s="20">
        <v>38.340000000000003</v>
      </c>
      <c r="K16" s="20">
        <v>37.200000000000003</v>
      </c>
      <c r="L16" s="20">
        <v>35.22</v>
      </c>
      <c r="M16" s="20">
        <v>35.65</v>
      </c>
    </row>
    <row r="17" spans="1:13" x14ac:dyDescent="0.25">
      <c r="A17" s="16">
        <v>3</v>
      </c>
      <c r="B17" s="24" t="s">
        <v>44</v>
      </c>
      <c r="C17" s="19"/>
      <c r="D17" s="20">
        <v>35.28</v>
      </c>
      <c r="E17" s="19">
        <v>75.73</v>
      </c>
      <c r="F17" s="20">
        <v>90.77</v>
      </c>
      <c r="G17" s="20">
        <v>165.06</v>
      </c>
      <c r="H17" s="20">
        <v>201.16</v>
      </c>
      <c r="I17" s="20">
        <v>179.03</v>
      </c>
      <c r="J17" s="20">
        <v>195.42</v>
      </c>
      <c r="K17" s="20">
        <v>198.88</v>
      </c>
      <c r="L17" s="20">
        <v>149.63</v>
      </c>
      <c r="M17" s="20">
        <v>144.41</v>
      </c>
    </row>
    <row r="18" spans="1:13" ht="15.75" thickBot="1" x14ac:dyDescent="0.3">
      <c r="A18" s="21">
        <v>3</v>
      </c>
      <c r="B18" s="25" t="s">
        <v>19</v>
      </c>
      <c r="C18" s="22">
        <v>283.45999999999998</v>
      </c>
      <c r="D18" s="23">
        <v>268.32</v>
      </c>
      <c r="E18" s="22">
        <v>96.59</v>
      </c>
      <c r="F18" s="23">
        <v>118.17</v>
      </c>
      <c r="G18" s="23">
        <v>172.89</v>
      </c>
      <c r="H18" s="23">
        <v>137.77000000000001</v>
      </c>
      <c r="I18" s="23">
        <v>81.180000000000007</v>
      </c>
      <c r="J18" s="23">
        <v>179.62</v>
      </c>
      <c r="K18" s="23">
        <v>103.75</v>
      </c>
      <c r="L18" s="23">
        <v>185</v>
      </c>
      <c r="M18" s="23">
        <v>113.69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9"/>
  <sheetViews>
    <sheetView workbookViewId="0">
      <selection activeCell="N26" sqref="N26"/>
    </sheetView>
  </sheetViews>
  <sheetFormatPr defaultRowHeight="12.75" x14ac:dyDescent="0.2"/>
  <cols>
    <col min="1" max="1" width="10.85546875" style="45" bestFit="1" customWidth="1"/>
    <col min="2" max="2" width="10.85546875" style="45" customWidth="1"/>
    <col min="3" max="16384" width="9.140625" style="45"/>
  </cols>
  <sheetData>
    <row r="1" spans="1:37" x14ac:dyDescent="0.2">
      <c r="A1" s="45" t="s">
        <v>46</v>
      </c>
      <c r="B1" s="45" t="s">
        <v>47</v>
      </c>
    </row>
    <row r="2" spans="1:37" x14ac:dyDescent="0.2">
      <c r="A2" s="45" t="s">
        <v>48</v>
      </c>
      <c r="B2" s="45" t="s">
        <v>49</v>
      </c>
    </row>
    <row r="3" spans="1:37" x14ac:dyDescent="0.2">
      <c r="A3" s="45" t="s">
        <v>50</v>
      </c>
      <c r="B3" s="45" t="s">
        <v>51</v>
      </c>
    </row>
    <row r="4" spans="1:37" x14ac:dyDescent="0.2">
      <c r="A4" s="45" t="s">
        <v>52</v>
      </c>
      <c r="B4" s="45" t="s">
        <v>53</v>
      </c>
    </row>
    <row r="5" spans="1:37" x14ac:dyDescent="0.2">
      <c r="A5" s="45" t="s">
        <v>54</v>
      </c>
      <c r="B5" s="45" t="s">
        <v>55</v>
      </c>
    </row>
    <row r="6" spans="1:37" x14ac:dyDescent="0.2"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46"/>
    </row>
    <row r="7" spans="1:37" x14ac:dyDescent="0.2">
      <c r="A7" s="47"/>
      <c r="B7" s="135" t="s">
        <v>56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7"/>
      <c r="N7" s="138" t="s">
        <v>57</v>
      </c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40"/>
      <c r="Z7" s="141" t="s">
        <v>58</v>
      </c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3"/>
    </row>
    <row r="8" spans="1:37" x14ac:dyDescent="0.2">
      <c r="A8" s="48"/>
      <c r="B8" s="49" t="s">
        <v>59</v>
      </c>
      <c r="C8" s="50" t="s">
        <v>60</v>
      </c>
      <c r="D8" s="50" t="s">
        <v>61</v>
      </c>
      <c r="E8" s="50" t="s">
        <v>62</v>
      </c>
      <c r="F8" s="50" t="s">
        <v>63</v>
      </c>
      <c r="G8" s="50" t="s">
        <v>64</v>
      </c>
      <c r="H8" s="50" t="s">
        <v>65</v>
      </c>
      <c r="I8" s="50" t="s">
        <v>66</v>
      </c>
      <c r="J8" s="51" t="s">
        <v>67</v>
      </c>
      <c r="K8" s="51" t="s">
        <v>68</v>
      </c>
      <c r="L8" s="51" t="s">
        <v>69</v>
      </c>
      <c r="M8" s="52" t="s">
        <v>70</v>
      </c>
      <c r="N8" s="53" t="s">
        <v>59</v>
      </c>
      <c r="O8" s="50" t="s">
        <v>60</v>
      </c>
      <c r="P8" s="50" t="s">
        <v>61</v>
      </c>
      <c r="Q8" s="50" t="s">
        <v>62</v>
      </c>
      <c r="R8" s="54" t="s">
        <v>63</v>
      </c>
      <c r="S8" s="54" t="s">
        <v>64</v>
      </c>
      <c r="T8" s="54" t="s">
        <v>65</v>
      </c>
      <c r="U8" s="54" t="s">
        <v>66</v>
      </c>
      <c r="V8" s="55" t="s">
        <v>67</v>
      </c>
      <c r="W8" s="55" t="s">
        <v>71</v>
      </c>
      <c r="X8" s="55" t="s">
        <v>72</v>
      </c>
      <c r="Y8" s="55" t="s">
        <v>73</v>
      </c>
      <c r="Z8" s="54" t="s">
        <v>59</v>
      </c>
      <c r="AA8" s="54" t="s">
        <v>60</v>
      </c>
      <c r="AB8" s="54" t="s">
        <v>61</v>
      </c>
      <c r="AC8" s="54" t="s">
        <v>62</v>
      </c>
      <c r="AD8" s="54" t="s">
        <v>63</v>
      </c>
      <c r="AE8" s="54" t="s">
        <v>64</v>
      </c>
      <c r="AF8" s="54" t="s">
        <v>65</v>
      </c>
      <c r="AG8" s="56" t="s">
        <v>66</v>
      </c>
      <c r="AH8" s="57" t="s">
        <v>67</v>
      </c>
      <c r="AI8" s="58" t="s">
        <v>71</v>
      </c>
      <c r="AJ8" s="58" t="s">
        <v>72</v>
      </c>
      <c r="AK8" s="57" t="s">
        <v>73</v>
      </c>
    </row>
    <row r="9" spans="1:37" x14ac:dyDescent="0.2">
      <c r="A9" s="59" t="s">
        <v>74</v>
      </c>
      <c r="B9" s="47">
        <v>240</v>
      </c>
      <c r="C9" s="60">
        <v>277</v>
      </c>
      <c r="D9" s="60">
        <v>205</v>
      </c>
      <c r="E9" s="60">
        <v>390</v>
      </c>
      <c r="F9" s="61">
        <v>340</v>
      </c>
      <c r="G9" s="61">
        <v>364</v>
      </c>
      <c r="H9" s="60">
        <v>334</v>
      </c>
      <c r="I9" s="60">
        <v>236</v>
      </c>
      <c r="J9" s="60">
        <v>252</v>
      </c>
      <c r="K9" s="62">
        <v>328</v>
      </c>
      <c r="L9" s="62">
        <v>262</v>
      </c>
      <c r="M9" s="63">
        <v>294</v>
      </c>
      <c r="N9" s="45">
        <v>61</v>
      </c>
      <c r="O9" s="62">
        <v>33</v>
      </c>
      <c r="P9" s="62">
        <v>48</v>
      </c>
      <c r="Q9" s="62">
        <v>23</v>
      </c>
      <c r="R9" s="62">
        <v>21</v>
      </c>
      <c r="S9" s="62">
        <v>4</v>
      </c>
      <c r="T9" s="62">
        <v>19</v>
      </c>
      <c r="U9" s="62">
        <v>33</v>
      </c>
      <c r="V9" s="62">
        <v>26</v>
      </c>
      <c r="W9" s="62">
        <v>17</v>
      </c>
      <c r="X9" s="62">
        <v>16</v>
      </c>
      <c r="Y9" s="63">
        <v>25</v>
      </c>
      <c r="Z9" s="61">
        <f t="shared" ref="Z9:AK20" si="0">B9+N9</f>
        <v>301</v>
      </c>
      <c r="AA9" s="61">
        <f t="shared" si="0"/>
        <v>310</v>
      </c>
      <c r="AB9" s="61">
        <f t="shared" si="0"/>
        <v>253</v>
      </c>
      <c r="AC9" s="61">
        <f t="shared" si="0"/>
        <v>413</v>
      </c>
      <c r="AD9" s="61">
        <f t="shared" si="0"/>
        <v>361</v>
      </c>
      <c r="AE9" s="61">
        <f t="shared" si="0"/>
        <v>368</v>
      </c>
      <c r="AF9" s="61">
        <f t="shared" si="0"/>
        <v>353</v>
      </c>
      <c r="AG9" s="61">
        <f t="shared" si="0"/>
        <v>269</v>
      </c>
      <c r="AH9" s="64">
        <f t="shared" si="0"/>
        <v>278</v>
      </c>
      <c r="AI9" s="61">
        <f t="shared" si="0"/>
        <v>345</v>
      </c>
      <c r="AJ9" s="61">
        <f t="shared" si="0"/>
        <v>278</v>
      </c>
      <c r="AK9" s="65">
        <f t="shared" si="0"/>
        <v>319</v>
      </c>
    </row>
    <row r="10" spans="1:37" x14ac:dyDescent="0.2">
      <c r="A10" s="66" t="s">
        <v>75</v>
      </c>
      <c r="B10" s="67">
        <v>286</v>
      </c>
      <c r="C10" s="62">
        <v>175</v>
      </c>
      <c r="D10" s="62">
        <v>273</v>
      </c>
      <c r="E10" s="62">
        <v>242</v>
      </c>
      <c r="F10" s="64">
        <v>203</v>
      </c>
      <c r="G10" s="64">
        <v>222</v>
      </c>
      <c r="H10" s="62">
        <v>194</v>
      </c>
      <c r="I10" s="62">
        <v>164</v>
      </c>
      <c r="J10" s="62">
        <v>217</v>
      </c>
      <c r="K10" s="62">
        <v>310</v>
      </c>
      <c r="L10" s="62">
        <v>168</v>
      </c>
      <c r="M10" s="63">
        <v>265</v>
      </c>
      <c r="N10" s="45">
        <v>43</v>
      </c>
      <c r="O10" s="62">
        <v>80</v>
      </c>
      <c r="P10" s="62">
        <v>25</v>
      </c>
      <c r="Q10" s="62">
        <v>38</v>
      </c>
      <c r="R10" s="62">
        <v>46</v>
      </c>
      <c r="S10" s="62">
        <v>34</v>
      </c>
      <c r="T10" s="62">
        <v>58</v>
      </c>
      <c r="U10" s="62">
        <v>68</v>
      </c>
      <c r="V10" s="62">
        <v>52</v>
      </c>
      <c r="W10" s="62">
        <v>22</v>
      </c>
      <c r="X10" s="62">
        <v>60</v>
      </c>
      <c r="Y10" s="63">
        <v>12</v>
      </c>
      <c r="Z10" s="64">
        <f t="shared" si="0"/>
        <v>329</v>
      </c>
      <c r="AA10" s="64">
        <f t="shared" si="0"/>
        <v>255</v>
      </c>
      <c r="AB10" s="64">
        <f t="shared" si="0"/>
        <v>298</v>
      </c>
      <c r="AC10" s="64">
        <f t="shared" si="0"/>
        <v>280</v>
      </c>
      <c r="AD10" s="64">
        <f t="shared" si="0"/>
        <v>249</v>
      </c>
      <c r="AE10" s="64">
        <f t="shared" si="0"/>
        <v>256</v>
      </c>
      <c r="AF10" s="64">
        <f t="shared" si="0"/>
        <v>252</v>
      </c>
      <c r="AG10" s="64">
        <f t="shared" si="0"/>
        <v>232</v>
      </c>
      <c r="AH10" s="64">
        <f t="shared" si="0"/>
        <v>269</v>
      </c>
      <c r="AI10" s="64">
        <f t="shared" si="0"/>
        <v>332</v>
      </c>
      <c r="AJ10" s="64">
        <f t="shared" si="0"/>
        <v>228</v>
      </c>
      <c r="AK10" s="68">
        <f t="shared" si="0"/>
        <v>277</v>
      </c>
    </row>
    <row r="11" spans="1:37" ht="15" x14ac:dyDescent="0.25">
      <c r="A11" s="66" t="s">
        <v>76</v>
      </c>
      <c r="B11" s="67">
        <v>166</v>
      </c>
      <c r="C11" s="62">
        <v>117</v>
      </c>
      <c r="D11" s="62">
        <v>92</v>
      </c>
      <c r="E11" s="62">
        <v>123</v>
      </c>
      <c r="F11" s="64">
        <v>103</v>
      </c>
      <c r="G11" s="64">
        <v>104</v>
      </c>
      <c r="H11" s="64">
        <v>96</v>
      </c>
      <c r="I11" s="62">
        <v>111</v>
      </c>
      <c r="J11" s="62">
        <v>155</v>
      </c>
      <c r="K11" s="62">
        <v>192</v>
      </c>
      <c r="L11" s="62">
        <v>102</v>
      </c>
      <c r="M11" s="63">
        <v>136</v>
      </c>
      <c r="N11" s="45">
        <v>137</v>
      </c>
      <c r="O11" s="62">
        <v>150</v>
      </c>
      <c r="P11" s="62">
        <v>139</v>
      </c>
      <c r="Q11" s="62">
        <v>135</v>
      </c>
      <c r="R11" s="62">
        <v>85</v>
      </c>
      <c r="S11" s="62">
        <v>156</v>
      </c>
      <c r="T11" s="69">
        <v>203</v>
      </c>
      <c r="U11" s="62">
        <v>146</v>
      </c>
      <c r="V11" s="62">
        <v>106</v>
      </c>
      <c r="W11" s="62">
        <v>104</v>
      </c>
      <c r="X11" s="62">
        <v>142</v>
      </c>
      <c r="Y11" s="63">
        <v>80</v>
      </c>
      <c r="Z11" s="64">
        <f t="shared" si="0"/>
        <v>303</v>
      </c>
      <c r="AA11" s="64">
        <f t="shared" si="0"/>
        <v>267</v>
      </c>
      <c r="AB11" s="64">
        <f t="shared" si="0"/>
        <v>231</v>
      </c>
      <c r="AC11" s="64">
        <f t="shared" si="0"/>
        <v>258</v>
      </c>
      <c r="AD11" s="64">
        <f t="shared" si="0"/>
        <v>188</v>
      </c>
      <c r="AE11" s="64">
        <f t="shared" si="0"/>
        <v>260</v>
      </c>
      <c r="AF11" s="64">
        <f t="shared" si="0"/>
        <v>299</v>
      </c>
      <c r="AG11" s="64">
        <f t="shared" si="0"/>
        <v>257</v>
      </c>
      <c r="AH11" s="64">
        <f t="shared" si="0"/>
        <v>261</v>
      </c>
      <c r="AI11" s="64">
        <f t="shared" si="0"/>
        <v>296</v>
      </c>
      <c r="AJ11" s="64">
        <f t="shared" si="0"/>
        <v>244</v>
      </c>
      <c r="AK11" s="68">
        <f t="shared" si="0"/>
        <v>216</v>
      </c>
    </row>
    <row r="12" spans="1:37" ht="15" x14ac:dyDescent="0.25">
      <c r="A12" s="66" t="s">
        <v>77</v>
      </c>
      <c r="B12" s="67">
        <v>94</v>
      </c>
      <c r="C12" s="62">
        <v>21</v>
      </c>
      <c r="D12" s="62">
        <v>16</v>
      </c>
      <c r="E12" s="62">
        <v>19</v>
      </c>
      <c r="F12" s="64">
        <v>13</v>
      </c>
      <c r="G12" s="64">
        <v>13</v>
      </c>
      <c r="H12" s="64">
        <v>39</v>
      </c>
      <c r="I12" s="62">
        <v>20</v>
      </c>
      <c r="J12" s="62">
        <v>17</v>
      </c>
      <c r="K12" s="62">
        <v>31</v>
      </c>
      <c r="L12" s="62">
        <v>57</v>
      </c>
      <c r="M12" s="63">
        <v>50</v>
      </c>
      <c r="N12" s="45">
        <v>262</v>
      </c>
      <c r="O12" s="62">
        <v>554</v>
      </c>
      <c r="P12" s="62">
        <v>402</v>
      </c>
      <c r="Q12" s="62">
        <v>426</v>
      </c>
      <c r="R12" s="62">
        <v>434</v>
      </c>
      <c r="S12" s="62">
        <v>357</v>
      </c>
      <c r="T12" s="69">
        <v>367</v>
      </c>
      <c r="U12" s="62">
        <v>315</v>
      </c>
      <c r="V12" s="62">
        <v>436</v>
      </c>
      <c r="W12" s="62">
        <v>344</v>
      </c>
      <c r="X12" s="62">
        <v>291</v>
      </c>
      <c r="Y12" s="63">
        <v>386</v>
      </c>
      <c r="Z12" s="64">
        <f t="shared" si="0"/>
        <v>356</v>
      </c>
      <c r="AA12" s="64">
        <f t="shared" si="0"/>
        <v>575</v>
      </c>
      <c r="AB12" s="64">
        <f t="shared" si="0"/>
        <v>418</v>
      </c>
      <c r="AC12" s="64">
        <f t="shared" si="0"/>
        <v>445</v>
      </c>
      <c r="AD12" s="64">
        <f t="shared" si="0"/>
        <v>447</v>
      </c>
      <c r="AE12" s="64">
        <f t="shared" si="0"/>
        <v>370</v>
      </c>
      <c r="AF12" s="64">
        <f t="shared" si="0"/>
        <v>406</v>
      </c>
      <c r="AG12" s="64">
        <f t="shared" si="0"/>
        <v>335</v>
      </c>
      <c r="AH12" s="64">
        <f t="shared" si="0"/>
        <v>453</v>
      </c>
      <c r="AI12" s="64">
        <f t="shared" si="0"/>
        <v>375</v>
      </c>
      <c r="AJ12" s="64">
        <f t="shared" si="0"/>
        <v>348</v>
      </c>
      <c r="AK12" s="68">
        <f t="shared" si="0"/>
        <v>436</v>
      </c>
    </row>
    <row r="13" spans="1:37" x14ac:dyDescent="0.2">
      <c r="A13" s="66" t="s">
        <v>78</v>
      </c>
      <c r="B13" s="67">
        <v>0</v>
      </c>
      <c r="C13" s="62">
        <v>3</v>
      </c>
      <c r="D13" s="62">
        <v>2</v>
      </c>
      <c r="E13" s="62">
        <v>0</v>
      </c>
      <c r="F13" s="64">
        <v>1</v>
      </c>
      <c r="G13" s="64">
        <v>0</v>
      </c>
      <c r="H13" s="64">
        <v>1</v>
      </c>
      <c r="I13" s="62">
        <v>1</v>
      </c>
      <c r="J13" s="62">
        <v>6</v>
      </c>
      <c r="K13" s="62">
        <v>1</v>
      </c>
      <c r="L13" s="62">
        <v>0</v>
      </c>
      <c r="M13" s="63">
        <v>1</v>
      </c>
      <c r="N13" s="45">
        <v>740</v>
      </c>
      <c r="O13" s="62">
        <v>742</v>
      </c>
      <c r="P13" s="62">
        <v>533</v>
      </c>
      <c r="Q13" s="62">
        <v>704</v>
      </c>
      <c r="R13" s="62">
        <v>615</v>
      </c>
      <c r="S13" s="62">
        <v>812</v>
      </c>
      <c r="T13" s="64">
        <v>780</v>
      </c>
      <c r="U13" s="62">
        <v>766</v>
      </c>
      <c r="V13" s="62">
        <v>561</v>
      </c>
      <c r="W13" s="62">
        <v>685</v>
      </c>
      <c r="X13" s="62">
        <v>748</v>
      </c>
      <c r="Y13" s="63">
        <v>791</v>
      </c>
      <c r="Z13" s="64">
        <f t="shared" si="0"/>
        <v>740</v>
      </c>
      <c r="AA13" s="64">
        <f t="shared" si="0"/>
        <v>745</v>
      </c>
      <c r="AB13" s="64">
        <f t="shared" si="0"/>
        <v>535</v>
      </c>
      <c r="AC13" s="64">
        <f t="shared" si="0"/>
        <v>704</v>
      </c>
      <c r="AD13" s="64">
        <f t="shared" si="0"/>
        <v>616</v>
      </c>
      <c r="AE13" s="64">
        <f t="shared" si="0"/>
        <v>812</v>
      </c>
      <c r="AF13" s="64">
        <f t="shared" si="0"/>
        <v>781</v>
      </c>
      <c r="AG13" s="62">
        <f t="shared" si="0"/>
        <v>767</v>
      </c>
      <c r="AH13" s="62">
        <f t="shared" si="0"/>
        <v>567</v>
      </c>
      <c r="AI13" s="62">
        <f t="shared" si="0"/>
        <v>686</v>
      </c>
      <c r="AJ13" s="62">
        <f t="shared" si="0"/>
        <v>748</v>
      </c>
      <c r="AK13" s="63">
        <f t="shared" si="0"/>
        <v>792</v>
      </c>
    </row>
    <row r="14" spans="1:37" x14ac:dyDescent="0.2">
      <c r="A14" s="66" t="s">
        <v>79</v>
      </c>
      <c r="B14" s="67">
        <v>0</v>
      </c>
      <c r="C14" s="62">
        <v>0</v>
      </c>
      <c r="D14" s="62">
        <v>0</v>
      </c>
      <c r="E14" s="62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8">
        <v>0</v>
      </c>
      <c r="N14" s="45">
        <v>998</v>
      </c>
      <c r="O14" s="62">
        <v>1032</v>
      </c>
      <c r="P14" s="62">
        <v>1002</v>
      </c>
      <c r="Q14" s="62">
        <v>1148</v>
      </c>
      <c r="R14" s="62">
        <v>854</v>
      </c>
      <c r="S14" s="62">
        <v>861</v>
      </c>
      <c r="T14" s="64">
        <v>1016</v>
      </c>
      <c r="U14" s="62">
        <v>904</v>
      </c>
      <c r="V14" s="62">
        <v>688</v>
      </c>
      <c r="W14" s="64">
        <v>988</v>
      </c>
      <c r="X14" s="64">
        <v>1084</v>
      </c>
      <c r="Y14" s="68">
        <v>923</v>
      </c>
      <c r="Z14" s="64">
        <f t="shared" si="0"/>
        <v>998</v>
      </c>
      <c r="AA14" s="64">
        <f t="shared" si="0"/>
        <v>1032</v>
      </c>
      <c r="AB14" s="64">
        <f t="shared" si="0"/>
        <v>1002</v>
      </c>
      <c r="AC14" s="64">
        <f t="shared" si="0"/>
        <v>1148</v>
      </c>
      <c r="AD14" s="64">
        <f t="shared" si="0"/>
        <v>854</v>
      </c>
      <c r="AE14" s="64">
        <f t="shared" si="0"/>
        <v>861</v>
      </c>
      <c r="AF14" s="64">
        <f t="shared" si="0"/>
        <v>1016</v>
      </c>
      <c r="AG14" s="62">
        <f t="shared" si="0"/>
        <v>904</v>
      </c>
      <c r="AH14" s="62">
        <f t="shared" si="0"/>
        <v>688</v>
      </c>
      <c r="AI14" s="62">
        <f t="shared" si="0"/>
        <v>988</v>
      </c>
      <c r="AJ14" s="62">
        <f t="shared" si="0"/>
        <v>1084</v>
      </c>
      <c r="AK14" s="63">
        <f t="shared" si="0"/>
        <v>923</v>
      </c>
    </row>
    <row r="15" spans="1:37" ht="15" x14ac:dyDescent="0.25">
      <c r="A15" s="66" t="s">
        <v>80</v>
      </c>
      <c r="B15" s="67">
        <v>0</v>
      </c>
      <c r="C15" s="62">
        <v>0</v>
      </c>
      <c r="D15" s="62">
        <v>0</v>
      </c>
      <c r="E15" s="62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8"/>
      <c r="N15" s="45">
        <v>1060</v>
      </c>
      <c r="O15" s="62">
        <v>1318</v>
      </c>
      <c r="P15" s="62">
        <v>1073</v>
      </c>
      <c r="Q15" s="62">
        <v>1251</v>
      </c>
      <c r="R15" s="62">
        <v>1017</v>
      </c>
      <c r="S15" s="62">
        <v>1091</v>
      </c>
      <c r="T15" s="69">
        <v>1320</v>
      </c>
      <c r="U15" s="62">
        <v>1218</v>
      </c>
      <c r="V15" s="62">
        <v>1163</v>
      </c>
      <c r="W15" s="64">
        <v>991</v>
      </c>
      <c r="X15" s="64">
        <v>1214</v>
      </c>
      <c r="Y15" s="68"/>
      <c r="Z15" s="64">
        <f t="shared" si="0"/>
        <v>1060</v>
      </c>
      <c r="AA15" s="64">
        <f t="shared" si="0"/>
        <v>1318</v>
      </c>
      <c r="AB15" s="64">
        <f t="shared" si="0"/>
        <v>1073</v>
      </c>
      <c r="AC15" s="64">
        <f t="shared" si="0"/>
        <v>1251</v>
      </c>
      <c r="AD15" s="64">
        <f t="shared" si="0"/>
        <v>1017</v>
      </c>
      <c r="AE15" s="64">
        <f t="shared" si="0"/>
        <v>1091</v>
      </c>
      <c r="AF15" s="64">
        <f t="shared" si="0"/>
        <v>1320</v>
      </c>
      <c r="AG15" s="62">
        <f t="shared" si="0"/>
        <v>1218</v>
      </c>
      <c r="AH15" s="62">
        <f t="shared" si="0"/>
        <v>1163</v>
      </c>
      <c r="AI15" s="62">
        <f t="shared" si="0"/>
        <v>991</v>
      </c>
      <c r="AJ15" s="62">
        <f t="shared" si="0"/>
        <v>1214</v>
      </c>
      <c r="AK15" s="63">
        <f t="shared" si="0"/>
        <v>0</v>
      </c>
    </row>
    <row r="16" spans="1:37" x14ac:dyDescent="0.2">
      <c r="A16" s="66" t="s">
        <v>81</v>
      </c>
      <c r="B16" s="67">
        <v>0</v>
      </c>
      <c r="C16" s="62">
        <v>0</v>
      </c>
      <c r="D16" s="62">
        <v>0</v>
      </c>
      <c r="E16" s="62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4</v>
      </c>
      <c r="L16" s="64">
        <v>2</v>
      </c>
      <c r="M16" s="68"/>
      <c r="N16" s="45">
        <v>1054</v>
      </c>
      <c r="O16" s="62">
        <v>921</v>
      </c>
      <c r="P16" s="62">
        <v>979</v>
      </c>
      <c r="Q16" s="62">
        <v>978</v>
      </c>
      <c r="R16" s="62">
        <v>852</v>
      </c>
      <c r="S16" s="62">
        <v>970</v>
      </c>
      <c r="T16" s="64">
        <v>1140</v>
      </c>
      <c r="U16" s="62">
        <v>1266</v>
      </c>
      <c r="V16" s="62">
        <v>934</v>
      </c>
      <c r="W16" s="64">
        <v>764</v>
      </c>
      <c r="X16" s="64">
        <v>822</v>
      </c>
      <c r="Y16" s="68"/>
      <c r="Z16" s="64">
        <f t="shared" si="0"/>
        <v>1054</v>
      </c>
      <c r="AA16" s="64">
        <f t="shared" si="0"/>
        <v>921</v>
      </c>
      <c r="AB16" s="64">
        <f t="shared" si="0"/>
        <v>979</v>
      </c>
      <c r="AC16" s="64">
        <f t="shared" si="0"/>
        <v>978</v>
      </c>
      <c r="AD16" s="64">
        <f t="shared" si="0"/>
        <v>852</v>
      </c>
      <c r="AE16" s="64">
        <f t="shared" si="0"/>
        <v>970</v>
      </c>
      <c r="AF16" s="64">
        <f t="shared" si="0"/>
        <v>1140</v>
      </c>
      <c r="AG16" s="62">
        <f t="shared" si="0"/>
        <v>1266</v>
      </c>
      <c r="AH16" s="62">
        <f t="shared" si="0"/>
        <v>934</v>
      </c>
      <c r="AI16" s="62">
        <f t="shared" si="0"/>
        <v>768</v>
      </c>
      <c r="AJ16" s="62">
        <f t="shared" si="0"/>
        <v>824</v>
      </c>
      <c r="AK16" s="63">
        <f t="shared" si="0"/>
        <v>0</v>
      </c>
    </row>
    <row r="17" spans="1:37" ht="15" x14ac:dyDescent="0.25">
      <c r="A17" s="66" t="s">
        <v>82</v>
      </c>
      <c r="B17" s="67">
        <v>0</v>
      </c>
      <c r="C17" s="62">
        <v>4</v>
      </c>
      <c r="D17" s="62">
        <v>12</v>
      </c>
      <c r="E17" s="62">
        <v>3</v>
      </c>
      <c r="F17" s="64">
        <v>21</v>
      </c>
      <c r="G17" s="64">
        <v>0</v>
      </c>
      <c r="H17" s="64">
        <v>0</v>
      </c>
      <c r="I17" s="62">
        <v>0</v>
      </c>
      <c r="J17" s="62">
        <v>11</v>
      </c>
      <c r="K17" s="62">
        <v>0</v>
      </c>
      <c r="L17" s="62">
        <v>0</v>
      </c>
      <c r="M17" s="63"/>
      <c r="N17" s="45">
        <v>820</v>
      </c>
      <c r="O17" s="62">
        <v>758</v>
      </c>
      <c r="P17" s="62">
        <v>543</v>
      </c>
      <c r="Q17" s="62">
        <v>839</v>
      </c>
      <c r="R17" s="62">
        <v>506</v>
      </c>
      <c r="S17" s="62">
        <v>867</v>
      </c>
      <c r="T17" s="69">
        <v>972</v>
      </c>
      <c r="U17" s="62">
        <v>958</v>
      </c>
      <c r="V17" s="62">
        <v>608</v>
      </c>
      <c r="W17" s="62">
        <v>876</v>
      </c>
      <c r="X17" s="62">
        <v>912</v>
      </c>
      <c r="Y17" s="63"/>
      <c r="Z17" s="64">
        <f t="shared" si="0"/>
        <v>820</v>
      </c>
      <c r="AA17" s="64">
        <f t="shared" si="0"/>
        <v>762</v>
      </c>
      <c r="AB17" s="64">
        <f t="shared" si="0"/>
        <v>555</v>
      </c>
      <c r="AC17" s="64">
        <f t="shared" si="0"/>
        <v>842</v>
      </c>
      <c r="AD17" s="64">
        <f t="shared" si="0"/>
        <v>527</v>
      </c>
      <c r="AE17" s="64">
        <f t="shared" si="0"/>
        <v>867</v>
      </c>
      <c r="AF17" s="64">
        <f t="shared" si="0"/>
        <v>972</v>
      </c>
      <c r="AG17" s="62">
        <f t="shared" si="0"/>
        <v>958</v>
      </c>
      <c r="AH17" s="62">
        <f t="shared" si="0"/>
        <v>619</v>
      </c>
      <c r="AI17" s="62">
        <f t="shared" si="0"/>
        <v>876</v>
      </c>
      <c r="AJ17" s="62">
        <f t="shared" si="0"/>
        <v>912</v>
      </c>
      <c r="AK17" s="63">
        <f t="shared" si="0"/>
        <v>0</v>
      </c>
    </row>
    <row r="18" spans="1:37" ht="15" x14ac:dyDescent="0.25">
      <c r="A18" s="66" t="s">
        <v>83</v>
      </c>
      <c r="B18" s="67">
        <v>35</v>
      </c>
      <c r="C18" s="62">
        <v>50</v>
      </c>
      <c r="D18" s="62">
        <v>71</v>
      </c>
      <c r="E18" s="62">
        <v>30</v>
      </c>
      <c r="F18" s="64">
        <v>25</v>
      </c>
      <c r="G18" s="64">
        <v>20</v>
      </c>
      <c r="H18" s="64">
        <v>17</v>
      </c>
      <c r="I18" s="62">
        <v>15</v>
      </c>
      <c r="J18" s="62">
        <v>20</v>
      </c>
      <c r="K18" s="62">
        <v>35</v>
      </c>
      <c r="L18" s="62">
        <v>13</v>
      </c>
      <c r="M18" s="63"/>
      <c r="N18" s="45">
        <v>392</v>
      </c>
      <c r="O18" s="62">
        <v>450</v>
      </c>
      <c r="P18" s="62">
        <v>326</v>
      </c>
      <c r="Q18" s="62">
        <v>438</v>
      </c>
      <c r="R18" s="62">
        <v>460</v>
      </c>
      <c r="S18" s="62">
        <v>432</v>
      </c>
      <c r="T18" s="69">
        <v>468</v>
      </c>
      <c r="U18" s="62">
        <v>445</v>
      </c>
      <c r="V18" s="62">
        <v>500</v>
      </c>
      <c r="W18" s="62">
        <v>313</v>
      </c>
      <c r="X18" s="62">
        <v>602</v>
      </c>
      <c r="Y18" s="63"/>
      <c r="Z18" s="64">
        <f t="shared" si="0"/>
        <v>427</v>
      </c>
      <c r="AA18" s="64">
        <f t="shared" si="0"/>
        <v>500</v>
      </c>
      <c r="AB18" s="64">
        <f t="shared" si="0"/>
        <v>397</v>
      </c>
      <c r="AC18" s="64">
        <f t="shared" si="0"/>
        <v>468</v>
      </c>
      <c r="AD18" s="64">
        <f t="shared" si="0"/>
        <v>485</v>
      </c>
      <c r="AE18" s="64">
        <f t="shared" si="0"/>
        <v>452</v>
      </c>
      <c r="AF18" s="64">
        <f t="shared" si="0"/>
        <v>485</v>
      </c>
      <c r="AG18" s="62">
        <f t="shared" si="0"/>
        <v>460</v>
      </c>
      <c r="AH18" s="62">
        <f t="shared" si="0"/>
        <v>520</v>
      </c>
      <c r="AI18" s="62">
        <f t="shared" si="0"/>
        <v>348</v>
      </c>
      <c r="AJ18" s="62">
        <f t="shared" si="0"/>
        <v>615</v>
      </c>
      <c r="AK18" s="63">
        <f t="shared" si="0"/>
        <v>0</v>
      </c>
    </row>
    <row r="19" spans="1:37" x14ac:dyDescent="0.2">
      <c r="A19" s="66" t="s">
        <v>84</v>
      </c>
      <c r="B19" s="67">
        <v>55</v>
      </c>
      <c r="C19" s="62">
        <v>81</v>
      </c>
      <c r="D19" s="62">
        <v>142</v>
      </c>
      <c r="E19" s="62">
        <v>99</v>
      </c>
      <c r="F19" s="64">
        <v>128</v>
      </c>
      <c r="G19" s="64">
        <v>84</v>
      </c>
      <c r="H19" s="62">
        <v>90</v>
      </c>
      <c r="I19" s="62">
        <v>163</v>
      </c>
      <c r="J19" s="62">
        <v>88</v>
      </c>
      <c r="K19" s="62">
        <v>57</v>
      </c>
      <c r="L19" s="62">
        <v>107</v>
      </c>
      <c r="M19" s="63"/>
      <c r="N19" s="45">
        <v>321</v>
      </c>
      <c r="O19" s="62">
        <v>208</v>
      </c>
      <c r="P19" s="62">
        <v>166</v>
      </c>
      <c r="Q19" s="62">
        <v>160</v>
      </c>
      <c r="R19" s="62">
        <v>108</v>
      </c>
      <c r="S19" s="62">
        <v>213</v>
      </c>
      <c r="T19" s="62">
        <v>193</v>
      </c>
      <c r="U19" s="70">
        <v>136</v>
      </c>
      <c r="V19" s="62">
        <v>248</v>
      </c>
      <c r="W19" s="62">
        <v>243</v>
      </c>
      <c r="X19" s="62">
        <v>142</v>
      </c>
      <c r="Y19" s="63"/>
      <c r="Z19" s="64">
        <f t="shared" si="0"/>
        <v>376</v>
      </c>
      <c r="AA19" s="64">
        <f t="shared" si="0"/>
        <v>289</v>
      </c>
      <c r="AB19" s="64">
        <f t="shared" si="0"/>
        <v>308</v>
      </c>
      <c r="AC19" s="64">
        <f t="shared" si="0"/>
        <v>259</v>
      </c>
      <c r="AD19" s="64">
        <f t="shared" si="0"/>
        <v>236</v>
      </c>
      <c r="AE19" s="64">
        <f t="shared" si="0"/>
        <v>297</v>
      </c>
      <c r="AF19" s="64">
        <f t="shared" si="0"/>
        <v>283</v>
      </c>
      <c r="AG19" s="62">
        <f t="shared" si="0"/>
        <v>299</v>
      </c>
      <c r="AH19" s="62">
        <f t="shared" si="0"/>
        <v>336</v>
      </c>
      <c r="AI19" s="62">
        <f t="shared" si="0"/>
        <v>300</v>
      </c>
      <c r="AJ19" s="62">
        <f t="shared" si="0"/>
        <v>249</v>
      </c>
      <c r="AK19" s="63">
        <f t="shared" si="0"/>
        <v>0</v>
      </c>
    </row>
    <row r="20" spans="1:37" ht="15" x14ac:dyDescent="0.25">
      <c r="A20" s="71" t="s">
        <v>85</v>
      </c>
      <c r="B20" s="48">
        <v>262</v>
      </c>
      <c r="C20" s="72">
        <v>187</v>
      </c>
      <c r="D20" s="72">
        <v>275</v>
      </c>
      <c r="E20" s="72">
        <v>196</v>
      </c>
      <c r="F20" s="73">
        <v>202</v>
      </c>
      <c r="G20" s="73">
        <v>209</v>
      </c>
      <c r="H20" s="73">
        <v>226</v>
      </c>
      <c r="I20" s="74">
        <v>191</v>
      </c>
      <c r="J20" s="72">
        <v>205</v>
      </c>
      <c r="K20" s="62">
        <v>218</v>
      </c>
      <c r="L20" s="62">
        <v>187</v>
      </c>
      <c r="M20" s="63"/>
      <c r="N20" s="48">
        <v>48</v>
      </c>
      <c r="O20" s="72">
        <v>54</v>
      </c>
      <c r="P20" s="72">
        <v>40</v>
      </c>
      <c r="Q20" s="72">
        <v>47</v>
      </c>
      <c r="R20" s="72">
        <v>58</v>
      </c>
      <c r="S20" s="72">
        <v>34</v>
      </c>
      <c r="T20" s="75">
        <v>40</v>
      </c>
      <c r="U20" s="70">
        <v>35</v>
      </c>
      <c r="V20" s="72">
        <v>46</v>
      </c>
      <c r="W20" s="62">
        <v>69</v>
      </c>
      <c r="X20" s="62">
        <v>57</v>
      </c>
      <c r="Y20" s="63"/>
      <c r="Z20" s="64">
        <f t="shared" si="0"/>
        <v>310</v>
      </c>
      <c r="AA20" s="64">
        <f t="shared" si="0"/>
        <v>241</v>
      </c>
      <c r="AB20" s="64">
        <f t="shared" si="0"/>
        <v>315</v>
      </c>
      <c r="AC20" s="64">
        <f t="shared" si="0"/>
        <v>243</v>
      </c>
      <c r="AD20" s="64">
        <f t="shared" si="0"/>
        <v>260</v>
      </c>
      <c r="AE20" s="64">
        <f t="shared" si="0"/>
        <v>243</v>
      </c>
      <c r="AF20" s="64">
        <f t="shared" si="0"/>
        <v>266</v>
      </c>
      <c r="AG20" s="72">
        <f t="shared" si="0"/>
        <v>226</v>
      </c>
      <c r="AH20" s="62">
        <f t="shared" si="0"/>
        <v>251</v>
      </c>
      <c r="AI20" s="62">
        <f t="shared" si="0"/>
        <v>287</v>
      </c>
      <c r="AJ20" s="62">
        <f t="shared" si="0"/>
        <v>244</v>
      </c>
      <c r="AK20" s="63">
        <f t="shared" si="0"/>
        <v>0</v>
      </c>
    </row>
    <row r="21" spans="1:37" ht="15" x14ac:dyDescent="0.25">
      <c r="A21" s="76" t="s">
        <v>86</v>
      </c>
      <c r="B21" s="77">
        <f t="shared" ref="B21:H21" si="1">SUM(B9:B20)</f>
        <v>1138</v>
      </c>
      <c r="C21" s="64">
        <f t="shared" si="1"/>
        <v>915</v>
      </c>
      <c r="D21" s="64">
        <f t="shared" si="1"/>
        <v>1088</v>
      </c>
      <c r="E21" s="64">
        <f t="shared" si="1"/>
        <v>1102</v>
      </c>
      <c r="F21" s="64">
        <f t="shared" si="1"/>
        <v>1036</v>
      </c>
      <c r="G21" s="64">
        <f t="shared" si="1"/>
        <v>1016</v>
      </c>
      <c r="H21" s="64">
        <f t="shared" si="1"/>
        <v>997</v>
      </c>
      <c r="I21" s="64">
        <f>SUM(I9:I20)</f>
        <v>901</v>
      </c>
      <c r="J21" s="64">
        <f>SUM(J9:J20)</f>
        <v>971</v>
      </c>
      <c r="K21" s="78">
        <f t="shared" ref="K21:T21" si="2">SUM(K9:K20)</f>
        <v>1176</v>
      </c>
      <c r="L21" s="78">
        <f t="shared" si="2"/>
        <v>898</v>
      </c>
      <c r="M21" s="79">
        <f t="shared" si="2"/>
        <v>746</v>
      </c>
      <c r="N21" s="64">
        <f t="shared" si="2"/>
        <v>5936</v>
      </c>
      <c r="O21" s="64">
        <f t="shared" si="2"/>
        <v>6300</v>
      </c>
      <c r="P21" s="64">
        <f t="shared" si="2"/>
        <v>5276</v>
      </c>
      <c r="Q21" s="64">
        <f t="shared" si="2"/>
        <v>6187</v>
      </c>
      <c r="R21" s="64">
        <f t="shared" si="2"/>
        <v>5056</v>
      </c>
      <c r="S21" s="64">
        <f t="shared" si="2"/>
        <v>5831</v>
      </c>
      <c r="T21" s="64">
        <f t="shared" si="2"/>
        <v>6576</v>
      </c>
      <c r="U21" s="61">
        <f>SUM(U9:U20)</f>
        <v>6290</v>
      </c>
      <c r="V21" s="64">
        <f>SUM(V9:V20)</f>
        <v>5368</v>
      </c>
      <c r="W21" s="78">
        <f t="shared" ref="W21:Y21" si="3">SUM(W9:W20)</f>
        <v>5416</v>
      </c>
      <c r="X21" s="78">
        <f t="shared" si="3"/>
        <v>6090</v>
      </c>
      <c r="Y21" s="79">
        <f t="shared" si="3"/>
        <v>2217</v>
      </c>
      <c r="Z21" s="80"/>
      <c r="AA21" s="78">
        <f t="shared" ref="AA21:AK21" si="4">SUM(AA9:AA20)</f>
        <v>7215</v>
      </c>
      <c r="AB21" s="78">
        <f t="shared" si="4"/>
        <v>6364</v>
      </c>
      <c r="AC21" s="78">
        <f t="shared" si="4"/>
        <v>7289</v>
      </c>
      <c r="AD21" s="78">
        <f t="shared" si="4"/>
        <v>6092</v>
      </c>
      <c r="AE21" s="78">
        <f t="shared" si="4"/>
        <v>6847</v>
      </c>
      <c r="AF21" s="78">
        <f t="shared" si="4"/>
        <v>7573</v>
      </c>
      <c r="AG21" s="64">
        <f t="shared" si="4"/>
        <v>7191</v>
      </c>
      <c r="AH21" s="78">
        <f t="shared" si="4"/>
        <v>6339</v>
      </c>
      <c r="AI21" s="78">
        <f t="shared" si="4"/>
        <v>6592</v>
      </c>
      <c r="AJ21" s="78">
        <f t="shared" si="4"/>
        <v>6988</v>
      </c>
      <c r="AK21" s="79">
        <f t="shared" si="4"/>
        <v>2963</v>
      </c>
    </row>
    <row r="22" spans="1:37" ht="15" x14ac:dyDescent="0.25">
      <c r="A22" s="81" t="s">
        <v>87</v>
      </c>
      <c r="B22" s="82">
        <f>SUM(B9:B11)</f>
        <v>692</v>
      </c>
      <c r="C22" s="83">
        <f>SUM(C9:C11)</f>
        <v>569</v>
      </c>
      <c r="D22" s="83">
        <f t="shared" ref="D22:F22" si="5">SUM(D9:D11)</f>
        <v>570</v>
      </c>
      <c r="E22" s="83">
        <f t="shared" si="5"/>
        <v>755</v>
      </c>
      <c r="F22" s="83">
        <f t="shared" si="5"/>
        <v>646</v>
      </c>
      <c r="G22" s="83">
        <f>SUM(G9:G11)</f>
        <v>690</v>
      </c>
      <c r="H22" s="83">
        <f>SUM(H9:H11)</f>
        <v>624</v>
      </c>
      <c r="I22" s="83">
        <f>SUM(I9:I11)</f>
        <v>511</v>
      </c>
      <c r="J22" s="83">
        <f>SUM(J9:J11)</f>
        <v>624</v>
      </c>
      <c r="K22" s="84">
        <f t="shared" ref="K22:M22" si="6">SUM(K9:K11)</f>
        <v>830</v>
      </c>
      <c r="L22" s="84">
        <f t="shared" si="6"/>
        <v>532</v>
      </c>
      <c r="M22" s="85">
        <f t="shared" si="6"/>
        <v>695</v>
      </c>
      <c r="N22" s="82">
        <f>SUM(N9:N11)</f>
        <v>241</v>
      </c>
      <c r="O22" s="83">
        <f>SUM(O9:O11)</f>
        <v>263</v>
      </c>
      <c r="P22" s="83">
        <f t="shared" ref="P22:R22" si="7">SUM(P9:P11)</f>
        <v>212</v>
      </c>
      <c r="Q22" s="83">
        <f t="shared" si="7"/>
        <v>196</v>
      </c>
      <c r="R22" s="83">
        <f t="shared" si="7"/>
        <v>152</v>
      </c>
      <c r="S22" s="83">
        <f>SUM(S9:S11)</f>
        <v>194</v>
      </c>
      <c r="T22" s="83">
        <f>SUM(T9:T11)</f>
        <v>280</v>
      </c>
      <c r="U22" s="83">
        <f>SUM(U9:U11)</f>
        <v>247</v>
      </c>
      <c r="V22" s="83">
        <f>SUM(V9:V11)</f>
        <v>184</v>
      </c>
      <c r="W22" s="83">
        <f t="shared" ref="W22:Y22" si="8">SUM(W9:W11)</f>
        <v>143</v>
      </c>
      <c r="X22" s="83">
        <f t="shared" si="8"/>
        <v>218</v>
      </c>
      <c r="Y22" s="83">
        <f t="shared" si="8"/>
        <v>117</v>
      </c>
      <c r="Z22" s="82">
        <f>SUM(Z9:Z11)</f>
        <v>933</v>
      </c>
      <c r="AA22" s="83">
        <f>SUM(AA9:AA11)</f>
        <v>832</v>
      </c>
      <c r="AB22" s="83">
        <f t="shared" ref="AB22:AD22" si="9">SUM(AB9:AB11)</f>
        <v>782</v>
      </c>
      <c r="AC22" s="83">
        <f t="shared" si="9"/>
        <v>951</v>
      </c>
      <c r="AD22" s="83">
        <f t="shared" si="9"/>
        <v>798</v>
      </c>
      <c r="AE22" s="83">
        <f>SUM(AE9:AE11)</f>
        <v>884</v>
      </c>
      <c r="AF22" s="83">
        <f>SUM(AF9:AF11)</f>
        <v>904</v>
      </c>
      <c r="AG22" s="83">
        <f>SUM(AG9:AG11)</f>
        <v>758</v>
      </c>
      <c r="AH22" s="83">
        <f>SUM(AH9:AH11)</f>
        <v>808</v>
      </c>
      <c r="AI22" s="84">
        <f t="shared" ref="AI22:AK22" si="10">SUM(AI9:AI11)</f>
        <v>973</v>
      </c>
      <c r="AJ22" s="84">
        <f t="shared" si="10"/>
        <v>750</v>
      </c>
      <c r="AK22" s="86">
        <f t="shared" si="10"/>
        <v>812</v>
      </c>
    </row>
    <row r="23" spans="1:37" ht="15" x14ac:dyDescent="0.25">
      <c r="A23" s="87" t="s">
        <v>88</v>
      </c>
      <c r="B23" s="88">
        <f>SUM(B12:B14)</f>
        <v>94</v>
      </c>
      <c r="C23" s="84">
        <f>SUM(C12:C14)</f>
        <v>24</v>
      </c>
      <c r="D23" s="84">
        <f t="shared" ref="D23:F23" si="11">SUM(D12:D14)</f>
        <v>18</v>
      </c>
      <c r="E23" s="84">
        <f t="shared" si="11"/>
        <v>19</v>
      </c>
      <c r="F23" s="84">
        <f t="shared" si="11"/>
        <v>14</v>
      </c>
      <c r="G23" s="84">
        <f>SUM(G12:G14)</f>
        <v>13</v>
      </c>
      <c r="H23" s="84">
        <f>SUM(H12:H14)</f>
        <v>40</v>
      </c>
      <c r="I23" s="84">
        <f>SUM(I12:I14)</f>
        <v>21</v>
      </c>
      <c r="J23" s="84">
        <f>SUM(J12:J14)</f>
        <v>23</v>
      </c>
      <c r="K23" s="84">
        <f t="shared" ref="K23:M23" si="12">SUM(K12:K14)</f>
        <v>32</v>
      </c>
      <c r="L23" s="84">
        <f t="shared" si="12"/>
        <v>57</v>
      </c>
      <c r="M23" s="85">
        <f t="shared" si="12"/>
        <v>51</v>
      </c>
      <c r="N23" s="88">
        <f>SUM(N12:N14)</f>
        <v>2000</v>
      </c>
      <c r="O23" s="84">
        <f>SUM(O12:O14)</f>
        <v>2328</v>
      </c>
      <c r="P23" s="84">
        <f t="shared" ref="P23:R23" si="13">SUM(P12:P14)</f>
        <v>1937</v>
      </c>
      <c r="Q23" s="84">
        <f t="shared" si="13"/>
        <v>2278</v>
      </c>
      <c r="R23" s="84">
        <f t="shared" si="13"/>
        <v>1903</v>
      </c>
      <c r="S23" s="84">
        <f>SUM(S12:S14)</f>
        <v>2030</v>
      </c>
      <c r="T23" s="84">
        <f>SUM(T12:T14)</f>
        <v>2163</v>
      </c>
      <c r="U23" s="84">
        <f>SUM(U12:U14)</f>
        <v>1985</v>
      </c>
      <c r="V23" s="84">
        <f>SUM(V12:V14)</f>
        <v>1685</v>
      </c>
      <c r="W23" s="84">
        <f t="shared" ref="W23:Y23" si="14">SUM(W12:W14)</f>
        <v>2017</v>
      </c>
      <c r="X23" s="84">
        <f t="shared" si="14"/>
        <v>2123</v>
      </c>
      <c r="Y23" s="84">
        <f t="shared" si="14"/>
        <v>2100</v>
      </c>
      <c r="Z23" s="88">
        <f>SUM(Z12:Z14)</f>
        <v>2094</v>
      </c>
      <c r="AA23" s="84">
        <f>SUM(AA12:AA14)</f>
        <v>2352</v>
      </c>
      <c r="AB23" s="84">
        <f t="shared" ref="AB23:AD23" si="15">SUM(AB12:AB14)</f>
        <v>1955</v>
      </c>
      <c r="AC23" s="84">
        <f t="shared" si="15"/>
        <v>2297</v>
      </c>
      <c r="AD23" s="84">
        <f t="shared" si="15"/>
        <v>1917</v>
      </c>
      <c r="AE23" s="84">
        <f>SUM(AE12:AE14)</f>
        <v>2043</v>
      </c>
      <c r="AF23" s="84">
        <f>SUM(AF12:AF14)</f>
        <v>2203</v>
      </c>
      <c r="AG23" s="84">
        <f>SUM(AG12:AG14)</f>
        <v>2006</v>
      </c>
      <c r="AH23" s="84">
        <f>SUM(AH12:AH14)</f>
        <v>1708</v>
      </c>
      <c r="AI23" s="84">
        <f t="shared" ref="AI23:AK23" si="16">SUM(AI12:AI14)</f>
        <v>2049</v>
      </c>
      <c r="AJ23" s="84">
        <f t="shared" si="16"/>
        <v>2180</v>
      </c>
      <c r="AK23" s="85">
        <f t="shared" si="16"/>
        <v>2151</v>
      </c>
    </row>
    <row r="24" spans="1:37" ht="15" x14ac:dyDescent="0.25">
      <c r="A24" s="87" t="s">
        <v>89</v>
      </c>
      <c r="B24" s="88">
        <f>SUM(B15:B17)</f>
        <v>0</v>
      </c>
      <c r="C24" s="84">
        <f>SUM(C15:C17)</f>
        <v>4</v>
      </c>
      <c r="D24" s="84">
        <f t="shared" ref="D24:F24" si="17">SUM(D15:D17)</f>
        <v>12</v>
      </c>
      <c r="E24" s="84">
        <f t="shared" si="17"/>
        <v>3</v>
      </c>
      <c r="F24" s="84">
        <f t="shared" si="17"/>
        <v>21</v>
      </c>
      <c r="G24" s="84">
        <f>SUM(G15:G17)</f>
        <v>0</v>
      </c>
      <c r="H24" s="84">
        <f>SUM(H15:H17)</f>
        <v>0</v>
      </c>
      <c r="I24" s="84">
        <f>SUM(I15:I17)</f>
        <v>0</v>
      </c>
      <c r="J24" s="84">
        <f>SUM(J15:J17)</f>
        <v>11</v>
      </c>
      <c r="K24" s="84">
        <f t="shared" ref="K24:M24" si="18">SUM(K15:K17)</f>
        <v>4</v>
      </c>
      <c r="L24" s="84">
        <f t="shared" si="18"/>
        <v>2</v>
      </c>
      <c r="M24" s="85">
        <f t="shared" si="18"/>
        <v>0</v>
      </c>
      <c r="N24" s="88">
        <f>SUM(N15:N17)</f>
        <v>2934</v>
      </c>
      <c r="O24" s="84">
        <f>SUM(O15:O17)</f>
        <v>2997</v>
      </c>
      <c r="P24" s="84">
        <f t="shared" ref="P24:R24" si="19">SUM(P15:P17)</f>
        <v>2595</v>
      </c>
      <c r="Q24" s="84">
        <f t="shared" si="19"/>
        <v>3068</v>
      </c>
      <c r="R24" s="84">
        <f t="shared" si="19"/>
        <v>2375</v>
      </c>
      <c r="S24" s="84">
        <f>SUM(S15:S17)</f>
        <v>2928</v>
      </c>
      <c r="T24" s="84">
        <f>SUM(T15:T17)</f>
        <v>3432</v>
      </c>
      <c r="U24" s="84">
        <f>SUM(U15:U17)</f>
        <v>3442</v>
      </c>
      <c r="V24" s="84">
        <f>SUM(V15:V17)</f>
        <v>2705</v>
      </c>
      <c r="W24" s="84">
        <f t="shared" ref="W24:Y24" si="20">SUM(W15:W17)</f>
        <v>2631</v>
      </c>
      <c r="X24" s="84">
        <f t="shared" si="20"/>
        <v>2948</v>
      </c>
      <c r="Y24" s="84">
        <f t="shared" si="20"/>
        <v>0</v>
      </c>
      <c r="Z24" s="88">
        <f>SUM(Z15:Z17)</f>
        <v>2934</v>
      </c>
      <c r="AA24" s="84">
        <f>SUM(AA15:AA17)</f>
        <v>3001</v>
      </c>
      <c r="AB24" s="84">
        <f t="shared" ref="AB24:AD24" si="21">SUM(AB15:AB17)</f>
        <v>2607</v>
      </c>
      <c r="AC24" s="84">
        <f t="shared" si="21"/>
        <v>3071</v>
      </c>
      <c r="AD24" s="84">
        <f t="shared" si="21"/>
        <v>2396</v>
      </c>
      <c r="AE24" s="84">
        <f>SUM(AE15:AE17)</f>
        <v>2928</v>
      </c>
      <c r="AF24" s="84">
        <f>SUM(AF15:AF17)</f>
        <v>3432</v>
      </c>
      <c r="AG24" s="84">
        <f>SUM(AG15:AG17)</f>
        <v>3442</v>
      </c>
      <c r="AH24" s="84">
        <f>SUM(AH15:AH17)</f>
        <v>2716</v>
      </c>
      <c r="AI24" s="84">
        <f t="shared" ref="AI24:AK24" si="22">SUM(AI15:AI17)</f>
        <v>2635</v>
      </c>
      <c r="AJ24" s="84">
        <f t="shared" si="22"/>
        <v>2950</v>
      </c>
      <c r="AK24" s="85">
        <f t="shared" si="22"/>
        <v>0</v>
      </c>
    </row>
    <row r="25" spans="1:37" ht="15" x14ac:dyDescent="0.25">
      <c r="A25" s="89" t="s">
        <v>90</v>
      </c>
      <c r="B25" s="90">
        <f t="shared" ref="B25:AK25" si="23">SUM(B18:B20)</f>
        <v>352</v>
      </c>
      <c r="C25" s="91">
        <f t="shared" si="23"/>
        <v>318</v>
      </c>
      <c r="D25" s="91">
        <f t="shared" si="23"/>
        <v>488</v>
      </c>
      <c r="E25" s="91">
        <f t="shared" si="23"/>
        <v>325</v>
      </c>
      <c r="F25" s="91">
        <f t="shared" si="23"/>
        <v>355</v>
      </c>
      <c r="G25" s="91">
        <f t="shared" si="23"/>
        <v>313</v>
      </c>
      <c r="H25" s="91">
        <f t="shared" si="23"/>
        <v>333</v>
      </c>
      <c r="I25" s="91">
        <f t="shared" si="23"/>
        <v>369</v>
      </c>
      <c r="J25" s="91">
        <f t="shared" si="23"/>
        <v>313</v>
      </c>
      <c r="K25" s="84">
        <f t="shared" si="23"/>
        <v>310</v>
      </c>
      <c r="L25" s="84">
        <f t="shared" si="23"/>
        <v>307</v>
      </c>
      <c r="M25" s="92">
        <f t="shared" si="23"/>
        <v>0</v>
      </c>
      <c r="N25" s="90">
        <f t="shared" si="23"/>
        <v>761</v>
      </c>
      <c r="O25" s="91">
        <f t="shared" si="23"/>
        <v>712</v>
      </c>
      <c r="P25" s="91">
        <f t="shared" si="23"/>
        <v>532</v>
      </c>
      <c r="Q25" s="91">
        <f t="shared" si="23"/>
        <v>645</v>
      </c>
      <c r="R25" s="91">
        <f t="shared" si="23"/>
        <v>626</v>
      </c>
      <c r="S25" s="91">
        <f t="shared" si="23"/>
        <v>679</v>
      </c>
      <c r="T25" s="91">
        <f t="shared" si="23"/>
        <v>701</v>
      </c>
      <c r="U25" s="91">
        <f t="shared" si="23"/>
        <v>616</v>
      </c>
      <c r="V25" s="91">
        <f t="shared" si="23"/>
        <v>794</v>
      </c>
      <c r="W25" s="91">
        <f t="shared" si="23"/>
        <v>625</v>
      </c>
      <c r="X25" s="91">
        <f t="shared" si="23"/>
        <v>801</v>
      </c>
      <c r="Y25" s="91">
        <f t="shared" si="23"/>
        <v>0</v>
      </c>
      <c r="Z25" s="90">
        <f t="shared" si="23"/>
        <v>1113</v>
      </c>
      <c r="AA25" s="91">
        <f t="shared" si="23"/>
        <v>1030</v>
      </c>
      <c r="AB25" s="91">
        <f t="shared" si="23"/>
        <v>1020</v>
      </c>
      <c r="AC25" s="91">
        <f t="shared" si="23"/>
        <v>970</v>
      </c>
      <c r="AD25" s="91">
        <f t="shared" si="23"/>
        <v>981</v>
      </c>
      <c r="AE25" s="91">
        <f t="shared" si="23"/>
        <v>992</v>
      </c>
      <c r="AF25" s="91">
        <f t="shared" si="23"/>
        <v>1034</v>
      </c>
      <c r="AG25" s="91">
        <f t="shared" si="23"/>
        <v>985</v>
      </c>
      <c r="AH25" s="91">
        <f t="shared" si="23"/>
        <v>1107</v>
      </c>
      <c r="AI25" s="84">
        <f t="shared" si="23"/>
        <v>935</v>
      </c>
      <c r="AJ25" s="84">
        <f t="shared" si="23"/>
        <v>1108</v>
      </c>
      <c r="AK25" s="92">
        <f t="shared" si="23"/>
        <v>0</v>
      </c>
    </row>
    <row r="26" spans="1:37" ht="15" x14ac:dyDescent="0.25">
      <c r="A26" s="93" t="s">
        <v>91</v>
      </c>
      <c r="B26" s="87"/>
      <c r="C26" s="62"/>
      <c r="D26" s="62"/>
      <c r="E26" s="62"/>
      <c r="F26" s="62"/>
      <c r="G26" s="94"/>
      <c r="H26" s="94"/>
      <c r="I26" s="62"/>
      <c r="J26" s="62"/>
      <c r="K26" s="95"/>
      <c r="L26" s="95"/>
      <c r="M26" s="63"/>
      <c r="N26" s="96"/>
      <c r="O26" s="96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6"/>
      <c r="AB26" s="95"/>
      <c r="AC26" s="95"/>
      <c r="AD26" s="95"/>
      <c r="AE26" s="95"/>
      <c r="AF26" s="95"/>
      <c r="AG26" s="72"/>
      <c r="AH26" s="95"/>
      <c r="AI26" s="95"/>
      <c r="AJ26" s="95"/>
      <c r="AK26" s="97"/>
    </row>
    <row r="27" spans="1:37" x14ac:dyDescent="0.2">
      <c r="A27" s="98" t="s">
        <v>87</v>
      </c>
      <c r="B27" s="82">
        <f>SUM(B$22:B22)</f>
        <v>692</v>
      </c>
      <c r="C27" s="83">
        <f>SUM(C$22:C22)</f>
        <v>569</v>
      </c>
      <c r="D27" s="83">
        <f>SUM(D$22:D22)</f>
        <v>570</v>
      </c>
      <c r="E27" s="83">
        <f>SUM(E$22:E22)</f>
        <v>755</v>
      </c>
      <c r="F27" s="83">
        <f>SUM(F$22:F22)</f>
        <v>646</v>
      </c>
      <c r="G27" s="83">
        <f>SUM(G$22:G22)</f>
        <v>690</v>
      </c>
      <c r="H27" s="83">
        <f>SUM(H$22:H22)</f>
        <v>624</v>
      </c>
      <c r="I27" s="83">
        <f>SUM(I$22:I22)</f>
        <v>511</v>
      </c>
      <c r="J27" s="83">
        <f>SUM(J$22:J22)</f>
        <v>624</v>
      </c>
      <c r="K27" s="83">
        <f>SUM(K$22:K22)</f>
        <v>830</v>
      </c>
      <c r="L27" s="83">
        <f>SUM(L$22:L22)</f>
        <v>532</v>
      </c>
      <c r="M27" s="86">
        <f>SUM(M$22:M22)</f>
        <v>695</v>
      </c>
      <c r="N27" s="82">
        <f>SUM(N$22:N22)</f>
        <v>241</v>
      </c>
      <c r="O27" s="83">
        <f>SUM(O$22:O22)</f>
        <v>263</v>
      </c>
      <c r="P27" s="83">
        <f>SUM(P$22:P22)</f>
        <v>212</v>
      </c>
      <c r="Q27" s="83">
        <f>SUM(Q$22:Q22)</f>
        <v>196</v>
      </c>
      <c r="R27" s="83">
        <f>SUM(R$22:R22)</f>
        <v>152</v>
      </c>
      <c r="S27" s="83">
        <f>SUM(S$22:S22)</f>
        <v>194</v>
      </c>
      <c r="T27" s="83">
        <f>SUM(T$22:T22)</f>
        <v>280</v>
      </c>
      <c r="U27" s="83">
        <f>SUM(U$22:U22)</f>
        <v>247</v>
      </c>
      <c r="V27" s="83">
        <f>SUM(V$22:V22)</f>
        <v>184</v>
      </c>
      <c r="W27" s="83">
        <f>SUM(W$22:W22)</f>
        <v>143</v>
      </c>
      <c r="X27" s="83">
        <f>SUM(X$22:X22)</f>
        <v>218</v>
      </c>
      <c r="Y27" s="83">
        <f>SUM(Y$22:Y22)</f>
        <v>117</v>
      </c>
      <c r="Z27" s="82">
        <f>SUM(Z$22:Z22)</f>
        <v>933</v>
      </c>
      <c r="AA27" s="83">
        <f>SUM(AA$22:AA22)</f>
        <v>832</v>
      </c>
      <c r="AB27" s="83">
        <f>SUM(AB$22:AB22)</f>
        <v>782</v>
      </c>
      <c r="AC27" s="83">
        <f>SUM(AC$22:AC22)</f>
        <v>951</v>
      </c>
      <c r="AD27" s="83">
        <f>SUM(AD$22:AD22)</f>
        <v>798</v>
      </c>
      <c r="AE27" s="83">
        <f>SUM(AE$22:AE22)</f>
        <v>884</v>
      </c>
      <c r="AF27" s="83">
        <f>SUM(AF$22:AF22)</f>
        <v>904</v>
      </c>
      <c r="AG27" s="83">
        <f>SUM(AG$22:AG22)</f>
        <v>758</v>
      </c>
      <c r="AH27" s="83">
        <f>SUM(AH$22:AH22)</f>
        <v>808</v>
      </c>
      <c r="AI27" s="84">
        <f>SUM(AI$22:AI22)</f>
        <v>973</v>
      </c>
      <c r="AJ27" s="84">
        <f>SUM(AJ$22:AJ22)</f>
        <v>750</v>
      </c>
      <c r="AK27" s="86">
        <f>SUM(AK$22:AK22)</f>
        <v>812</v>
      </c>
    </row>
    <row r="28" spans="1:37" ht="15" x14ac:dyDescent="0.25">
      <c r="A28" s="87" t="s">
        <v>88</v>
      </c>
      <c r="B28" s="88">
        <f>SUM(B$22:B23)</f>
        <v>786</v>
      </c>
      <c r="C28" s="84">
        <f>SUM(C$22:C23)</f>
        <v>593</v>
      </c>
      <c r="D28" s="84">
        <f>SUM(D$22:D23)</f>
        <v>588</v>
      </c>
      <c r="E28" s="84">
        <f>SUM(E$22:E23)</f>
        <v>774</v>
      </c>
      <c r="F28" s="84">
        <f>SUM(F$22:F23)</f>
        <v>660</v>
      </c>
      <c r="G28" s="84">
        <f>SUM(G$22:G23)</f>
        <v>703</v>
      </c>
      <c r="H28" s="84">
        <f>SUM(H$22:H23)</f>
        <v>664</v>
      </c>
      <c r="I28" s="84">
        <f>SUM(I$22:I23)</f>
        <v>532</v>
      </c>
      <c r="J28" s="84">
        <f>SUM(J$22:J23)</f>
        <v>647</v>
      </c>
      <c r="K28" s="84">
        <f>SUM(K$22:K23)</f>
        <v>862</v>
      </c>
      <c r="L28" s="84">
        <f>SUM(L$22:L23)</f>
        <v>589</v>
      </c>
      <c r="M28" s="85">
        <f>SUM(M$22:M23)</f>
        <v>746</v>
      </c>
      <c r="N28" s="88">
        <f>SUM(N$22:N23)</f>
        <v>2241</v>
      </c>
      <c r="O28" s="84">
        <f>SUM(O$22:O23)</f>
        <v>2591</v>
      </c>
      <c r="P28" s="84">
        <f>SUM(P$22:P23)</f>
        <v>2149</v>
      </c>
      <c r="Q28" s="84">
        <f>SUM(Q$22:Q23)</f>
        <v>2474</v>
      </c>
      <c r="R28" s="84">
        <f>SUM(R$22:R23)</f>
        <v>2055</v>
      </c>
      <c r="S28" s="84">
        <f>SUM(S$22:S23)</f>
        <v>2224</v>
      </c>
      <c r="T28" s="84">
        <f>SUM(T$22:T23)</f>
        <v>2443</v>
      </c>
      <c r="U28" s="84">
        <f>SUM(U$22:U23)</f>
        <v>2232</v>
      </c>
      <c r="V28" s="84">
        <f>SUM(V$22:V23)</f>
        <v>1869</v>
      </c>
      <c r="W28" s="84">
        <f>SUM(W$22:W23)</f>
        <v>2160</v>
      </c>
      <c r="X28" s="84">
        <f>SUM(X$22:X23)</f>
        <v>2341</v>
      </c>
      <c r="Y28" s="84">
        <f>SUM(Y$22:Y23)</f>
        <v>2217</v>
      </c>
      <c r="Z28" s="88">
        <f>SUM(Z$22:Z23)</f>
        <v>3027</v>
      </c>
      <c r="AA28" s="84">
        <f>SUM(AA$22:AA23)</f>
        <v>3184</v>
      </c>
      <c r="AB28" s="84">
        <f>SUM(AB$22:AB23)</f>
        <v>2737</v>
      </c>
      <c r="AC28" s="84">
        <f>SUM(AC$22:AC23)</f>
        <v>3248</v>
      </c>
      <c r="AD28" s="84">
        <f>SUM(AD$22:AD23)</f>
        <v>2715</v>
      </c>
      <c r="AE28" s="84">
        <f>SUM(AE$22:AE23)</f>
        <v>2927</v>
      </c>
      <c r="AF28" s="84">
        <f>SUM(AF$22:AF23)</f>
        <v>3107</v>
      </c>
      <c r="AG28" s="84">
        <f>SUM(AG$22:AG23)</f>
        <v>2764</v>
      </c>
      <c r="AH28" s="84">
        <f>SUM(AH$22:AH23)</f>
        <v>2516</v>
      </c>
      <c r="AI28" s="84">
        <f>SUM(AI$22:AI23)</f>
        <v>3022</v>
      </c>
      <c r="AJ28" s="84">
        <f>SUM(AJ$22:AJ23)</f>
        <v>2930</v>
      </c>
      <c r="AK28" s="85">
        <f>SUM(AK$22:AK23)</f>
        <v>2963</v>
      </c>
    </row>
    <row r="29" spans="1:37" ht="15" x14ac:dyDescent="0.25">
      <c r="A29" s="87" t="s">
        <v>89</v>
      </c>
      <c r="B29" s="88">
        <f>SUM(B$22:B24)</f>
        <v>786</v>
      </c>
      <c r="C29" s="84">
        <f>SUM(C$22:C24)</f>
        <v>597</v>
      </c>
      <c r="D29" s="84">
        <f>SUM(D$22:D24)</f>
        <v>600</v>
      </c>
      <c r="E29" s="84">
        <f>SUM(E$22:E24)</f>
        <v>777</v>
      </c>
      <c r="F29" s="84">
        <f>SUM(F$22:F24)</f>
        <v>681</v>
      </c>
      <c r="G29" s="84">
        <f>SUM(G$22:G24)</f>
        <v>703</v>
      </c>
      <c r="H29" s="84">
        <f>SUM(H$22:H24)</f>
        <v>664</v>
      </c>
      <c r="I29" s="84">
        <f>SUM(I$22:I24)</f>
        <v>532</v>
      </c>
      <c r="J29" s="84">
        <f>SUM(J$22:J24)</f>
        <v>658</v>
      </c>
      <c r="K29" s="84">
        <f>SUM(K$22:K24)</f>
        <v>866</v>
      </c>
      <c r="L29" s="84">
        <f>SUM(L$22:L24)</f>
        <v>591</v>
      </c>
      <c r="M29" s="85">
        <f>SUM(M$22:M24)</f>
        <v>746</v>
      </c>
      <c r="N29" s="88">
        <f>SUM(N$22:N24)</f>
        <v>5175</v>
      </c>
      <c r="O29" s="84">
        <f>SUM(O$22:O24)</f>
        <v>5588</v>
      </c>
      <c r="P29" s="84">
        <f>SUM(P$22:P24)</f>
        <v>4744</v>
      </c>
      <c r="Q29" s="84">
        <f>SUM(Q$22:Q24)</f>
        <v>5542</v>
      </c>
      <c r="R29" s="84">
        <f>SUM(R$22:R24)</f>
        <v>4430</v>
      </c>
      <c r="S29" s="84">
        <f>SUM(S$22:S24)</f>
        <v>5152</v>
      </c>
      <c r="T29" s="84">
        <f>SUM(T$22:T24)</f>
        <v>5875</v>
      </c>
      <c r="U29" s="84">
        <f>SUM(U$22:U24)</f>
        <v>5674</v>
      </c>
      <c r="V29" s="84">
        <f>SUM(V$22:V24)</f>
        <v>4574</v>
      </c>
      <c r="W29" s="84">
        <f>SUM(W$22:W24)</f>
        <v>4791</v>
      </c>
      <c r="X29" s="84">
        <f>SUM(X$22:X24)</f>
        <v>5289</v>
      </c>
      <c r="Y29" s="84">
        <f>SUM(Y$22:Y24)</f>
        <v>2217</v>
      </c>
      <c r="Z29" s="88">
        <f>SUM(Z$22:Z24)</f>
        <v>5961</v>
      </c>
      <c r="AA29" s="84">
        <f>SUM(AA$22:AA24)</f>
        <v>6185</v>
      </c>
      <c r="AB29" s="84">
        <f>SUM(AB$22:AB24)</f>
        <v>5344</v>
      </c>
      <c r="AC29" s="84">
        <f>SUM(AC$22:AC24)</f>
        <v>6319</v>
      </c>
      <c r="AD29" s="84">
        <f>SUM(AD$22:AD24)</f>
        <v>5111</v>
      </c>
      <c r="AE29" s="84">
        <f>SUM(AE$22:AE24)</f>
        <v>5855</v>
      </c>
      <c r="AF29" s="84">
        <f>SUM(AF$22:AF24)</f>
        <v>6539</v>
      </c>
      <c r="AG29" s="84">
        <f>SUM(AG$22:AG24)</f>
        <v>6206</v>
      </c>
      <c r="AH29" s="84">
        <f>SUM(AH$22:AH24)</f>
        <v>5232</v>
      </c>
      <c r="AI29" s="84">
        <f>SUM(AI$22:AI24)</f>
        <v>5657</v>
      </c>
      <c r="AJ29" s="84">
        <f>SUM(AJ$22:AJ24)</f>
        <v>5880</v>
      </c>
      <c r="AK29" s="85">
        <f>SUM(AK$22:AK24)</f>
        <v>2963</v>
      </c>
    </row>
    <row r="30" spans="1:37" ht="15" x14ac:dyDescent="0.25">
      <c r="A30" s="89" t="s">
        <v>90</v>
      </c>
      <c r="B30" s="90">
        <f>SUM(B$22:B25)</f>
        <v>1138</v>
      </c>
      <c r="C30" s="91">
        <f>SUM(C$22:C25)</f>
        <v>915</v>
      </c>
      <c r="D30" s="91">
        <f>SUM(D$22:D25)</f>
        <v>1088</v>
      </c>
      <c r="E30" s="91">
        <f>SUM(E$22:E25)</f>
        <v>1102</v>
      </c>
      <c r="F30" s="91">
        <f>SUM(F$22:F25)</f>
        <v>1036</v>
      </c>
      <c r="G30" s="91">
        <f>SUM(G$22:G25)</f>
        <v>1016</v>
      </c>
      <c r="H30" s="91">
        <f>SUM(H$22:H25)</f>
        <v>997</v>
      </c>
      <c r="I30" s="91">
        <f>SUM(I$22:I25)</f>
        <v>901</v>
      </c>
      <c r="J30" s="91">
        <f>SUM(J$22:J25)</f>
        <v>971</v>
      </c>
      <c r="K30" s="91">
        <f>SUM(K$22:K25)</f>
        <v>1176</v>
      </c>
      <c r="L30" s="91">
        <f>SUM(L$22:L25)</f>
        <v>898</v>
      </c>
      <c r="M30" s="92">
        <f>SUM(M$22:M25)</f>
        <v>746</v>
      </c>
      <c r="N30" s="90">
        <f>SUM(N$22:N25)</f>
        <v>5936</v>
      </c>
      <c r="O30" s="91">
        <f>SUM(O$22:O25)</f>
        <v>6300</v>
      </c>
      <c r="P30" s="91">
        <f>SUM(P$22:P25)</f>
        <v>5276</v>
      </c>
      <c r="Q30" s="91">
        <f>SUM(Q$22:Q25)</f>
        <v>6187</v>
      </c>
      <c r="R30" s="91">
        <f>SUM(R$22:R25)</f>
        <v>5056</v>
      </c>
      <c r="S30" s="91">
        <f>SUM(S$22:S25)</f>
        <v>5831</v>
      </c>
      <c r="T30" s="91">
        <f>SUM(T$22:T25)</f>
        <v>6576</v>
      </c>
      <c r="U30" s="91">
        <f>SUM(U$22:U25)</f>
        <v>6290</v>
      </c>
      <c r="V30" s="91">
        <f>SUM(V$22:V25)</f>
        <v>5368</v>
      </c>
      <c r="W30" s="91">
        <f>SUM(W$22:W25)</f>
        <v>5416</v>
      </c>
      <c r="X30" s="91">
        <f>SUM(X$22:X25)</f>
        <v>6090</v>
      </c>
      <c r="Y30" s="91">
        <f>SUM(Y$22:Y25)</f>
        <v>2217</v>
      </c>
      <c r="Z30" s="90">
        <f>SUM(Z$22:Z25)</f>
        <v>7074</v>
      </c>
      <c r="AA30" s="91">
        <f>SUM(AA$22:AA25)</f>
        <v>7215</v>
      </c>
      <c r="AB30" s="91">
        <f>SUM(AB$22:AB25)</f>
        <v>6364</v>
      </c>
      <c r="AC30" s="91">
        <f>SUM(AC$22:AC25)</f>
        <v>7289</v>
      </c>
      <c r="AD30" s="91">
        <f>SUM(AD$22:AD25)</f>
        <v>6092</v>
      </c>
      <c r="AE30" s="91">
        <f>SUM(AE$22:AE25)</f>
        <v>6847</v>
      </c>
      <c r="AF30" s="91">
        <f>SUM(AF$22:AF25)</f>
        <v>7573</v>
      </c>
      <c r="AG30" s="91">
        <f>SUM(AG$22:AG25)</f>
        <v>7191</v>
      </c>
      <c r="AH30" s="91">
        <f>SUM(AH$22:AH25)</f>
        <v>6339</v>
      </c>
      <c r="AI30" s="91">
        <f>SUM(AI$22:AI25)</f>
        <v>6592</v>
      </c>
      <c r="AJ30" s="91">
        <f>SUM(AJ$22:AJ25)</f>
        <v>6988</v>
      </c>
      <c r="AK30" s="92">
        <f>SUM(AK$22:AK25)</f>
        <v>2963</v>
      </c>
    </row>
    <row r="31" spans="1:37" ht="15" x14ac:dyDescent="0.25">
      <c r="G31" s="99"/>
      <c r="H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100"/>
      <c r="AG31" s="101"/>
      <c r="AH31" s="101"/>
    </row>
    <row r="32" spans="1:37" ht="15" x14ac:dyDescent="0.2">
      <c r="C32" s="102"/>
      <c r="D32" s="102"/>
      <c r="E32" s="102"/>
      <c r="F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99"/>
      <c r="AH32" s="99"/>
    </row>
    <row r="33" spans="3:34" ht="15" x14ac:dyDescent="0.25">
      <c r="C33" s="103"/>
      <c r="D33" s="103"/>
      <c r="E33" s="103"/>
      <c r="F33" s="103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99"/>
      <c r="AH33" s="99"/>
    </row>
    <row r="34" spans="3:34" ht="15" x14ac:dyDescent="0.25">
      <c r="G34" s="99"/>
      <c r="H34" s="101"/>
      <c r="N34" s="99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62"/>
      <c r="AA34" s="62"/>
      <c r="AB34" s="62"/>
      <c r="AC34" s="62"/>
      <c r="AD34" s="62"/>
      <c r="AE34" s="62"/>
      <c r="AF34" s="62"/>
      <c r="AG34" s="105"/>
      <c r="AH34" s="105"/>
    </row>
    <row r="35" spans="3:34" ht="15" x14ac:dyDescent="0.25">
      <c r="G35" s="99"/>
      <c r="H35" s="101"/>
      <c r="N35" s="99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6"/>
      <c r="AA35" s="106"/>
      <c r="AB35" s="106"/>
      <c r="AC35" s="106"/>
      <c r="AD35" s="106"/>
      <c r="AE35" s="106"/>
      <c r="AF35" s="106"/>
      <c r="AG35" s="102"/>
      <c r="AH35" s="102"/>
    </row>
    <row r="36" spans="3:34" ht="15" x14ac:dyDescent="0.25">
      <c r="G36" s="99"/>
      <c r="H36" s="101"/>
      <c r="N36" s="99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6"/>
      <c r="AA36" s="106"/>
      <c r="AB36" s="106"/>
      <c r="AC36" s="106"/>
      <c r="AD36" s="106"/>
      <c r="AE36" s="106"/>
      <c r="AF36" s="106"/>
      <c r="AG36" s="102"/>
      <c r="AH36" s="102"/>
    </row>
    <row r="37" spans="3:34" ht="15" x14ac:dyDescent="0.2">
      <c r="Z37" s="107"/>
      <c r="AA37" s="107"/>
      <c r="AB37" s="107"/>
      <c r="AC37" s="107"/>
      <c r="AD37" s="107"/>
      <c r="AE37" s="107"/>
      <c r="AF37" s="107"/>
      <c r="AG37" s="102"/>
      <c r="AH37" s="102"/>
    </row>
    <row r="38" spans="3:34" ht="15" x14ac:dyDescent="0.2">
      <c r="Z38" s="107"/>
      <c r="AA38" s="107"/>
      <c r="AB38" s="107"/>
      <c r="AC38" s="107"/>
      <c r="AD38" s="107"/>
      <c r="AE38" s="107"/>
      <c r="AF38" s="107"/>
      <c r="AG38" s="102"/>
      <c r="AH38" s="102"/>
    </row>
    <row r="39" spans="3:34" ht="15" x14ac:dyDescent="0.2">
      <c r="Z39" s="107"/>
      <c r="AA39" s="107"/>
      <c r="AB39" s="107"/>
      <c r="AC39" s="107"/>
      <c r="AD39" s="107"/>
      <c r="AE39" s="107"/>
      <c r="AF39" s="107"/>
      <c r="AG39" s="102"/>
      <c r="AH39" s="102"/>
    </row>
  </sheetData>
  <mergeCells count="4">
    <mergeCell ref="O6:AG6"/>
    <mergeCell ref="B7:M7"/>
    <mergeCell ref="N7:Y7"/>
    <mergeCell ref="Z7:AK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4</vt:i4>
      </vt:variant>
    </vt:vector>
  </HeadingPairs>
  <TitlesOfParts>
    <vt:vector size="8" baseType="lpstr">
      <vt:lpstr>Summary</vt:lpstr>
      <vt:lpstr>GHG by Category</vt:lpstr>
      <vt:lpstr>Raw Data 08-18</vt:lpstr>
      <vt:lpstr>PA Degree Days</vt:lpstr>
      <vt:lpstr>Carbon Footprint 1990-2018</vt:lpstr>
      <vt:lpstr>Carbon Footprint 2008-2018</vt:lpstr>
      <vt:lpstr>Carbon Footprint 2008-2030</vt:lpstr>
      <vt:lpstr>Wedge Diagram</vt:lpstr>
    </vt:vector>
  </TitlesOfParts>
  <Company>Bucknell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T. Ogawa</dc:creator>
  <cp:lastModifiedBy>Ken T. Ogawa</cp:lastModifiedBy>
  <dcterms:created xsi:type="dcterms:W3CDTF">2019-04-29T20:32:17Z</dcterms:created>
  <dcterms:modified xsi:type="dcterms:W3CDTF">2019-06-03T17:11:27Z</dcterms:modified>
</cp:coreProperties>
</file>