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cen17\Desktop\"/>
    </mc:Choice>
  </mc:AlternateContent>
  <bookViews>
    <workbookView xWindow="0" yWindow="0" windowWidth="19200" windowHeight="11595" tabRatio="1000" activeTab="6"/>
  </bookViews>
  <sheets>
    <sheet name="Introduction &amp; Overview" sheetId="1" r:id="rId1"/>
    <sheet name="Summary of Points" sheetId="2" r:id="rId2"/>
    <sheet name="User Information" sheetId="3" r:id="rId3"/>
    <sheet name="Calculator" sheetId="4" r:id="rId4"/>
    <sheet name="Energy" sheetId="5" r:id="rId5"/>
    <sheet name="Water Conservation" sheetId="6" r:id="rId6"/>
    <sheet name="Recycling &amp; Waste Management" sheetId="7" r:id="rId7"/>
    <sheet name="Purchasing" sheetId="8" r:id="rId8"/>
    <sheet name="Transportation" sheetId="9" r:id="rId9"/>
    <sheet name="Community Involvement" sheetId="10" r:id="rId10"/>
    <sheet name="Creative &amp; Innovation Options" sheetId="11" r:id="rId11"/>
    <sheet name="Tool Request Form" sheetId="14" r:id="rId12"/>
  </sheets>
  <calcPr calcId="152511"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E5" i="7" l="1"/>
  <c r="E6" i="7"/>
  <c r="E8" i="7"/>
  <c r="E9" i="7"/>
  <c r="E10" i="7"/>
  <c r="E11" i="7"/>
  <c r="E12" i="7"/>
  <c r="E13" i="7"/>
  <c r="E14" i="7"/>
  <c r="F8" i="2"/>
  <c r="G8" i="2"/>
  <c r="G17" i="2"/>
  <c r="H17" i="2"/>
  <c r="F12" i="9"/>
  <c r="F13" i="8"/>
  <c r="E5" i="5"/>
  <c r="E6" i="5"/>
  <c r="E7" i="5"/>
  <c r="E8" i="5"/>
  <c r="E9" i="5"/>
  <c r="E10" i="5"/>
  <c r="E11" i="5"/>
  <c r="E12" i="5"/>
  <c r="E13" i="5"/>
  <c r="E14" i="5"/>
  <c r="E15" i="5"/>
  <c r="E16" i="5"/>
  <c r="E17" i="5"/>
  <c r="F18" i="5"/>
  <c r="F16" i="2"/>
  <c r="G16" i="2"/>
  <c r="E5" i="6"/>
  <c r="E6" i="6"/>
  <c r="E7" i="6"/>
  <c r="E8" i="6"/>
  <c r="E9" i="6"/>
  <c r="E10" i="6"/>
  <c r="E11" i="6"/>
  <c r="E12" i="6"/>
  <c r="E5" i="8"/>
  <c r="E6" i="8"/>
  <c r="E7" i="8"/>
  <c r="E8" i="8"/>
  <c r="E9" i="8"/>
  <c r="E10" i="8"/>
  <c r="E11" i="8"/>
  <c r="E5" i="9"/>
  <c r="E6" i="9"/>
  <c r="E7" i="9"/>
  <c r="E8" i="9"/>
  <c r="E9" i="9"/>
  <c r="E10" i="9"/>
  <c r="E5" i="10"/>
  <c r="E6" i="10"/>
  <c r="E7" i="10"/>
  <c r="E8" i="10"/>
  <c r="E9" i="10"/>
  <c r="E10" i="10"/>
  <c r="E11" i="10"/>
  <c r="F14" i="6"/>
  <c r="F15" i="7"/>
  <c r="F12" i="10"/>
  <c r="D17" i="2"/>
  <c r="D16" i="2"/>
  <c r="D14" i="2"/>
  <c r="B9" i="4"/>
  <c r="C9" i="4"/>
  <c r="F9" i="4"/>
  <c r="K9" i="4"/>
  <c r="B10" i="4"/>
  <c r="C10" i="4"/>
  <c r="H10" i="4"/>
  <c r="B8" i="4"/>
  <c r="H8" i="4"/>
  <c r="B12" i="4"/>
  <c r="C12" i="4"/>
  <c r="H12" i="4"/>
  <c r="D12" i="2"/>
  <c r="D8" i="2"/>
  <c r="D6" i="2"/>
  <c r="B44" i="4"/>
  <c r="R21" i="4"/>
  <c r="F40" i="4"/>
  <c r="K44" i="4"/>
  <c r="H44" i="4"/>
  <c r="L44" i="4"/>
  <c r="B43" i="4"/>
  <c r="K43" i="4"/>
  <c r="H43" i="4"/>
  <c r="L43" i="4"/>
  <c r="B42" i="4"/>
  <c r="K42" i="4"/>
  <c r="H42" i="4"/>
  <c r="L42" i="4"/>
  <c r="B41" i="4"/>
  <c r="B40" i="4"/>
  <c r="L34" i="4"/>
  <c r="K34" i="4"/>
  <c r="B34" i="4"/>
  <c r="B33" i="4"/>
  <c r="H33" i="4"/>
  <c r="L33" i="4"/>
  <c r="F28" i="4"/>
  <c r="C28" i="4"/>
  <c r="G28" i="4"/>
  <c r="B28" i="4"/>
  <c r="H28" i="4"/>
  <c r="F27" i="4"/>
  <c r="C27" i="4"/>
  <c r="B27" i="4"/>
  <c r="H27" i="4"/>
  <c r="F26" i="4"/>
  <c r="C26" i="4"/>
  <c r="B26" i="4"/>
  <c r="B22" i="4"/>
  <c r="H22" i="4"/>
  <c r="C40" i="4"/>
  <c r="G40" i="4"/>
  <c r="E21" i="4"/>
  <c r="C21" i="4"/>
  <c r="B21" i="4"/>
  <c r="H21" i="4"/>
  <c r="E20" i="4"/>
  <c r="B20" i="4"/>
  <c r="J20" i="4"/>
  <c r="E19" i="4"/>
  <c r="C19" i="4"/>
  <c r="B19" i="4"/>
  <c r="H19" i="4"/>
  <c r="J19" i="4"/>
  <c r="E18" i="4"/>
  <c r="B18" i="4"/>
  <c r="J18" i="4"/>
  <c r="C13" i="4"/>
  <c r="B13" i="4"/>
  <c r="H13" i="4"/>
  <c r="R12" i="4"/>
  <c r="G12" i="4"/>
  <c r="L11" i="4"/>
  <c r="K11" i="4"/>
  <c r="G10" i="4"/>
  <c r="G9" i="4"/>
  <c r="C7" i="4"/>
  <c r="G7" i="4"/>
  <c r="F7" i="4"/>
  <c r="B7" i="4"/>
  <c r="H7" i="4"/>
  <c r="L6" i="4"/>
  <c r="K6" i="4"/>
  <c r="D10" i="2"/>
  <c r="D4" i="2"/>
  <c r="G27" i="4"/>
  <c r="H26" i="4"/>
  <c r="K26" i="4"/>
  <c r="G26" i="4"/>
  <c r="H40" i="4"/>
  <c r="K40" i="4"/>
  <c r="D19" i="4"/>
  <c r="G19" i="4"/>
  <c r="K41" i="4"/>
  <c r="H41" i="4"/>
  <c r="L41" i="4"/>
  <c r="F10" i="4"/>
  <c r="F12" i="4"/>
  <c r="F13" i="4"/>
  <c r="K33" i="4"/>
  <c r="G13" i="4"/>
  <c r="F21" i="4"/>
  <c r="C18" i="4"/>
  <c r="F19" i="4"/>
  <c r="C20" i="4"/>
  <c r="G21" i="4"/>
  <c r="G20" i="4"/>
  <c r="F20" i="4"/>
  <c r="G18" i="4"/>
  <c r="F18" i="4"/>
  <c r="L26" i="4"/>
  <c r="H9" i="4"/>
  <c r="E11" i="9"/>
  <c r="F12" i="2"/>
  <c r="G12" i="2"/>
  <c r="K21" i="4"/>
  <c r="J21" i="4"/>
  <c r="L21" i="4"/>
  <c r="E13" i="10"/>
  <c r="F14" i="2"/>
  <c r="G14" i="2"/>
  <c r="E12" i="8"/>
  <c r="F10" i="2"/>
  <c r="G10" i="2"/>
  <c r="E13" i="6"/>
  <c r="F6" i="2"/>
  <c r="G6" i="2"/>
  <c r="L9" i="4"/>
  <c r="K8" i="4"/>
  <c r="L8" i="4"/>
  <c r="F4" i="2"/>
  <c r="G4" i="2"/>
  <c r="L7" i="4"/>
  <c r="K7" i="4"/>
  <c r="L28" i="4"/>
  <c r="K28" i="4"/>
  <c r="K22" i="4"/>
  <c r="K13" i="4"/>
  <c r="L13" i="4"/>
  <c r="K27" i="4"/>
  <c r="L27" i="4"/>
  <c r="K19" i="4"/>
  <c r="I19" i="4"/>
  <c r="L19" i="4"/>
  <c r="L12" i="4"/>
  <c r="K12" i="4"/>
  <c r="L10" i="4"/>
  <c r="K10" i="4"/>
  <c r="H20" i="4"/>
  <c r="H18" i="4"/>
  <c r="J22" i="4"/>
  <c r="L22" i="4"/>
  <c r="F17" i="2"/>
  <c r="K18" i="4"/>
  <c r="L18" i="4"/>
  <c r="L20" i="4"/>
  <c r="K20" i="4"/>
</calcChain>
</file>

<file path=xl/comments1.xml><?xml version="1.0" encoding="utf-8"?>
<comments xmlns="http://schemas.openxmlformats.org/spreadsheetml/2006/main">
  <authors>
    <author/>
  </authors>
  <commentList>
    <comment ref="B19" authorId="0" shapeId="0">
      <text>
        <r>
          <rPr>
            <sz val="10"/>
            <color rgb="FF000000"/>
            <rFont val="Arial"/>
            <family val="2"/>
          </rPr>
          <t>“Take Back the Tap” is an initiative created by the non profit organization Food and Water Watch, intended
to educate consumers about the cost, safety and environmental impact of consuming bottled water instead municipal tap water. The Green Campus Program and Take Back The Tap club are working to educate the Humboldt campus community about the issues to reduce the use of bottled water and renew our commitment to safe affordable tap water HSU. Green Campus recommends using stainless steel or BPA free plastic and will provide a reusable container to any personnel that need one.To achieve this point, 75% of all department members must sign the pledge. Individuals and departments can find the pledge is at:
http://action.foodandwaterwatch.org/p/dia/action/public/?action_KEY=2673
For campus food service locations, the pledge is available at:
http://action.foodandwaterwatch.org/t/6061/petition.jsp?petition_KEY=956</t>
        </r>
      </text>
    </comment>
    <comment ref="B20" authorId="0" shapeId="0">
      <text>
        <r>
          <rPr>
            <sz val="10"/>
            <color rgb="FF000000"/>
            <rFont val="Arial"/>
            <family val="2"/>
          </rPr>
          <t xml:space="preserve">Such as faucets, and shower heads. </t>
        </r>
      </text>
    </comment>
    <comment ref="B21" authorId="0" shapeId="0">
      <text>
        <r>
          <rPr>
            <sz val="10"/>
            <color rgb="FF000000"/>
            <rFont val="Arial"/>
            <family val="2"/>
          </rPr>
          <t>Green Campus intern can help with this action if needed.</t>
        </r>
      </text>
    </comment>
    <comment ref="B42" authorId="0" shapeId="0">
      <text>
        <r>
          <rPr>
            <sz val="10"/>
            <color rgb="FF000000"/>
            <rFont val="Arial"/>
            <family val="2"/>
          </rPr>
          <t xml:space="preserve">A minimum of 25% workplace members sign a pledge to use sustainable transportation to and from campus 4 days a week. This includes biking, walking, carpooling, or using the public transit system.
</t>
        </r>
      </text>
    </comment>
    <comment ref="B43" authorId="0" shapeId="0">
      <text>
        <r>
          <rPr>
            <sz val="10"/>
            <color rgb="FF000000"/>
            <rFont val="Arial"/>
            <family val="2"/>
          </rPr>
          <t>A minimum of 50% workplace members sign a pledge to use sustainable transportation to and from campus 4 days a week. This includes biking, walking, carpooling, or using the public transit system.</t>
        </r>
      </text>
    </comment>
    <comment ref="B44" authorId="0" shapeId="0">
      <text>
        <r>
          <rPr>
            <sz val="10"/>
            <color rgb="FF000000"/>
            <rFont val="Arial"/>
            <family val="2"/>
          </rPr>
          <t>A minimum of 75% workplace members sign a pledge to use sustainable transportation to and from campus 4 days a week. This includes biking, walking, carpooling, or using the public transit system.</t>
        </r>
      </text>
    </comment>
    <comment ref="B45" authorId="0" shapeId="0">
      <text>
        <r>
          <rPr>
            <sz val="10"/>
            <color rgb="FF000000"/>
            <rFont val="Arial"/>
            <family val="2"/>
          </rPr>
          <t>A minimum of 100% workplace members sign a pledge to use sustainable transportation to and from campus 4 days a week. This includes biking, walking, carpooling, or using the public transit system.</t>
        </r>
      </text>
    </comment>
  </commentList>
</comments>
</file>

<file path=xl/comments2.xml><?xml version="1.0" encoding="utf-8"?>
<comments xmlns="http://schemas.openxmlformats.org/spreadsheetml/2006/main">
  <authors>
    <author/>
  </authors>
  <commentList>
    <comment ref="D8" authorId="0" shapeId="0">
      <text>
        <r>
          <rPr>
            <sz val="10"/>
            <color rgb="FF000000"/>
            <rFont val="Arial"/>
            <family val="2"/>
          </rPr>
          <t>Governor's Executive Order S-20-04.
Visit http://www.energystar.gov/index.cfm?c=products.pr_find_es_products to find Energy Star appliances.</t>
        </r>
      </text>
    </comment>
    <comment ref="D11" authorId="0" shapeId="0">
      <text>
        <r>
          <rPr>
            <sz val="10"/>
            <color rgb="FF000000"/>
            <rFont val="Arial"/>
            <family val="2"/>
          </rPr>
          <t>Workplace is encouraged to host paperless meetings and implement specific practices that rely on electronic communication and digital storage compared to printing options. This workplace must evaluate current consumption practices and convert all potential printing processes to electronic ones. Upon certification, the workplace shall proved an estimation of the amount of paper saved from these sustainable practices.</t>
        </r>
      </text>
    </comment>
  </commentList>
</comments>
</file>

<file path=xl/comments3.xml><?xml version="1.0" encoding="utf-8"?>
<comments xmlns="http://schemas.openxmlformats.org/spreadsheetml/2006/main">
  <authors>
    <author/>
  </authors>
  <commentList>
    <comment ref="D6" authorId="0" shapeId="0">
      <text>
        <r>
          <rPr>
            <sz val="10"/>
            <color rgb="FF000000"/>
            <rFont val="Arial"/>
            <family val="2"/>
          </rPr>
          <t>Contact Green Campus if your workplace needs help producing appropriate signage.</t>
        </r>
      </text>
    </comment>
    <comment ref="D10" authorId="0" shapeId="0">
      <text>
        <r>
          <rPr>
            <sz val="10"/>
            <color rgb="FF000000"/>
            <rFont val="Arial"/>
            <family val="2"/>
          </rPr>
          <t xml:space="preserve">A minimum of 25% workplace members sign a pledge to use sustainable transportation to and from campus 4 days a week. This includes biking, walking, carpooling, or using the public transit system.
</t>
        </r>
      </text>
    </comment>
  </commentList>
</comments>
</file>

<file path=xl/sharedStrings.xml><?xml version="1.0" encoding="utf-8"?>
<sst xmlns="http://schemas.openxmlformats.org/spreadsheetml/2006/main" count="359" uniqueCount="225">
  <si>
    <t>Points</t>
  </si>
  <si>
    <t>Green Workplace Certified - Silver</t>
  </si>
  <si>
    <t>Green Workplace Certified - Gold</t>
  </si>
  <si>
    <t>Green Office Practices</t>
  </si>
  <si>
    <t>Potential Points</t>
  </si>
  <si>
    <t>Points Earned</t>
  </si>
  <si>
    <t>Energy</t>
  </si>
  <si>
    <t>Water Conservation</t>
  </si>
  <si>
    <t>Recycling &amp; Waste Management</t>
  </si>
  <si>
    <t>Purchasing</t>
  </si>
  <si>
    <t>Transportation</t>
  </si>
  <si>
    <t>Community Involvement</t>
  </si>
  <si>
    <t>Creative &amp; Innovation Options</t>
  </si>
  <si>
    <t>Level of Certification</t>
  </si>
  <si>
    <t>Sustainability Champion Information</t>
  </si>
  <si>
    <t>Name</t>
  </si>
  <si>
    <t>Email</t>
  </si>
  <si>
    <t>Office/Department Address</t>
  </si>
  <si>
    <t>Number of Workplace Members</t>
  </si>
  <si>
    <t>Number of Printers</t>
  </si>
  <si>
    <t>Number of Copiers</t>
  </si>
  <si>
    <t>Number of Fax Machines</t>
  </si>
  <si>
    <t>GWA Checklist Metrics Calculator</t>
  </si>
  <si>
    <t>Factor Ratio</t>
  </si>
  <si>
    <t>Savings from One Person in Office</t>
  </si>
  <si>
    <t>Office-Wide Savings</t>
  </si>
  <si>
    <t>kWh/yr</t>
  </si>
  <si>
    <t>Therms/yr</t>
  </si>
  <si>
    <t>H20 gal/yr</t>
  </si>
  <si>
    <t>CO2/yr (lbs)</t>
  </si>
  <si>
    <t>$/yr</t>
  </si>
  <si>
    <t>Total kWh/yr</t>
  </si>
  <si>
    <t>Total Therms/yr</t>
  </si>
  <si>
    <t>Total H20 gals/yr</t>
  </si>
  <si>
    <t>Total CO2/yr (lbs.)</t>
  </si>
  <si>
    <t>Total $/yr</t>
  </si>
  <si>
    <t>Assumptions</t>
  </si>
  <si>
    <t>Conversions</t>
  </si>
  <si>
    <t>Energy-saving power settings are the default on all workplace computers.</t>
  </si>
  <si>
    <t>http://www.energystar.gov/index.cfm?c=power_mgt.pr_power_mgt_more_tips - complete this spreadsheet to get value for Total kWh/yr</t>
  </si>
  <si>
    <t># days of CFL usage per year</t>
  </si>
  <si>
    <t>1 CCF =</t>
  </si>
  <si>
    <t>cubic feet</t>
  </si>
  <si>
    <t>Copiers, printers, and fax machines are enabled for sleep mode after 20 minutes; Copiers and printers have been set to turn off after workplace hours.</t>
  </si>
  <si>
    <t>http://ase.org/resources/day-life and Green Campus Program Research</t>
  </si>
  <si>
    <t>Average daily CFL usage (in hours)</t>
  </si>
  <si>
    <t>1 cubic foot =</t>
  </si>
  <si>
    <t>gallons</t>
  </si>
  <si>
    <t>Thermostat settings</t>
  </si>
  <si>
    <t>EPA- http://www.epa.gov/climatechange/emissions/downloads/GHGCalculator.xls</t>
  </si>
  <si>
    <t>OTHER incandescent light bulb wattage</t>
  </si>
  <si>
    <t>1 kilowatt=</t>
  </si>
  <si>
    <t>watts</t>
  </si>
  <si>
    <t>Keep windows and doors closed when the HVAC system is heating or cooling the place.</t>
  </si>
  <si>
    <t>http://www.consumerenergycenter.org/tips/winter.html</t>
  </si>
  <si>
    <t>OTHER CFL wattage</t>
  </si>
  <si>
    <t>1 therm=</t>
  </si>
  <si>
    <t>kwh</t>
  </si>
  <si>
    <t>Remove, and if necessary properly dispose of, personal heaters and fans.</t>
  </si>
  <si>
    <t>Utility cost per kWh</t>
  </si>
  <si>
    <t>1 gallon water=</t>
  </si>
  <si>
    <t>pounds</t>
  </si>
  <si>
    <t>Utility cost per therm</t>
  </si>
  <si>
    <t>BTU</t>
  </si>
  <si>
    <t>Power or Smart strips have been installed office-wide.</t>
  </si>
  <si>
    <t>Green Campus Metrics Assumptions from Powerstrips Giveaway</t>
  </si>
  <si>
    <t>Utility cost per gallon H2O</t>
  </si>
  <si>
    <t>1 metric ton=</t>
  </si>
  <si>
    <t>kg</t>
  </si>
  <si>
    <t>Appropriate signage has been put up around office reminding the last person to turn off printers, copiers, and lights.</t>
  </si>
  <si>
    <t>Green Campus Program Research</t>
  </si>
  <si>
    <t>Pounds CO2 emitted per kwh</t>
  </si>
  <si>
    <t>1 kg=</t>
  </si>
  <si>
    <t>lbs</t>
  </si>
  <si>
    <t>Pounds CO2 emitted per therm</t>
  </si>
  <si>
    <t>Embedded energy of water (kwh/gal)</t>
  </si>
  <si>
    <t>Domestic water temp in (degrees F)</t>
  </si>
  <si>
    <t>Water</t>
  </si>
  <si>
    <t>Domestic water temp out at tap (degrees F</t>
  </si>
  <si>
    <t>Sign "Take Back the Tap" Pledge</t>
  </si>
  <si>
    <t>1) http://action.foodandwaterwatch.org/p/dia/action/public/?action_KEY=2619; 2) http://arpa-e.energy.gov/LinkClick.aspx?fileticket=A0HUD4YCdnI%3D&amp;tabid=117; 3) Green Campus Program Research</t>
  </si>
  <si>
    <t>Percentage of hot water used in faucets/showers</t>
  </si>
  <si>
    <t>Installed low flow devices on appropriate plumbing fixtures</t>
  </si>
  <si>
    <t>Efficiency of water heating system</t>
  </si>
  <si>
    <t>Place containers in toilet tank to reduce water flush demand.</t>
  </si>
  <si>
    <t>metric tons CO2E /vehicle/year</t>
  </si>
  <si>
    <t>Water filtration is used over water cooler or reverse osmosis units.</t>
  </si>
  <si>
    <t>metric tons CO2/gallon of gasoline</t>
  </si>
  <si>
    <t>The workplace does not offer bottled water.</t>
  </si>
  <si>
    <t>metric tons CO2/barrel of oil</t>
  </si>
  <si>
    <t>metrics tons of CO2/home (electricity per year)</t>
  </si>
  <si>
    <t>metric ton of CO2 per tree planted</t>
  </si>
  <si>
    <t>Gallons per minute of average showerhead</t>
  </si>
  <si>
    <t>Composting of workplace food waste.</t>
  </si>
  <si>
    <t>Green Campus Assumption Library Excel Document from Candis</t>
  </si>
  <si>
    <t>Reduction in shower length (minutes)</t>
  </si>
  <si>
    <t>Recycling bins available for all personnel.</t>
  </si>
  <si>
    <t>Showers per year</t>
  </si>
  <si>
    <t>Install high efficiency hand dryers.</t>
  </si>
  <si>
    <t>Time to brush teeth (minutes)</t>
  </si>
  <si>
    <t>Gallons per minute of average sink faucet</t>
  </si>
  <si>
    <t>Laptop Power Use (Watts)</t>
  </si>
  <si>
    <t>Laptop Sleep Mode (Watts)</t>
  </si>
  <si>
    <t>Desktop + CRT Power Use (Watts)</t>
  </si>
  <si>
    <t>Paper purchased contains minimum 30% recycled content</t>
  </si>
  <si>
    <t>http://www.epa.gov/osw/partnerships/wastewise/wrr/factoid.htm</t>
  </si>
  <si>
    <t>Therms per hot laundry cycle (Source: UC Berkeley Green Campus Laundry Campaign)</t>
  </si>
  <si>
    <t>Use 100% recycled paper</t>
  </si>
  <si>
    <t>http://www.thegreenregister.com/waste-reduction/548-insist-on-recycled-paper-products-to-save-trees-water-energy-a-pollution</t>
  </si>
  <si>
    <t>kWh per drying load of laundry (Source: UCSD Green Campus, michaelbluejay.com)</t>
  </si>
  <si>
    <t>Average savings per computer on sleep mode (Watts)</t>
  </si>
  <si>
    <t>Average hours of computer sleep mode/day</t>
  </si>
  <si>
    <t>Average wattage of phantom load per household</t>
  </si>
  <si>
    <t>Reduction in phantom load per day (hours)</t>
  </si>
  <si>
    <t>Your workplace encourages and supports carpooling.</t>
  </si>
  <si>
    <t>Sustainable Transportation Pledge for Workplace Members - Level I</t>
  </si>
  <si>
    <t>Sustainable Transportation Pledge for Workplace Members - Level II</t>
  </si>
  <si>
    <t>Sustainable Transportation Pledge for Workplace Members - Level III</t>
  </si>
  <si>
    <t>Sustainable Transportation Pledge for Workplace Members - Level IV</t>
  </si>
  <si>
    <t>Green Energy Practice</t>
  </si>
  <si>
    <t>The office does not use a water cooler.</t>
  </si>
  <si>
    <t>Total Potential Points</t>
  </si>
  <si>
    <t>Total Energy Office Practices Points Earned</t>
  </si>
  <si>
    <t>Green Water Practice</t>
  </si>
  <si>
    <t>Green Recycling Practice</t>
  </si>
  <si>
    <t>Zero-waste communication and documentation saving</t>
  </si>
  <si>
    <t>Workplace reuses envelopes, paper clips, binder clips, folders, binds, and tape dispensers within the office.</t>
  </si>
  <si>
    <t>Workplace offers reusable mugs, plates, silverware and appropriate means to wash these dishes.</t>
  </si>
  <si>
    <t>Workplace is committed to zero-waste events.</t>
  </si>
  <si>
    <t>Green Purchasing Practice</t>
  </si>
  <si>
    <t>All new purchases of workplace equipment and appliances shall be Energy Star certified.</t>
  </si>
  <si>
    <t>Utilize rechargeable batteries over disposable ones</t>
  </si>
  <si>
    <t>Workplace purchases in bulk for commonly used items.</t>
  </si>
  <si>
    <t>All coffee, tea, and food is certified fair-trade and/or organic.</t>
  </si>
  <si>
    <t>Green Transportation Practice</t>
  </si>
  <si>
    <t>Signage is posted throughout the office about alternative transportation</t>
  </si>
  <si>
    <t>Workplace encourages video and teleconferencing as preference for off-campus meetings, where appropriate.</t>
  </si>
  <si>
    <t>Green Community Practice</t>
  </si>
  <si>
    <t>Sustainability Champion frequently visits The Green Scene, HSU's sustainability website, and reports back pertinent information to workplace members.</t>
  </si>
  <si>
    <t>Sustainability Champion updates workplace members of sustainable practices at one staff meeting per month.</t>
  </si>
  <si>
    <t>Awarded Points:</t>
  </si>
  <si>
    <t>Bus Schedules</t>
  </si>
  <si>
    <t>Power strips are used properly (turned off at the end of the day) office-wide.</t>
  </si>
  <si>
    <t>Thermostat stays below 68 degrees F.</t>
  </si>
  <si>
    <t>All appliances are at least EnergyStar Certified.</t>
  </si>
  <si>
    <t>Keep windows and doors closed when the heating or cooling system is on.</t>
  </si>
  <si>
    <t>LED Workplace Lighting Retrofit</t>
  </si>
  <si>
    <t>Shared refrigerator space does not exceed 1.5 cubic feet per person.</t>
  </si>
  <si>
    <t>The workplace discourages personal or desk-side printer use by providing a network printer.</t>
  </si>
  <si>
    <t>Workplace does not offer bottled water.</t>
  </si>
  <si>
    <t>Leaks have been identified and a work order to Facilities Management has been placed.</t>
  </si>
  <si>
    <t>Toilet tank water displacement device has been installed.</t>
  </si>
  <si>
    <t>Office signage reminding staff to turn off water when washing hands.</t>
  </si>
  <si>
    <t xml:space="preserve">Office prefers hydration station over usage of bottled water. </t>
  </si>
  <si>
    <t xml:space="preserve">Utilize water urns from WRRAP during workplace events. </t>
  </si>
  <si>
    <t>Water Conservation Bathroom Retrofit by Facilities Management has been completed.</t>
  </si>
  <si>
    <t>Recycling bins available for all personnel with appropriate signage.</t>
  </si>
  <si>
    <t xml:space="preserve">Office has installed high efficiency hand driers. </t>
  </si>
  <si>
    <t xml:space="preserve">All new purchases are produced by businesses located in California, preferrably Humboldt County. </t>
  </si>
  <si>
    <t>At least 25% of the the workplace has signed the Sustainable Transportation Pledge agreeing to utilize sustainable transportation to and from campus 4 days a week. This includes biking, walking, carpooling, or using the public transit system.</t>
  </si>
  <si>
    <t>High efficiency vehicles, 35 mpg or more, are utilized for work related transporated.</t>
  </si>
  <si>
    <t>Workplace has signed up to receive PowerSave Campus monthly newsletter</t>
  </si>
  <si>
    <t>Department website has link to PowerSave Campus website, preferably the Green Office Program</t>
  </si>
  <si>
    <t>9 Points</t>
  </si>
  <si>
    <t>8 Points</t>
  </si>
  <si>
    <t>7 Points</t>
  </si>
  <si>
    <t>10 Points</t>
  </si>
  <si>
    <t xml:space="preserve">Staff members attend PowerSave events when relevent. </t>
  </si>
  <si>
    <t xml:space="preserve">Staff members promote conservation to students within their department by encouraging students to attend green events. </t>
  </si>
  <si>
    <t xml:space="preserve">Staff members have registered for Zipcar and Zimride. </t>
  </si>
  <si>
    <t xml:space="preserve">Staff encourage students to go attend sustainable speakers and green events by offering extra credit or by promoting in class. </t>
  </si>
  <si>
    <t>Welcome to HSU's Green Workplace Assessment and Certification Program!</t>
  </si>
  <si>
    <t>Certification Levels</t>
  </si>
  <si>
    <t>Green Workplace Certified</t>
  </si>
  <si>
    <t>Green Workplace Certified- Platinum</t>
  </si>
  <si>
    <t>Certification submissions will be evaluated by the HSU's PowerSaveCampus Program and Tall Chief Comet, HSU's sustainability director. After the reviewing process, certification will be awarded based on the final tally of earned points. Your workplace will be acknowledged and recognized for their commitment to sustainability with a framed certificate.</t>
  </si>
  <si>
    <r>
      <rPr>
        <sz val="14"/>
        <color rgb="FF000000"/>
        <rFont val="Arial"/>
        <family val="2"/>
      </rPr>
      <t>Potential</t>
    </r>
    <r>
      <rPr>
        <b/>
        <sz val="14"/>
        <color rgb="FF000000"/>
        <rFont val="Arial"/>
        <family val="2"/>
      </rPr>
      <t xml:space="preserve"> </t>
    </r>
    <r>
      <rPr>
        <sz val="14"/>
        <color rgb="FF000000"/>
        <rFont val="Arial"/>
        <family val="2"/>
      </rPr>
      <t>Points</t>
    </r>
  </si>
  <si>
    <r>
      <rPr>
        <sz val="14"/>
        <color rgb="FF000000"/>
        <rFont val="Arial"/>
        <family val="2"/>
      </rPr>
      <t>Points</t>
    </r>
    <r>
      <rPr>
        <b/>
        <sz val="14"/>
        <color rgb="FF000000"/>
        <rFont val="Arial"/>
        <family val="2"/>
      </rPr>
      <t xml:space="preserve"> </t>
    </r>
    <r>
      <rPr>
        <sz val="14"/>
        <color rgb="FF000000"/>
        <rFont val="Arial"/>
        <family val="2"/>
      </rPr>
      <t>Earned</t>
    </r>
  </si>
  <si>
    <r>
      <rPr>
        <sz val="14"/>
        <color rgb="FF000000"/>
        <rFont val="Arial"/>
        <family val="2"/>
      </rPr>
      <t>Weighted</t>
    </r>
    <r>
      <rPr>
        <b/>
        <sz val="14"/>
        <color rgb="FF000000"/>
        <rFont val="Arial"/>
        <family val="2"/>
      </rPr>
      <t xml:space="preserve"> </t>
    </r>
    <r>
      <rPr>
        <sz val="14"/>
        <color rgb="FF000000"/>
        <rFont val="Arial"/>
        <family val="2"/>
      </rPr>
      <t>Points</t>
    </r>
  </si>
  <si>
    <t>Total Points</t>
  </si>
  <si>
    <t>(extra innovation points not included in potential)</t>
  </si>
  <si>
    <t>(Enter Department Name Here:)</t>
  </si>
  <si>
    <t>Your Workplace Details</t>
  </si>
  <si>
    <t>(Enter Name Here)</t>
  </si>
  <si>
    <t>Enteremail@energy.edu</t>
  </si>
  <si>
    <t>(Enter Address Here)</t>
  </si>
  <si>
    <t>(Enter # Here)</t>
  </si>
  <si>
    <t>STOP! DO NOT TYPE ANYTHING INTO THIS CALCULATOR!</t>
  </si>
  <si>
    <t>Each category assessed has a weight based on the GWA program's determination on measuring office sustainability. The calculator totals the scores in a given category and multiplies the total score of all items by the weight. The weighted points for each calculated category are then added together to get a final determination of points earned. The certification levels are broken down like this:</t>
  </si>
  <si>
    <t xml:space="preserve">The GWA program is designed to raise awareness about energy efficiency and sustainable practices that can be implemented in offices on the HSU campus. This program aims to create a balance between the workplace and natural environment through appliance upgrades and new behaviors. We seek to motivate the HSU campus community to initiate innovative solutions that reduce our energy consumption.                                                                                                                                                                                   </t>
  </si>
  <si>
    <t>This checklist will walk you through the seven areas that we will be assessing in your office. We will look at energy, water conservation, recycling &amp; waste management, purchasing, transportation, community involvement, and creativity &amp; innovation.The information you provide by completing this checklist will help us calculate the potential level of certification your office will receive.</t>
  </si>
  <si>
    <t>***Mandatory actions are highlighted green***</t>
  </si>
  <si>
    <t>Total Potential Points Possible</t>
  </si>
  <si>
    <t>Potential Points Possible</t>
  </si>
  <si>
    <t>KEY</t>
  </si>
  <si>
    <t xml:space="preserve">Y = Yes, Always or True                     N= No, Never or False                             </t>
  </si>
  <si>
    <t>S = Sometimes                                    R = Rarely</t>
  </si>
  <si>
    <t>Y, N, S, or R</t>
  </si>
  <si>
    <t>To acrue points, enter the letter above that best answers the practice stated.</t>
  </si>
  <si>
    <t>Total Green Points Earned</t>
  </si>
  <si>
    <t>If you attended the sustainability workshop training enter Y.</t>
  </si>
  <si>
    <r>
      <t xml:space="preserve">***Mandatory actions are </t>
    </r>
    <r>
      <rPr>
        <sz val="12"/>
        <color rgb="FF000000"/>
        <rFont val="AppleGothic"/>
        <family val="2"/>
        <charset val="1"/>
      </rPr>
      <t>highlighted</t>
    </r>
    <r>
      <rPr>
        <sz val="10"/>
        <color rgb="FF000000"/>
        <rFont val="AppleGothic"/>
        <family val="2"/>
        <charset val="1"/>
      </rPr>
      <t xml:space="preserve"> green***</t>
    </r>
  </si>
  <si>
    <t>PowerSave Campus encourages your workplace to engage and implement sustainable practices that are not addressed by this checklist. These practices are creative ways to conserve energy and water, minimize the workplace's waste stream, and thus reduce HSU's overall carbon footprint on the environment.</t>
  </si>
  <si>
    <t xml:space="preserve">Below please describe any innovative workplace practices that occurs in your workplace. Include a summary of the action, estimate the impacts or savings, and explain how the Sustainability Champion will ensure this practice remains in effect and followed by workplace members. </t>
  </si>
  <si>
    <t xml:space="preserve">Each practice is worth up to 2 points, giving a grand total of 10 points for this category. In addition, a bonus of 10 points can be earned based on for outstanding practices. </t>
  </si>
  <si>
    <t>Take Back The Tap Pledge</t>
  </si>
  <si>
    <t>Creative &amp; Innovative Options</t>
  </si>
  <si>
    <t xml:space="preserve">Creative and Innovative Practice #1: </t>
  </si>
  <si>
    <t xml:space="preserve">Creative and Innovative Practice #2: </t>
  </si>
  <si>
    <t>Creative and Innovative Practice #3:</t>
  </si>
  <si>
    <t>Creative and Innovative Practice #4:</t>
  </si>
  <si>
    <t>Creative and Innovative Practice #5:</t>
  </si>
  <si>
    <t xml:space="preserve">The prerequisite practices are based upon CSU Executive Order 987. This executive order is the CSU's Policy Statement on energy resource practices. This order addresses energy conservation, sustainable building practices, and physical plant management for the CSU system. </t>
  </si>
  <si>
    <t>CSU Executive Order 987</t>
  </si>
  <si>
    <t>Office Tools Request Form</t>
  </si>
  <si>
    <t>Office Number</t>
  </si>
  <si>
    <t>Smart Power Strips</t>
  </si>
  <si>
    <t>LED lightbulbs</t>
  </si>
  <si>
    <t>Please insert the quantity of energy efficient tools your workplace will be requesting in the form below. All tools are free of charge.</t>
  </si>
  <si>
    <t>Totals</t>
  </si>
  <si>
    <t xml:space="preserve">Proper waste disposal for hazardous waste (batteries, CFL's, etc.) </t>
  </si>
  <si>
    <t xml:space="preserve">Compost bins/buckets available for all personnel with appropriate signage. </t>
  </si>
  <si>
    <t xml:space="preserve">Printers and copiers have default setting to 2-sided printing and a single-sided paper collection box. </t>
  </si>
  <si>
    <t>Please contact Casey Novell at cen17@humboldt.edu for further questions.</t>
  </si>
  <si>
    <r>
      <rPr>
        <b/>
        <sz val="14"/>
        <color rgb="FFFF0000"/>
        <rFont val="AppleGothic"/>
      </rPr>
      <t>Directions for using this checklist</t>
    </r>
    <r>
      <rPr>
        <b/>
        <sz val="14"/>
        <color rgb="FF000000"/>
        <rFont val="AppleGothic"/>
        <charset val="129"/>
      </rPr>
      <t xml:space="preserve">: </t>
    </r>
    <r>
      <rPr>
        <sz val="14"/>
        <color rgb="FF000000"/>
        <rFont val="AppleGothic"/>
        <family val="2"/>
        <charset val="1"/>
      </rPr>
      <t xml:space="preserve">You will be inputting information into the sheets found towards the bottom of the spreadsheet. Begin on the “User Information,” skip over the “calculator” section and complete the remaining tabs.Under each section you will find different colored cells. </t>
    </r>
    <r>
      <rPr>
        <sz val="14"/>
        <color rgb="FF6DFF09"/>
        <rFont val="AppleGothic"/>
        <charset val="129"/>
      </rPr>
      <t xml:space="preserve"> </t>
    </r>
    <r>
      <rPr>
        <sz val="16"/>
        <color rgb="FF6DFF09"/>
        <rFont val="AppleGothic"/>
      </rPr>
      <t>Green highlighted cells</t>
    </r>
    <r>
      <rPr>
        <sz val="14"/>
        <color rgb="FFFF3333"/>
        <rFont val="AppleGothic"/>
        <charset val="129"/>
      </rPr>
      <t xml:space="preserve"> </t>
    </r>
    <r>
      <rPr>
        <sz val="14"/>
        <color rgb="FF000000"/>
        <rFont val="AppleGothic"/>
        <family val="2"/>
        <charset val="1"/>
      </rPr>
      <t xml:space="preserve">are mandatory actions that the workplace </t>
    </r>
    <r>
      <rPr>
        <i/>
        <u/>
        <sz val="14"/>
        <color rgb="FF000000"/>
        <rFont val="AppleGothic"/>
      </rPr>
      <t>must</t>
    </r>
    <r>
      <rPr>
        <sz val="14"/>
        <color rgb="FF000000"/>
        <rFont val="AppleGothic"/>
        <family val="2"/>
        <charset val="1"/>
      </rPr>
      <t xml:space="preserve"> implement. </t>
    </r>
    <r>
      <rPr>
        <sz val="16"/>
        <color rgb="FF00CCFF"/>
        <rFont val="AppleGothic"/>
      </rPr>
      <t>Blue highlighted cells</t>
    </r>
    <r>
      <rPr>
        <sz val="14"/>
        <color rgb="FF00CCFF"/>
        <rFont val="AppleGothic"/>
        <charset val="129"/>
      </rPr>
      <t xml:space="preserve"> </t>
    </r>
    <r>
      <rPr>
        <sz val="14"/>
        <color rgb="FF000000"/>
        <rFont val="AppleGothic"/>
        <family val="2"/>
        <charset val="1"/>
      </rPr>
      <t xml:space="preserve">are highly encouraged actions. </t>
    </r>
    <r>
      <rPr>
        <sz val="14"/>
        <rFont val="Chalkduster"/>
      </rPr>
      <t>Green Points</t>
    </r>
    <r>
      <rPr>
        <sz val="14"/>
        <color rgb="FF009900"/>
        <rFont val="AppleGothic"/>
        <charset val="129"/>
      </rPr>
      <t xml:space="preserve"> </t>
    </r>
    <r>
      <rPr>
        <sz val="14"/>
        <color rgb="FF000000"/>
        <rFont val="AppleGothic"/>
        <family val="2"/>
        <charset val="1"/>
      </rPr>
      <t>will automatically be awarded based on your answers. PowerSave Campus is available to help your workplace implement the mandatory actions or address any other questions that you may have regarding sustainable practices.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</si>
</sst>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00000"/>
  </numFmts>
  <fonts count="84">
    <font>
      <sz val="10"/>
      <color rgb="FF000000"/>
      <name val="Arial"/>
    </font>
    <font>
      <sz val="10"/>
      <color rgb="FF000000"/>
      <name val="Arial"/>
      <family val="2"/>
    </font>
    <font>
      <sz val="12"/>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1"/>
      <color rgb="FF000000"/>
      <name val="Arial"/>
      <family val="2"/>
    </font>
    <font>
      <b/>
      <sz val="12"/>
      <color rgb="FF000000"/>
      <name val="Arial"/>
      <family val="2"/>
    </font>
    <font>
      <sz val="11"/>
      <color rgb="FF000000"/>
      <name val="Arial"/>
      <family val="2"/>
    </font>
    <font>
      <sz val="10"/>
      <color rgb="FF000000"/>
      <name val="Arial"/>
      <family val="2"/>
    </font>
    <font>
      <sz val="10"/>
      <color rgb="FF999999"/>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1"/>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b/>
      <sz val="14"/>
      <color rgb="FF000000"/>
      <name val="Arial"/>
      <family val="2"/>
    </font>
    <font>
      <sz val="10"/>
      <color rgb="FF000000"/>
      <name val="Arial"/>
      <family val="2"/>
    </font>
    <font>
      <sz val="10"/>
      <color rgb="FF000000"/>
      <name val="Arial"/>
      <family val="2"/>
    </font>
    <font>
      <sz val="9"/>
      <color rgb="FF000000"/>
      <name val="Verdana"/>
      <family val="2"/>
    </font>
    <font>
      <sz val="10"/>
      <color rgb="FF000000"/>
      <name val="Arial"/>
      <family val="2"/>
    </font>
    <font>
      <sz val="10"/>
      <color rgb="FF000000"/>
      <name val="Arial"/>
      <family val="2"/>
    </font>
    <font>
      <b/>
      <sz val="24"/>
      <color rgb="FF000000"/>
      <name val="Arial"/>
      <family val="2"/>
    </font>
    <font>
      <sz val="10"/>
      <color rgb="FF000000"/>
      <name val="Arial"/>
      <family val="2"/>
    </font>
    <font>
      <sz val="10"/>
      <color rgb="FF000000"/>
      <name val="Arial"/>
      <family val="2"/>
    </font>
    <font>
      <sz val="10"/>
      <color rgb="FF000000"/>
      <name val="Arial"/>
      <family val="2"/>
    </font>
    <font>
      <sz val="11"/>
      <color rgb="FF000000"/>
      <name val="Arial"/>
      <family val="2"/>
    </font>
    <font>
      <sz val="10"/>
      <color rgb="FF000000"/>
      <name val="Arial"/>
      <family val="2"/>
    </font>
    <font>
      <sz val="14"/>
      <color rgb="FF000000"/>
      <name val="Arial"/>
      <family val="2"/>
    </font>
    <font>
      <sz val="10"/>
      <color rgb="FF000000"/>
      <name val="Arial"/>
      <family val="2"/>
    </font>
    <font>
      <sz val="10"/>
      <color rgb="FF000000"/>
      <name val="Arial"/>
      <family val="2"/>
    </font>
    <font>
      <sz val="11"/>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1"/>
      <color rgb="FF000000"/>
      <name val="Arial"/>
      <family val="2"/>
    </font>
    <font>
      <sz val="24"/>
      <color rgb="FF000000"/>
      <name val="Arial"/>
      <family val="2"/>
    </font>
    <font>
      <sz val="10"/>
      <color rgb="FF666666"/>
      <name val="Arial"/>
      <family val="2"/>
    </font>
    <font>
      <sz val="10"/>
      <name val="Arial"/>
      <family val="2"/>
    </font>
    <font>
      <u/>
      <sz val="10"/>
      <color theme="10"/>
      <name val="Arial"/>
      <family val="2"/>
    </font>
    <font>
      <sz val="16"/>
      <color rgb="FF009900"/>
      <name val="AppleGothic"/>
      <family val="2"/>
    </font>
    <font>
      <sz val="13"/>
      <color rgb="FF000000"/>
      <name val="AppleGothic"/>
      <family val="2"/>
      <charset val="1"/>
    </font>
    <font>
      <sz val="14"/>
      <color rgb="FF000000"/>
      <name val="AppleGothic"/>
      <family val="2"/>
      <charset val="1"/>
    </font>
    <font>
      <sz val="10"/>
      <color rgb="FF000000"/>
      <name val="AppleGothic"/>
      <family val="2"/>
      <charset val="1"/>
    </font>
    <font>
      <b/>
      <u/>
      <sz val="18"/>
      <color theme="1"/>
      <name val="Arial"/>
      <family val="2"/>
    </font>
    <font>
      <sz val="6"/>
      <color rgb="FF000000"/>
      <name val="Arial"/>
      <family val="2"/>
    </font>
    <font>
      <sz val="14"/>
      <color rgb="FF009900"/>
      <name val="AppleGothic"/>
      <charset val="129"/>
    </font>
    <font>
      <b/>
      <sz val="14"/>
      <color rgb="FF000000"/>
      <name val="AppleGothic"/>
      <charset val="129"/>
    </font>
    <font>
      <sz val="14"/>
      <color rgb="FFFF3333"/>
      <name val="AppleGothic"/>
      <charset val="129"/>
    </font>
    <font>
      <sz val="14"/>
      <color rgb="FF00CCFF"/>
      <name val="AppleGothic"/>
      <charset val="129"/>
    </font>
    <font>
      <sz val="14"/>
      <name val="Chalkduster"/>
    </font>
    <font>
      <sz val="24"/>
      <color rgb="FF000000"/>
      <name val="AppleGothic"/>
      <charset val="129"/>
    </font>
    <font>
      <sz val="20"/>
      <color rgb="FF000000"/>
      <name val="AppleGothic"/>
      <charset val="129"/>
    </font>
    <font>
      <sz val="12"/>
      <color rgb="FF000000"/>
      <name val="AppleGothic"/>
      <family val="2"/>
      <charset val="1"/>
    </font>
    <font>
      <b/>
      <sz val="12"/>
      <color rgb="FF000000"/>
      <name val="AppleGothic"/>
      <charset val="129"/>
    </font>
    <font>
      <u/>
      <sz val="12"/>
      <color rgb="FF000000"/>
      <name val="AppleGothic"/>
      <charset val="129"/>
    </font>
    <font>
      <sz val="11"/>
      <color rgb="FF000000"/>
      <name val="AppleGothic"/>
      <family val="2"/>
      <charset val="1"/>
    </font>
    <font>
      <sz val="14"/>
      <color rgb="FF6DFF09"/>
      <name val="AppleGothic"/>
      <charset val="129"/>
    </font>
    <font>
      <sz val="24"/>
      <name val="AppleGothic"/>
      <charset val="129"/>
    </font>
    <font>
      <sz val="12"/>
      <name val="AppleGothic"/>
      <charset val="129"/>
    </font>
    <font>
      <u/>
      <sz val="18"/>
      <color theme="10"/>
      <name val="AppleGothic"/>
      <charset val="129"/>
    </font>
    <font>
      <b/>
      <sz val="20"/>
      <name val="AppleGothic"/>
      <charset val="129"/>
    </font>
    <font>
      <b/>
      <sz val="12"/>
      <name val="AppleGothic"/>
      <charset val="129"/>
    </font>
    <font>
      <sz val="12"/>
      <color theme="1"/>
      <name val="AppleGothic"/>
      <charset val="129"/>
    </font>
    <font>
      <u/>
      <sz val="12"/>
      <color theme="10"/>
      <name val="AppleGothic"/>
      <charset val="129"/>
    </font>
    <font>
      <sz val="16"/>
      <color theme="1"/>
      <name val="AppleGothic"/>
      <charset val="129"/>
    </font>
    <font>
      <u/>
      <sz val="10"/>
      <color theme="11"/>
      <name val="Arial"/>
      <family val="2"/>
    </font>
    <font>
      <b/>
      <sz val="14"/>
      <color rgb="FFFF0000"/>
      <name val="AppleGothic"/>
    </font>
    <font>
      <sz val="12"/>
      <color theme="1"/>
      <name val="Arial"/>
      <family val="2"/>
    </font>
    <font>
      <sz val="14"/>
      <color rgb="FF000000"/>
      <name val="AppleGothic"/>
    </font>
    <font>
      <sz val="16"/>
      <color rgb="FF6DFF09"/>
      <name val="AppleGothic"/>
    </font>
    <font>
      <sz val="16"/>
      <color rgb="FF00CCFF"/>
      <name val="AppleGothic"/>
    </font>
    <font>
      <i/>
      <u/>
      <sz val="14"/>
      <color rgb="FF000000"/>
      <name val="AppleGothic"/>
    </font>
  </fonts>
  <fills count="34">
    <fill>
      <patternFill patternType="none"/>
    </fill>
    <fill>
      <patternFill patternType="gray125"/>
    </fill>
    <fill>
      <patternFill patternType="solid">
        <fgColor rgb="FF339966"/>
        <bgColor indexed="64"/>
      </patternFill>
    </fill>
    <fill>
      <patternFill patternType="solid">
        <fgColor rgb="FFFFFF00"/>
        <bgColor indexed="64"/>
      </patternFill>
    </fill>
    <fill>
      <patternFill patternType="solid">
        <fgColor rgb="FF666666"/>
        <bgColor indexed="64"/>
      </patternFill>
    </fill>
    <fill>
      <patternFill patternType="solid">
        <fgColor rgb="FFCCCCCC"/>
        <bgColor indexed="64"/>
      </patternFill>
    </fill>
    <fill>
      <patternFill patternType="solid">
        <fgColor rgb="FF339966"/>
        <bgColor indexed="64"/>
      </patternFill>
    </fill>
    <fill>
      <patternFill patternType="solid">
        <fgColor rgb="FF339966"/>
        <bgColor indexed="64"/>
      </patternFill>
    </fill>
    <fill>
      <patternFill patternType="solid">
        <fgColor rgb="FF666666"/>
        <bgColor indexed="64"/>
      </patternFill>
    </fill>
    <fill>
      <patternFill patternType="solid">
        <fgColor rgb="FFFF0000"/>
        <bgColor indexed="64"/>
      </patternFill>
    </fill>
    <fill>
      <patternFill patternType="solid">
        <fgColor rgb="FF339966"/>
        <bgColor indexed="64"/>
      </patternFill>
    </fill>
    <fill>
      <patternFill patternType="solid">
        <fgColor rgb="FF666666"/>
        <bgColor indexed="64"/>
      </patternFill>
    </fill>
    <fill>
      <patternFill patternType="solid">
        <fgColor rgb="FF666666"/>
        <bgColor indexed="64"/>
      </patternFill>
    </fill>
    <fill>
      <patternFill patternType="solid">
        <fgColor rgb="FFFFFF00"/>
        <bgColor indexed="64"/>
      </patternFill>
    </fill>
    <fill>
      <patternFill patternType="solid">
        <fgColor rgb="FFFFFF00"/>
        <bgColor indexed="64"/>
      </patternFill>
    </fill>
    <fill>
      <patternFill patternType="solid">
        <fgColor rgb="FF339966"/>
        <bgColor indexed="64"/>
      </patternFill>
    </fill>
    <fill>
      <patternFill patternType="solid">
        <fgColor rgb="FFCCCCCC"/>
        <bgColor indexed="64"/>
      </patternFill>
    </fill>
    <fill>
      <patternFill patternType="solid">
        <fgColor rgb="FF666666"/>
        <bgColor indexed="64"/>
      </patternFill>
    </fill>
    <fill>
      <patternFill patternType="solid">
        <fgColor rgb="FF93C47D"/>
        <bgColor indexed="64"/>
      </patternFill>
    </fill>
    <fill>
      <patternFill patternType="solid">
        <fgColor rgb="FFFFFAF0"/>
        <bgColor rgb="FFFFFFFF"/>
      </patternFill>
    </fill>
    <fill>
      <patternFill patternType="solid">
        <fgColor rgb="FF9ACD32"/>
        <bgColor rgb="FF99CC00"/>
      </patternFill>
    </fill>
    <fill>
      <patternFill patternType="solid">
        <fgColor rgb="FFE5E5E5"/>
        <bgColor rgb="FFDDDDDD"/>
      </patternFill>
    </fill>
    <fill>
      <patternFill patternType="solid">
        <fgColor rgb="FFFFD700"/>
        <bgColor rgb="FFFFCC00"/>
      </patternFill>
    </fill>
    <fill>
      <patternFill patternType="solid">
        <fgColor rgb="FF40E0D0"/>
        <bgColor rgb="FF33CCCC"/>
      </patternFill>
    </fill>
    <fill>
      <patternFill patternType="solid">
        <fgColor rgb="FFFFFAF0"/>
        <bgColor indexed="64"/>
      </patternFill>
    </fill>
    <fill>
      <patternFill patternType="solid">
        <fgColor theme="0"/>
        <bgColor rgb="FFFFFFFF"/>
      </patternFill>
    </fill>
    <fill>
      <patternFill patternType="solid">
        <fgColor theme="0"/>
        <bgColor indexed="64"/>
      </patternFill>
    </fill>
    <fill>
      <patternFill patternType="solid">
        <fgColor rgb="FFB4DCBA"/>
        <bgColor indexed="64"/>
      </patternFill>
    </fill>
    <fill>
      <patternFill patternType="solid">
        <fgColor rgb="FFFFFF41"/>
        <bgColor indexed="64"/>
      </patternFill>
    </fill>
    <fill>
      <patternFill patternType="solid">
        <fgColor rgb="FF6DFF09"/>
        <bgColor indexed="64"/>
      </patternFill>
    </fill>
    <fill>
      <patternFill patternType="solid">
        <fgColor rgb="FF3FFEFE"/>
        <bgColor indexed="64"/>
      </patternFill>
    </fill>
    <fill>
      <patternFill patternType="solid">
        <fgColor theme="9" tint="0.39997558519241921"/>
        <bgColor indexed="64"/>
      </patternFill>
    </fill>
    <fill>
      <patternFill patternType="solid">
        <fgColor rgb="FFE2883F"/>
        <bgColor indexed="64"/>
      </patternFill>
    </fill>
    <fill>
      <patternFill patternType="solid">
        <fgColor rgb="FF68FF33"/>
        <bgColor indexed="64"/>
      </patternFill>
    </fill>
  </fills>
  <borders count="62">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50" fillId="0" borderId="0" applyNumberFormat="0" applyFill="0" applyBorder="0" applyAlignment="0" applyProtection="0"/>
    <xf numFmtId="0" fontId="77" fillId="0" borderId="0" applyNumberFormat="0" applyFill="0" applyBorder="0" applyAlignment="0" applyProtection="0"/>
  </cellStyleXfs>
  <cellXfs count="338">
    <xf numFmtId="0" fontId="0" fillId="0" borderId="0" xfId="0" applyAlignment="1">
      <alignment wrapText="1"/>
    </xf>
    <xf numFmtId="0" fontId="4" fillId="0" borderId="3" xfId="0" applyFont="1" applyBorder="1" applyAlignment="1">
      <alignment vertical="center" wrapText="1"/>
    </xf>
    <xf numFmtId="0" fontId="12" fillId="0" borderId="15" xfId="0" applyFont="1" applyBorder="1" applyAlignment="1">
      <alignment wrapText="1"/>
    </xf>
    <xf numFmtId="0" fontId="16" fillId="0" borderId="20" xfId="0" applyFont="1" applyBorder="1" applyAlignment="1">
      <alignment wrapText="1"/>
    </xf>
    <xf numFmtId="0" fontId="21" fillId="0" borderId="26" xfId="0" applyFont="1" applyBorder="1" applyAlignment="1">
      <alignment vertical="center" wrapText="1"/>
    </xf>
    <xf numFmtId="0" fontId="33" fillId="0" borderId="0" xfId="0" applyFont="1" applyAlignment="1">
      <alignment wrapText="1"/>
    </xf>
    <xf numFmtId="0" fontId="41" fillId="0" borderId="49" xfId="0" applyFont="1" applyBorder="1" applyAlignment="1">
      <alignment wrapText="1"/>
    </xf>
    <xf numFmtId="0" fontId="43" fillId="0" borderId="53" xfId="0" applyFont="1" applyBorder="1" applyAlignment="1">
      <alignment wrapText="1"/>
    </xf>
    <xf numFmtId="0" fontId="4" fillId="0" borderId="53" xfId="0" applyFont="1" applyBorder="1" applyAlignment="1">
      <alignment vertical="center" wrapText="1"/>
    </xf>
    <xf numFmtId="0" fontId="21" fillId="0" borderId="51" xfId="0" applyFont="1" applyBorder="1" applyAlignment="1">
      <alignment vertical="center" wrapText="1"/>
    </xf>
    <xf numFmtId="0" fontId="16" fillId="0" borderId="51" xfId="0" applyFont="1" applyBorder="1" applyAlignment="1">
      <alignment wrapText="1"/>
    </xf>
    <xf numFmtId="0" fontId="33" fillId="0" borderId="0" xfId="0" applyFont="1" applyAlignment="1">
      <alignment vertical="center" wrapText="1"/>
    </xf>
    <xf numFmtId="0" fontId="0" fillId="0" borderId="0" xfId="0" applyAlignment="1">
      <alignment vertical="center" wrapText="1"/>
    </xf>
    <xf numFmtId="0" fontId="1" fillId="0" borderId="0" xfId="0" applyFont="1" applyAlignment="1">
      <alignment wrapText="1"/>
    </xf>
    <xf numFmtId="0" fontId="43" fillId="0" borderId="53" xfId="0" applyFont="1" applyBorder="1" applyAlignment="1">
      <alignment wrapText="1"/>
    </xf>
    <xf numFmtId="0" fontId="54" fillId="0" borderId="0" xfId="0" applyFont="1" applyAlignment="1">
      <alignment wrapText="1"/>
    </xf>
    <xf numFmtId="0" fontId="54" fillId="20" borderId="23" xfId="0" applyFont="1" applyFill="1" applyBorder="1" applyAlignment="1">
      <alignment horizontal="center" vertical="center" wrapText="1"/>
    </xf>
    <xf numFmtId="0" fontId="54" fillId="21" borderId="23" xfId="0" applyFont="1" applyFill="1" applyBorder="1" applyAlignment="1">
      <alignment horizontal="center" vertical="center" wrapText="1"/>
    </xf>
    <xf numFmtId="0" fontId="54" fillId="22" borderId="23" xfId="0" applyFont="1" applyFill="1" applyBorder="1" applyAlignment="1">
      <alignment horizontal="center" vertical="center" wrapText="1"/>
    </xf>
    <xf numFmtId="0" fontId="54" fillId="23" borderId="58" xfId="0" applyFont="1" applyFill="1" applyBorder="1" applyAlignment="1">
      <alignment horizontal="center" vertical="center" wrapText="1"/>
    </xf>
    <xf numFmtId="0" fontId="54" fillId="19" borderId="51" xfId="0" applyFont="1" applyFill="1" applyBorder="1" applyAlignment="1">
      <alignment vertical="center" wrapText="1"/>
    </xf>
    <xf numFmtId="0" fontId="54" fillId="25" borderId="60" xfId="0" applyFont="1" applyFill="1" applyBorder="1" applyAlignment="1">
      <alignment horizontal="center" vertical="center" wrapText="1"/>
    </xf>
    <xf numFmtId="0" fontId="16" fillId="0" borderId="0" xfId="0" applyFont="1" applyBorder="1" applyAlignment="1">
      <alignment wrapText="1"/>
    </xf>
    <xf numFmtId="0" fontId="41" fillId="0" borderId="0" xfId="0" applyFont="1" applyBorder="1" applyAlignment="1">
      <alignment wrapText="1"/>
    </xf>
    <xf numFmtId="0" fontId="0" fillId="0" borderId="0" xfId="0" applyBorder="1" applyAlignment="1">
      <alignment wrapText="1"/>
    </xf>
    <xf numFmtId="0" fontId="0" fillId="26" borderId="0" xfId="0" applyFill="1" applyAlignment="1">
      <alignment wrapText="1"/>
    </xf>
    <xf numFmtId="0" fontId="0" fillId="24" borderId="0" xfId="0" applyFill="1" applyAlignment="1">
      <alignment wrapText="1"/>
    </xf>
    <xf numFmtId="0" fontId="12" fillId="0" borderId="0" xfId="0" applyFont="1" applyBorder="1" applyAlignment="1">
      <alignment wrapText="1"/>
    </xf>
    <xf numFmtId="0" fontId="0" fillId="27" borderId="47" xfId="0" applyFill="1" applyBorder="1" applyAlignment="1">
      <alignment wrapText="1"/>
    </xf>
    <xf numFmtId="0" fontId="0" fillId="0" borderId="0" xfId="0" applyFont="1" applyAlignment="1">
      <alignment wrapText="1"/>
    </xf>
    <xf numFmtId="0" fontId="7" fillId="24" borderId="47" xfId="0" applyFont="1" applyFill="1" applyBorder="1" applyAlignment="1">
      <alignment horizontal="center" wrapText="1"/>
    </xf>
    <xf numFmtId="0" fontId="7" fillId="24" borderId="47" xfId="0" applyFont="1" applyFill="1" applyBorder="1" applyAlignment="1">
      <alignment wrapText="1"/>
    </xf>
    <xf numFmtId="0" fontId="7" fillId="24" borderId="47" xfId="0" applyFont="1" applyFill="1" applyBorder="1" applyAlignment="1">
      <alignment horizontal="center" vertical="center" wrapText="1"/>
    </xf>
    <xf numFmtId="0" fontId="7" fillId="24" borderId="45" xfId="0" applyFont="1" applyFill="1" applyBorder="1" applyAlignment="1">
      <alignment horizontal="center" vertical="center" wrapText="1"/>
    </xf>
    <xf numFmtId="0" fontId="7" fillId="24" borderId="49" xfId="0" applyFont="1" applyFill="1" applyBorder="1" applyAlignment="1">
      <alignment horizontal="center" vertical="center" wrapText="1"/>
    </xf>
    <xf numFmtId="0" fontId="7" fillId="24" borderId="49" xfId="0" applyFont="1" applyFill="1" applyBorder="1" applyAlignment="1">
      <alignment wrapText="1"/>
    </xf>
    <xf numFmtId="0" fontId="7" fillId="24" borderId="17" xfId="0" applyFont="1" applyFill="1" applyBorder="1" applyAlignment="1">
      <alignment horizontal="center" vertical="center" wrapText="1"/>
    </xf>
    <xf numFmtId="0" fontId="7" fillId="0" borderId="0" xfId="0" applyFont="1" applyAlignment="1">
      <alignment wrapText="1"/>
    </xf>
    <xf numFmtId="0" fontId="7" fillId="27" borderId="61" xfId="0" applyFont="1" applyFill="1" applyBorder="1" applyAlignment="1">
      <alignment horizontal="center" vertical="center" wrapText="1"/>
    </xf>
    <xf numFmtId="0" fontId="7" fillId="27" borderId="47" xfId="0" applyFont="1" applyFill="1" applyBorder="1" applyAlignment="1">
      <alignment horizontal="center" vertical="center" wrapText="1"/>
    </xf>
    <xf numFmtId="0" fontId="7" fillId="27" borderId="45" xfId="0" applyFont="1" applyFill="1" applyBorder="1" applyAlignment="1">
      <alignment horizontal="center" vertical="center" wrapText="1"/>
    </xf>
    <xf numFmtId="0" fontId="7" fillId="26" borderId="47" xfId="0" applyFont="1" applyFill="1" applyBorder="1" applyAlignment="1">
      <alignment horizontal="center" wrapText="1"/>
    </xf>
    <xf numFmtId="0" fontId="7" fillId="26" borderId="45" xfId="0" applyFont="1" applyFill="1" applyBorder="1" applyAlignment="1">
      <alignment horizontal="center" wrapText="1"/>
    </xf>
    <xf numFmtId="0" fontId="7" fillId="26" borderId="61" xfId="0" applyFont="1" applyFill="1" applyBorder="1" applyAlignment="1">
      <alignment horizontal="center" wrapText="1"/>
    </xf>
    <xf numFmtId="0" fontId="56" fillId="27" borderId="47" xfId="0" applyFont="1" applyFill="1" applyBorder="1" applyAlignment="1">
      <alignment horizontal="center" vertical="center" wrapText="1"/>
    </xf>
    <xf numFmtId="0" fontId="7" fillId="24" borderId="15" xfId="0" applyFont="1" applyFill="1" applyBorder="1" applyAlignment="1">
      <alignment wrapText="1"/>
    </xf>
    <xf numFmtId="0" fontId="7" fillId="24" borderId="15" xfId="0" applyFont="1" applyFill="1" applyBorder="1" applyAlignment="1">
      <alignment horizontal="center" wrapText="1"/>
    </xf>
    <xf numFmtId="0" fontId="7" fillId="24" borderId="15" xfId="0" applyFont="1" applyFill="1" applyBorder="1" applyAlignment="1">
      <alignment horizontal="center" vertical="center" wrapText="1"/>
    </xf>
    <xf numFmtId="0" fontId="7" fillId="24" borderId="23" xfId="0" applyFont="1" applyFill="1" applyBorder="1" applyAlignment="1">
      <alignment horizontal="center" vertical="center" wrapText="1"/>
    </xf>
    <xf numFmtId="0" fontId="24" fillId="27" borderId="47" xfId="0" applyFont="1" applyFill="1" applyBorder="1" applyAlignment="1">
      <alignment horizontal="center" vertical="center" wrapText="1"/>
    </xf>
    <xf numFmtId="0" fontId="24" fillId="27" borderId="45" xfId="0" applyFont="1" applyFill="1" applyBorder="1" applyAlignment="1">
      <alignment horizontal="center" vertical="center" wrapText="1"/>
    </xf>
    <xf numFmtId="0" fontId="43" fillId="0" borderId="0" xfId="0" applyFont="1" applyBorder="1" applyAlignment="1">
      <alignment wrapText="1"/>
    </xf>
    <xf numFmtId="0" fontId="0" fillId="0" borderId="0" xfId="0" applyAlignment="1">
      <alignment horizontal="left" wrapText="1"/>
    </xf>
    <xf numFmtId="165" fontId="34" fillId="0" borderId="40" xfId="0" applyNumberFormat="1" applyFont="1" applyBorder="1" applyAlignment="1">
      <alignment horizontal="center" vertical="center" wrapText="1"/>
    </xf>
    <xf numFmtId="0" fontId="0" fillId="0" borderId="0" xfId="0" applyAlignment="1">
      <alignment horizontal="left" vertical="center" wrapText="1"/>
    </xf>
    <xf numFmtId="0" fontId="45" fillId="16" borderId="56" xfId="0" applyFont="1" applyFill="1" applyBorder="1" applyAlignment="1">
      <alignment horizontal="center" vertical="center" wrapText="1"/>
    </xf>
    <xf numFmtId="0" fontId="32" fillId="0" borderId="38" xfId="0" applyFont="1" applyBorder="1" applyAlignment="1">
      <alignment horizontal="center" vertical="center" wrapText="1"/>
    </xf>
    <xf numFmtId="4" fontId="15" fillId="0" borderId="19" xfId="0" applyNumberFormat="1" applyFont="1" applyBorder="1" applyAlignment="1">
      <alignment horizontal="center" vertical="center" wrapText="1"/>
    </xf>
    <xf numFmtId="164" fontId="22" fillId="0" borderId="28" xfId="0" applyNumberFormat="1" applyFont="1" applyBorder="1" applyAlignment="1">
      <alignment horizontal="center" vertical="center" wrapText="1"/>
    </xf>
    <xf numFmtId="0" fontId="16" fillId="0" borderId="20" xfId="0" applyFont="1" applyBorder="1" applyAlignment="1">
      <alignment horizontal="center" vertical="center" wrapText="1"/>
    </xf>
    <xf numFmtId="0" fontId="33" fillId="0" borderId="0" xfId="0" applyFont="1" applyAlignment="1">
      <alignment horizontal="center" vertical="center" wrapText="1"/>
    </xf>
    <xf numFmtId="0" fontId="43" fillId="0" borderId="53" xfId="0" applyFont="1" applyBorder="1" applyAlignment="1">
      <alignment horizontal="center" vertical="center" wrapText="1"/>
    </xf>
    <xf numFmtId="0" fontId="44" fillId="0" borderId="54" xfId="0" applyFont="1" applyBorder="1" applyAlignment="1">
      <alignment horizontal="center" vertical="center" wrapText="1"/>
    </xf>
    <xf numFmtId="0" fontId="17" fillId="0" borderId="21" xfId="0" applyFont="1" applyBorder="1" applyAlignment="1">
      <alignment horizontal="center" vertical="center" wrapText="1"/>
    </xf>
    <xf numFmtId="0" fontId="0" fillId="0" borderId="0" xfId="0" applyAlignment="1">
      <alignment horizontal="center" vertical="center" wrapText="1"/>
    </xf>
    <xf numFmtId="0" fontId="27" fillId="0" borderId="34" xfId="0" applyFont="1" applyBorder="1" applyAlignment="1">
      <alignment horizontal="center" vertical="center" wrapText="1"/>
    </xf>
    <xf numFmtId="0" fontId="42" fillId="14" borderId="5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38" fillId="13" borderId="43" xfId="0" applyFont="1" applyFill="1" applyBorder="1" applyAlignment="1">
      <alignment horizontal="center" vertical="center" wrapText="1"/>
    </xf>
    <xf numFmtId="4" fontId="23" fillId="0" borderId="29" xfId="0" applyNumberFormat="1" applyFont="1" applyBorder="1" applyAlignment="1">
      <alignment horizontal="center" vertical="center" wrapText="1"/>
    </xf>
    <xf numFmtId="0" fontId="5" fillId="0" borderId="5" xfId="0" applyFont="1" applyBorder="1" applyAlignment="1">
      <alignment horizontal="center" vertical="center" wrapText="1"/>
    </xf>
    <xf numFmtId="164" fontId="20" fillId="0" borderId="24" xfId="0" applyNumberFormat="1" applyFont="1" applyBorder="1" applyAlignment="1">
      <alignment horizontal="center" vertical="center" wrapText="1"/>
    </xf>
    <xf numFmtId="0" fontId="40" fillId="0" borderId="48" xfId="0" applyFont="1" applyBorder="1" applyAlignment="1">
      <alignment horizontal="center" vertical="center" wrapText="1"/>
    </xf>
    <xf numFmtId="4" fontId="48" fillId="17" borderId="60" xfId="0" applyNumberFormat="1" applyFont="1" applyFill="1" applyBorder="1" applyAlignment="1">
      <alignment horizontal="center" vertical="center" wrapText="1"/>
    </xf>
    <xf numFmtId="4" fontId="29" fillId="11" borderId="36"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9" fillId="0" borderId="44" xfId="0" applyFont="1" applyBorder="1" applyAlignment="1">
      <alignment horizontal="center" vertical="center" wrapText="1"/>
    </xf>
    <xf numFmtId="0" fontId="41" fillId="0" borderId="49"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15" xfId="0" applyFont="1" applyBorder="1" applyAlignment="1">
      <alignment horizontal="center" vertical="center" wrapText="1"/>
    </xf>
    <xf numFmtId="0" fontId="19" fillId="0" borderId="23" xfId="0" applyFont="1" applyBorder="1" applyAlignment="1">
      <alignment horizontal="center" vertical="center" wrapText="1"/>
    </xf>
    <xf numFmtId="0" fontId="24" fillId="7" borderId="31" xfId="0" applyFont="1" applyFill="1" applyBorder="1" applyAlignment="1">
      <alignment horizontal="center" vertical="center" wrapText="1"/>
    </xf>
    <xf numFmtId="0" fontId="28" fillId="10" borderId="35"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46" fillId="0" borderId="59" xfId="0" applyFont="1" applyBorder="1" applyAlignment="1">
      <alignment horizontal="center" vertical="center" wrapText="1"/>
    </xf>
    <xf numFmtId="0" fontId="9" fillId="0" borderId="9" xfId="0" applyFont="1" applyBorder="1" applyAlignment="1">
      <alignment horizontal="center" vertical="center" wrapText="1"/>
    </xf>
    <xf numFmtId="0" fontId="25" fillId="0" borderId="32" xfId="0" applyFont="1" applyBorder="1" applyAlignment="1">
      <alignment horizontal="center" vertical="center" wrapText="1"/>
    </xf>
    <xf numFmtId="164" fontId="14" fillId="0" borderId="18" xfId="0" applyNumberFormat="1" applyFont="1" applyBorder="1" applyAlignment="1">
      <alignment horizontal="center" vertical="center" wrapText="1"/>
    </xf>
    <xf numFmtId="0" fontId="35" fillId="0" borderId="41" xfId="0" applyFont="1" applyBorder="1" applyAlignment="1">
      <alignment horizontal="center" vertical="center" wrapText="1"/>
    </xf>
    <xf numFmtId="0" fontId="10" fillId="0" borderId="10" xfId="0" applyFont="1" applyBorder="1" applyAlignment="1">
      <alignment horizontal="center" vertical="center" wrapText="1"/>
    </xf>
    <xf numFmtId="0" fontId="24" fillId="7" borderId="60"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8" fillId="6" borderId="60" xfId="0" applyFont="1" applyFill="1" applyBorder="1" applyAlignment="1">
      <alignment horizontal="center" vertical="center" wrapText="1"/>
    </xf>
    <xf numFmtId="0" fontId="16" fillId="0" borderId="0" xfId="0" applyFont="1" applyBorder="1" applyAlignment="1">
      <alignment horizontal="center" vertical="center" wrapText="1"/>
    </xf>
    <xf numFmtId="0" fontId="19" fillId="0" borderId="53" xfId="0" applyFont="1" applyBorder="1" applyAlignment="1">
      <alignment horizontal="center" vertical="center" wrapText="1"/>
    </xf>
    <xf numFmtId="0" fontId="32" fillId="0" borderId="46" xfId="0" applyFont="1" applyBorder="1" applyAlignment="1">
      <alignment horizontal="center" vertical="center" wrapText="1"/>
    </xf>
    <xf numFmtId="0" fontId="45" fillId="16" borderId="58" xfId="0" applyFont="1" applyFill="1" applyBorder="1" applyAlignment="1">
      <alignment horizontal="center" vertical="center" wrapText="1"/>
    </xf>
    <xf numFmtId="0" fontId="32" fillId="0" borderId="58" xfId="0" applyFont="1" applyBorder="1" applyAlignment="1">
      <alignment horizontal="center" vertical="center" wrapText="1"/>
    </xf>
    <xf numFmtId="4" fontId="15" fillId="0" borderId="58" xfId="0" applyNumberFormat="1" applyFont="1" applyBorder="1" applyAlignment="1">
      <alignment horizontal="center" vertical="center" wrapText="1"/>
    </xf>
    <xf numFmtId="164" fontId="22" fillId="0" borderId="58" xfId="0" applyNumberFormat="1" applyFont="1" applyBorder="1" applyAlignment="1">
      <alignment horizontal="center" vertical="center" wrapText="1"/>
    </xf>
    <xf numFmtId="0" fontId="28" fillId="15" borderId="60" xfId="0" applyFont="1" applyFill="1" applyBorder="1" applyAlignment="1">
      <alignment horizontal="center" vertical="center" wrapText="1"/>
    </xf>
    <xf numFmtId="0" fontId="54" fillId="0" borderId="15" xfId="0" applyFont="1" applyBorder="1" applyAlignment="1">
      <alignment wrapText="1"/>
    </xf>
    <xf numFmtId="0" fontId="54" fillId="0" borderId="15" xfId="0" applyFont="1" applyBorder="1" applyAlignment="1">
      <alignment horizontal="center" vertical="center" wrapText="1"/>
    </xf>
    <xf numFmtId="0" fontId="54" fillId="0" borderId="20" xfId="0" applyFont="1" applyBorder="1" applyAlignment="1">
      <alignment wrapText="1"/>
    </xf>
    <xf numFmtId="0" fontId="54" fillId="0" borderId="49" xfId="0" applyFont="1" applyBorder="1" applyAlignment="1">
      <alignment wrapText="1"/>
    </xf>
    <xf numFmtId="0" fontId="54" fillId="0" borderId="49" xfId="0" applyFont="1" applyBorder="1" applyAlignment="1">
      <alignment horizontal="center" vertical="center" wrapText="1"/>
    </xf>
    <xf numFmtId="0" fontId="54" fillId="0" borderId="0" xfId="0" applyFont="1" applyAlignment="1">
      <alignment horizontal="center" vertical="center" wrapText="1"/>
    </xf>
    <xf numFmtId="0" fontId="0" fillId="0" borderId="53" xfId="0" applyFont="1" applyBorder="1" applyAlignment="1">
      <alignment horizontal="center" vertical="center" wrapText="1"/>
    </xf>
    <xf numFmtId="0" fontId="0" fillId="0" borderId="0" xfId="0" applyFont="1" applyAlignment="1">
      <alignment horizontal="center" vertical="center" wrapText="1"/>
    </xf>
    <xf numFmtId="0" fontId="54" fillId="0" borderId="20" xfId="0" applyFont="1" applyBorder="1" applyAlignment="1">
      <alignment horizontal="center" vertical="center" wrapText="1"/>
    </xf>
    <xf numFmtId="0" fontId="54" fillId="0" borderId="20" xfId="0" applyFont="1" applyBorder="1" applyAlignment="1">
      <alignment horizont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54" fillId="24" borderId="49" xfId="0" applyFont="1" applyFill="1" applyBorder="1" applyAlignment="1">
      <alignment wrapText="1"/>
    </xf>
    <xf numFmtId="0" fontId="64" fillId="0" borderId="20" xfId="0" applyFont="1" applyBorder="1" applyAlignment="1">
      <alignment horizontal="center" vertical="center" wrapText="1"/>
    </xf>
    <xf numFmtId="0" fontId="64" fillId="24" borderId="55" xfId="0" applyFont="1" applyFill="1" applyBorder="1" applyAlignment="1">
      <alignment horizontal="center" vertical="center" wrapText="1"/>
    </xf>
    <xf numFmtId="0" fontId="2" fillId="0" borderId="0" xfId="0" applyFont="1" applyAlignment="1">
      <alignment horizontal="center" vertical="center" wrapText="1"/>
    </xf>
    <xf numFmtId="0" fontId="64" fillId="14" borderId="25" xfId="0" applyFont="1" applyFill="1" applyBorder="1" applyAlignment="1">
      <alignment horizontal="center" vertical="center" wrapText="1"/>
    </xf>
    <xf numFmtId="0" fontId="64" fillId="24" borderId="37" xfId="0" applyFont="1" applyFill="1" applyBorder="1" applyAlignment="1">
      <alignment horizontal="center" vertical="center" wrapText="1"/>
    </xf>
    <xf numFmtId="0" fontId="64" fillId="24" borderId="39" xfId="0" applyFont="1" applyFill="1" applyBorder="1" applyAlignment="1">
      <alignment horizontal="center" vertical="center" wrapText="1"/>
    </xf>
    <xf numFmtId="0" fontId="64" fillId="0" borderId="51" xfId="0" applyFont="1" applyBorder="1" applyAlignment="1">
      <alignment horizontal="center" vertical="center" wrapText="1"/>
    </xf>
    <xf numFmtId="0" fontId="64" fillId="32" borderId="50" xfId="0" applyFont="1" applyFill="1" applyBorder="1" applyAlignment="1">
      <alignment horizontal="center" vertical="center" wrapText="1"/>
    </xf>
    <xf numFmtId="0" fontId="64" fillId="32" borderId="55" xfId="0" applyFont="1" applyFill="1" applyBorder="1" applyAlignment="1">
      <alignment horizontal="center" vertical="center" wrapText="1"/>
    </xf>
    <xf numFmtId="0" fontId="66" fillId="32" borderId="46" xfId="0" applyFont="1" applyFill="1" applyBorder="1" applyAlignment="1">
      <alignment horizontal="center" wrapText="1"/>
    </xf>
    <xf numFmtId="0" fontId="64" fillId="32" borderId="54" xfId="0" applyFont="1" applyFill="1" applyBorder="1" applyAlignment="1">
      <alignment horizontal="left" wrapText="1"/>
    </xf>
    <xf numFmtId="0" fontId="64" fillId="32" borderId="54" xfId="0" applyFont="1" applyFill="1" applyBorder="1" applyAlignment="1">
      <alignment horizontal="left" vertical="top" wrapText="1"/>
    </xf>
    <xf numFmtId="0" fontId="64" fillId="0" borderId="20" xfId="0" applyFont="1" applyBorder="1" applyAlignment="1">
      <alignment wrapText="1"/>
    </xf>
    <xf numFmtId="0" fontId="2" fillId="0" borderId="0" xfId="0" applyFont="1" applyAlignment="1">
      <alignment wrapText="1"/>
    </xf>
    <xf numFmtId="0" fontId="64" fillId="0" borderId="26" xfId="0" applyFont="1" applyBorder="1" applyAlignment="1">
      <alignment vertical="center" wrapText="1"/>
    </xf>
    <xf numFmtId="0" fontId="64" fillId="24" borderId="60" xfId="0" applyFont="1" applyFill="1" applyBorder="1" applyAlignment="1">
      <alignment horizontal="center" vertical="center" wrapText="1"/>
    </xf>
    <xf numFmtId="0" fontId="64" fillId="0" borderId="51" xfId="0" applyFont="1" applyBorder="1" applyAlignment="1">
      <alignment vertical="center" wrapText="1"/>
    </xf>
    <xf numFmtId="0" fontId="64" fillId="28" borderId="25" xfId="0" applyFont="1" applyFill="1" applyBorder="1" applyAlignment="1">
      <alignment horizontal="center" vertical="center" wrapText="1"/>
    </xf>
    <xf numFmtId="0" fontId="64" fillId="24" borderId="45" xfId="0" applyFont="1" applyFill="1" applyBorder="1" applyAlignment="1">
      <alignment vertical="center" wrapText="1"/>
    </xf>
    <xf numFmtId="0" fontId="64" fillId="14" borderId="61" xfId="0" applyFont="1" applyFill="1" applyBorder="1" applyAlignment="1">
      <alignment horizontal="center" vertical="center" wrapText="1"/>
    </xf>
    <xf numFmtId="0" fontId="64" fillId="32" borderId="57" xfId="0" applyFont="1" applyFill="1" applyBorder="1" applyAlignment="1">
      <alignment vertical="center" wrapText="1"/>
    </xf>
    <xf numFmtId="0" fontId="64" fillId="32" borderId="60" xfId="0" applyFont="1" applyFill="1" applyBorder="1" applyAlignment="1">
      <alignment vertical="center" wrapText="1"/>
    </xf>
    <xf numFmtId="0" fontId="2" fillId="0" borderId="53" xfId="0" applyFont="1" applyBorder="1" applyAlignment="1">
      <alignment horizontal="center" vertical="center" wrapText="1"/>
    </xf>
    <xf numFmtId="0" fontId="64" fillId="0" borderId="54" xfId="0" applyFont="1" applyBorder="1" applyAlignment="1">
      <alignment horizontal="center" vertical="center" wrapText="1"/>
    </xf>
    <xf numFmtId="0" fontId="64" fillId="14" borderId="50" xfId="0" applyFont="1" applyFill="1" applyBorder="1" applyAlignment="1">
      <alignment horizontal="center" vertical="center" wrapText="1"/>
    </xf>
    <xf numFmtId="0" fontId="64" fillId="24" borderId="12" xfId="0" applyFont="1" applyFill="1" applyBorder="1" applyAlignment="1">
      <alignment horizontal="center" vertical="center" wrapText="1"/>
    </xf>
    <xf numFmtId="0" fontId="64" fillId="14" borderId="30" xfId="0" applyFont="1" applyFill="1" applyBorder="1" applyAlignment="1">
      <alignment horizontal="center" vertical="center" wrapText="1"/>
    </xf>
    <xf numFmtId="0" fontId="64" fillId="0" borderId="0" xfId="0" applyFont="1" applyAlignment="1">
      <alignment wrapText="1"/>
    </xf>
    <xf numFmtId="0" fontId="7" fillId="0" borderId="53" xfId="0" applyFont="1" applyBorder="1" applyAlignment="1">
      <alignment horizontal="center" vertical="center" wrapText="1"/>
    </xf>
    <xf numFmtId="0" fontId="67" fillId="0" borderId="20" xfId="0" applyFont="1" applyBorder="1" applyAlignment="1">
      <alignment horizontal="center" vertical="center" wrapText="1"/>
    </xf>
    <xf numFmtId="0" fontId="64" fillId="31" borderId="58" xfId="0" applyFont="1" applyFill="1" applyBorder="1" applyAlignment="1">
      <alignment horizontal="center" vertical="center" wrapText="1"/>
    </xf>
    <xf numFmtId="0" fontId="64" fillId="32" borderId="60" xfId="0" applyFont="1" applyFill="1" applyBorder="1" applyAlignment="1">
      <alignment horizontal="center" vertical="center" wrapText="1"/>
    </xf>
    <xf numFmtId="0" fontId="64" fillId="0" borderId="49" xfId="0" applyFont="1" applyBorder="1" applyAlignment="1">
      <alignment horizontal="center" wrapText="1"/>
    </xf>
    <xf numFmtId="0" fontId="64" fillId="0" borderId="0" xfId="0" applyFont="1" applyAlignment="1">
      <alignment horizontal="center" wrapText="1"/>
    </xf>
    <xf numFmtId="0" fontId="64" fillId="29" borderId="60" xfId="0" applyFont="1" applyFill="1" applyBorder="1" applyAlignment="1">
      <alignment horizontal="center" vertical="center" wrapText="1"/>
    </xf>
    <xf numFmtId="0" fontId="64" fillId="24" borderId="37" xfId="0" applyFont="1" applyFill="1" applyBorder="1" applyAlignment="1">
      <alignment horizontal="center" wrapText="1"/>
    </xf>
    <xf numFmtId="0" fontId="64" fillId="24" borderId="12" xfId="0" applyFont="1" applyFill="1" applyBorder="1" applyAlignment="1">
      <alignment horizontal="center" wrapText="1"/>
    </xf>
    <xf numFmtId="0" fontId="64" fillId="30" borderId="60" xfId="0" applyFont="1" applyFill="1" applyBorder="1" applyAlignment="1">
      <alignment horizontal="center" vertical="center" wrapText="1"/>
    </xf>
    <xf numFmtId="0" fontId="0" fillId="0" borderId="20" xfId="0" applyFont="1" applyBorder="1" applyAlignment="1">
      <alignment wrapText="1"/>
    </xf>
    <xf numFmtId="0" fontId="0" fillId="0" borderId="51" xfId="0" applyFont="1" applyBorder="1" applyAlignment="1">
      <alignment wrapText="1"/>
    </xf>
    <xf numFmtId="0" fontId="64" fillId="29" borderId="45" xfId="0" applyFont="1" applyFill="1" applyBorder="1" applyAlignment="1">
      <alignment horizontal="center" vertical="center" wrapText="1"/>
    </xf>
    <xf numFmtId="0" fontId="64" fillId="30" borderId="45" xfId="0" applyFont="1" applyFill="1" applyBorder="1" applyAlignment="1">
      <alignment horizontal="center" vertical="center" wrapText="1"/>
    </xf>
    <xf numFmtId="0" fontId="0" fillId="0" borderId="53" xfId="0" applyBorder="1" applyAlignment="1">
      <alignment wrapText="1"/>
    </xf>
    <xf numFmtId="0" fontId="0" fillId="0" borderId="0" xfId="0" applyFont="1" applyBorder="1" applyAlignment="1">
      <alignment wrapText="1"/>
    </xf>
    <xf numFmtId="0" fontId="64" fillId="24" borderId="60" xfId="0" applyFont="1" applyFill="1" applyBorder="1" applyAlignment="1">
      <alignment vertical="center" wrapText="1"/>
    </xf>
    <xf numFmtId="0" fontId="64" fillId="0" borderId="49" xfId="0" applyFont="1" applyBorder="1" applyAlignment="1">
      <alignment wrapText="1"/>
    </xf>
    <xf numFmtId="0" fontId="2" fillId="0" borderId="0" xfId="0" applyFont="1" applyAlignment="1">
      <alignment horizontal="center" wrapText="1"/>
    </xf>
    <xf numFmtId="0" fontId="64" fillId="0" borderId="20" xfId="0" applyFont="1" applyBorder="1" applyAlignment="1">
      <alignment horizontal="center" wrapText="1"/>
    </xf>
    <xf numFmtId="0" fontId="64" fillId="0" borderId="26" xfId="0" applyFont="1" applyBorder="1" applyAlignment="1">
      <alignment horizontal="center" vertical="center" wrapText="1"/>
    </xf>
    <xf numFmtId="0" fontId="53" fillId="24" borderId="50" xfId="0" applyFont="1" applyFill="1" applyBorder="1" applyAlignment="1">
      <alignment horizontal="center" vertical="center" wrapText="1"/>
    </xf>
    <xf numFmtId="0" fontId="53" fillId="24" borderId="4" xfId="0" applyFont="1" applyFill="1" applyBorder="1" applyAlignment="1">
      <alignment horizontal="center" vertical="center" wrapText="1"/>
    </xf>
    <xf numFmtId="0" fontId="53" fillId="24" borderId="57" xfId="0" applyFont="1" applyFill="1" applyBorder="1" applyAlignment="1">
      <alignment horizontal="center" vertical="center" wrapText="1"/>
    </xf>
    <xf numFmtId="0" fontId="53" fillId="24" borderId="13" xfId="0" applyFont="1" applyFill="1" applyBorder="1" applyAlignment="1">
      <alignment horizontal="center" vertical="center" wrapText="1"/>
    </xf>
    <xf numFmtId="0" fontId="53" fillId="24" borderId="45" xfId="0" applyFont="1" applyFill="1" applyBorder="1" applyAlignment="1">
      <alignment horizontal="center" vertical="center" wrapText="1"/>
    </xf>
    <xf numFmtId="0" fontId="53" fillId="24" borderId="60" xfId="0" applyFont="1" applyFill="1" applyBorder="1" applyAlignment="1">
      <alignment horizontal="center" vertical="center" wrapText="1"/>
    </xf>
    <xf numFmtId="0" fontId="64" fillId="24" borderId="60" xfId="0" applyFont="1" applyFill="1" applyBorder="1" applyAlignment="1">
      <alignment horizontal="center" wrapText="1"/>
    </xf>
    <xf numFmtId="0" fontId="64" fillId="14" borderId="60" xfId="0" applyFont="1" applyFill="1" applyBorder="1" applyAlignment="1">
      <alignment horizontal="center" vertical="center" wrapText="1"/>
    </xf>
    <xf numFmtId="0" fontId="64" fillId="14" borderId="55" xfId="0" applyFont="1" applyFill="1" applyBorder="1" applyAlignment="1">
      <alignment horizontal="center" vertical="center" wrapText="1"/>
    </xf>
    <xf numFmtId="0" fontId="64" fillId="0" borderId="51" xfId="0" applyFont="1" applyBorder="1" applyAlignment="1">
      <alignment wrapText="1"/>
    </xf>
    <xf numFmtId="0" fontId="64" fillId="0" borderId="0" xfId="0" applyFont="1" applyBorder="1" applyAlignment="1">
      <alignment wrapText="1"/>
    </xf>
    <xf numFmtId="0" fontId="64" fillId="24" borderId="60" xfId="0" applyFont="1" applyFill="1" applyBorder="1" applyAlignment="1">
      <alignment wrapText="1"/>
    </xf>
    <xf numFmtId="0" fontId="64" fillId="0" borderId="49" xfId="0" applyFont="1" applyBorder="1" applyAlignment="1">
      <alignment horizontal="center" vertical="center" wrapText="1"/>
    </xf>
    <xf numFmtId="0" fontId="64" fillId="0" borderId="0" xfId="0" applyFont="1" applyAlignment="1">
      <alignment horizontal="center" vertical="center" wrapText="1"/>
    </xf>
    <xf numFmtId="0" fontId="64" fillId="14" borderId="45" xfId="0" applyFont="1" applyFill="1" applyBorder="1" applyAlignment="1">
      <alignment horizontal="center" vertical="center" wrapText="1"/>
    </xf>
    <xf numFmtId="0" fontId="64" fillId="14" borderId="8" xfId="0" applyFont="1" applyFill="1" applyBorder="1" applyAlignment="1">
      <alignment horizontal="center" vertical="center" wrapText="1"/>
    </xf>
    <xf numFmtId="0" fontId="43" fillId="0" borderId="0" xfId="0" applyFont="1" applyBorder="1" applyAlignment="1">
      <alignment horizontal="left" vertical="center" wrapText="1"/>
    </xf>
    <xf numFmtId="0" fontId="1" fillId="0" borderId="0" xfId="0" applyFont="1" applyAlignment="1">
      <alignment horizontal="left" vertical="center" wrapText="1"/>
    </xf>
    <xf numFmtId="0" fontId="53" fillId="19" borderId="53" xfId="0" applyFont="1" applyFill="1" applyBorder="1" applyAlignment="1">
      <alignment vertical="center" wrapText="1"/>
    </xf>
    <xf numFmtId="0" fontId="54" fillId="19" borderId="0" xfId="0" applyFont="1" applyFill="1" applyBorder="1" applyAlignment="1">
      <alignment vertical="center" wrapText="1"/>
    </xf>
    <xf numFmtId="0" fontId="64" fillId="27" borderId="60" xfId="0" applyFont="1" applyFill="1" applyBorder="1" applyAlignment="1">
      <alignment wrapText="1"/>
    </xf>
    <xf numFmtId="0" fontId="65" fillId="18" borderId="58" xfId="0" applyFont="1" applyFill="1" applyBorder="1" applyAlignment="1">
      <alignment horizontal="center" vertical="center" wrapText="1"/>
    </xf>
    <xf numFmtId="0" fontId="54" fillId="27" borderId="60" xfId="0" applyFont="1" applyFill="1" applyBorder="1" applyAlignment="1">
      <alignment wrapText="1"/>
    </xf>
    <xf numFmtId="0" fontId="64" fillId="14" borderId="60" xfId="0" applyFont="1" applyFill="1" applyBorder="1" applyAlignment="1">
      <alignment wrapText="1"/>
    </xf>
    <xf numFmtId="0" fontId="53" fillId="24" borderId="60" xfId="0" applyFont="1" applyFill="1" applyBorder="1" applyAlignment="1">
      <alignment horizontal="center" vertical="center" wrapText="1"/>
    </xf>
    <xf numFmtId="0" fontId="80" fillId="24" borderId="60" xfId="0" applyFont="1" applyFill="1" applyBorder="1" applyAlignment="1">
      <alignment horizontal="center" vertical="center" wrapText="1"/>
    </xf>
    <xf numFmtId="0" fontId="51" fillId="19" borderId="0" xfId="0" applyFont="1" applyFill="1" applyAlignment="1">
      <alignment horizontal="center" wrapText="1"/>
    </xf>
    <xf numFmtId="0" fontId="53" fillId="19" borderId="0" xfId="0" applyFont="1" applyFill="1" applyAlignment="1">
      <alignment horizontal="left" vertical="center" wrapText="1"/>
    </xf>
    <xf numFmtId="0" fontId="58" fillId="19" borderId="0" xfId="0" applyFont="1" applyFill="1" applyAlignment="1">
      <alignment horizontal="left" vertical="center" wrapText="1"/>
    </xf>
    <xf numFmtId="0" fontId="50" fillId="24" borderId="0" xfId="1" applyFill="1" applyAlignment="1">
      <alignment horizontal="center" vertical="center" wrapText="1"/>
    </xf>
    <xf numFmtId="0" fontId="52" fillId="19" borderId="0" xfId="0" applyFont="1" applyFill="1" applyAlignment="1">
      <alignment horizontal="left" vertical="center" wrapText="1"/>
    </xf>
    <xf numFmtId="0" fontId="0" fillId="24" borderId="0" xfId="0" applyFill="1" applyAlignment="1">
      <alignment horizontal="left" vertical="center" wrapText="1"/>
    </xf>
    <xf numFmtId="0" fontId="52" fillId="19" borderId="0" xfId="0" applyFont="1" applyFill="1" applyAlignment="1">
      <alignment horizontal="center" vertical="center" wrapText="1"/>
    </xf>
    <xf numFmtId="0" fontId="54" fillId="21" borderId="61" xfId="0" applyFont="1" applyFill="1" applyBorder="1" applyAlignment="1">
      <alignment horizontal="left" vertical="center" wrapText="1"/>
    </xf>
    <xf numFmtId="0" fontId="54" fillId="21" borderId="45" xfId="0" applyFont="1" applyFill="1" applyBorder="1" applyAlignment="1">
      <alignment horizontal="left" vertical="center" wrapText="1"/>
    </xf>
    <xf numFmtId="0" fontId="52" fillId="25" borderId="61" xfId="0" applyFont="1" applyFill="1" applyBorder="1" applyAlignment="1">
      <alignment horizontal="center" vertical="center" wrapText="1"/>
    </xf>
    <xf numFmtId="0" fontId="52" fillId="25" borderId="45" xfId="0" applyFont="1" applyFill="1" applyBorder="1" applyAlignment="1">
      <alignment horizontal="center" vertical="center" wrapText="1"/>
    </xf>
    <xf numFmtId="0" fontId="54" fillId="20" borderId="61" xfId="0" applyFont="1" applyFill="1" applyBorder="1" applyAlignment="1">
      <alignment horizontal="left" vertical="center" wrapText="1"/>
    </xf>
    <xf numFmtId="0" fontId="54" fillId="20" borderId="45" xfId="0" applyFont="1" applyFill="1" applyBorder="1" applyAlignment="1">
      <alignment horizontal="left" vertical="center" wrapText="1"/>
    </xf>
    <xf numFmtId="0" fontId="54" fillId="22" borderId="61" xfId="0" applyFont="1" applyFill="1" applyBorder="1" applyAlignment="1">
      <alignment horizontal="left" vertical="center" wrapText="1"/>
    </xf>
    <xf numFmtId="0" fontId="54" fillId="22" borderId="45" xfId="0" applyFont="1" applyFill="1" applyBorder="1" applyAlignment="1">
      <alignment horizontal="left" vertical="center" wrapText="1"/>
    </xf>
    <xf numFmtId="0" fontId="54" fillId="23" borderId="61" xfId="0" applyFont="1" applyFill="1" applyBorder="1" applyAlignment="1">
      <alignment horizontal="left" vertical="center" wrapText="1"/>
    </xf>
    <xf numFmtId="0" fontId="54" fillId="23" borderId="45" xfId="0" applyFont="1" applyFill="1" applyBorder="1" applyAlignment="1">
      <alignment horizontal="left" vertical="center" wrapText="1"/>
    </xf>
    <xf numFmtId="0" fontId="7" fillId="24" borderId="14" xfId="0" applyFont="1" applyFill="1" applyBorder="1" applyAlignment="1">
      <alignment horizontal="center" wrapText="1"/>
    </xf>
    <xf numFmtId="0" fontId="7" fillId="24" borderId="49" xfId="0" applyFont="1" applyFill="1" applyBorder="1" applyAlignment="1">
      <alignment horizontal="center" wrapText="1"/>
    </xf>
    <xf numFmtId="0" fontId="79" fillId="27" borderId="45" xfId="0" applyFont="1" applyFill="1" applyBorder="1" applyAlignment="1">
      <alignment horizontal="center" vertical="center" wrapText="1"/>
    </xf>
    <xf numFmtId="0" fontId="55" fillId="27" borderId="60" xfId="0" applyFont="1" applyFill="1" applyBorder="1" applyAlignment="1">
      <alignment horizontal="center" vertical="center" wrapText="1"/>
    </xf>
    <xf numFmtId="0" fontId="55" fillId="27" borderId="45" xfId="0" applyFont="1" applyFill="1" applyBorder="1" applyAlignment="1">
      <alignment horizontal="center" vertical="center" wrapText="1"/>
    </xf>
    <xf numFmtId="0" fontId="7" fillId="24" borderId="51" xfId="0" applyFont="1" applyFill="1" applyBorder="1" applyAlignment="1">
      <alignment horizontal="center" wrapText="1"/>
    </xf>
    <xf numFmtId="0" fontId="7" fillId="24" borderId="15" xfId="0" applyFont="1" applyFill="1" applyBorder="1" applyAlignment="1">
      <alignment horizontal="center" wrapText="1"/>
    </xf>
    <xf numFmtId="0" fontId="36" fillId="27" borderId="61" xfId="0" applyFont="1" applyFill="1" applyBorder="1" applyAlignment="1">
      <alignment horizontal="center" vertical="center" wrapText="1"/>
    </xf>
    <xf numFmtId="0" fontId="36" fillId="27" borderId="47" xfId="0" applyFont="1" applyFill="1" applyBorder="1" applyAlignment="1">
      <alignment horizontal="center" vertical="center" wrapText="1"/>
    </xf>
    <xf numFmtId="0" fontId="7" fillId="24" borderId="48" xfId="0" applyFont="1" applyFill="1" applyBorder="1" applyAlignment="1">
      <alignment horizontal="center" wrapText="1"/>
    </xf>
    <xf numFmtId="0" fontId="7" fillId="24" borderId="47" xfId="0" applyFont="1" applyFill="1" applyBorder="1" applyAlignment="1">
      <alignment horizontal="center" wrapText="1"/>
    </xf>
    <xf numFmtId="0" fontId="7" fillId="24" borderId="61" xfId="0" applyFont="1" applyFill="1" applyBorder="1" applyAlignment="1">
      <alignment horizontal="center" wrapText="1"/>
    </xf>
    <xf numFmtId="0" fontId="76" fillId="27" borderId="61" xfId="0" applyFont="1" applyFill="1" applyBorder="1" applyAlignment="1">
      <alignment horizontal="center" vertical="center" wrapText="1"/>
    </xf>
    <xf numFmtId="0" fontId="74" fillId="27" borderId="47" xfId="0" applyFont="1" applyFill="1" applyBorder="1" applyAlignment="1">
      <alignment horizontal="center" vertical="center" wrapText="1"/>
    </xf>
    <xf numFmtId="0" fontId="74" fillId="27" borderId="45" xfId="0" applyFont="1" applyFill="1" applyBorder="1" applyAlignment="1">
      <alignment horizontal="center" vertical="center" wrapText="1"/>
    </xf>
    <xf numFmtId="0" fontId="76" fillId="27" borderId="14" xfId="0" applyFont="1" applyFill="1" applyBorder="1" applyAlignment="1">
      <alignment horizontal="center" vertical="center" wrapText="1"/>
    </xf>
    <xf numFmtId="0" fontId="74" fillId="27" borderId="49" xfId="0" applyFont="1" applyFill="1" applyBorder="1" applyAlignment="1">
      <alignment horizontal="center" vertical="center" wrapText="1"/>
    </xf>
    <xf numFmtId="0" fontId="74" fillId="27" borderId="17" xfId="0" applyFont="1" applyFill="1" applyBorder="1" applyAlignment="1">
      <alignment horizontal="center" vertical="center" wrapText="1"/>
    </xf>
    <xf numFmtId="0" fontId="64" fillId="24" borderId="47" xfId="0" applyFont="1" applyFill="1" applyBorder="1" applyAlignment="1">
      <alignment horizontal="center" vertical="center" wrapText="1"/>
    </xf>
    <xf numFmtId="0" fontId="64" fillId="24" borderId="45" xfId="0" applyFont="1" applyFill="1" applyBorder="1" applyAlignment="1">
      <alignment horizontal="center" vertical="center" wrapText="1"/>
    </xf>
    <xf numFmtId="0" fontId="75" fillId="24" borderId="47" xfId="1" applyFont="1" applyFill="1" applyBorder="1" applyAlignment="1">
      <alignment horizontal="center" vertical="center" wrapText="1"/>
    </xf>
    <xf numFmtId="0" fontId="75" fillId="24" borderId="45" xfId="1" applyFont="1" applyFill="1" applyBorder="1" applyAlignment="1">
      <alignment horizontal="center" vertical="center" wrapText="1"/>
    </xf>
    <xf numFmtId="0" fontId="64" fillId="24" borderId="47" xfId="0" applyNumberFormat="1" applyFont="1" applyFill="1" applyBorder="1" applyAlignment="1">
      <alignment horizontal="center" vertical="center" wrapText="1"/>
    </xf>
    <xf numFmtId="0" fontId="64" fillId="24" borderId="45" xfId="0" applyNumberFormat="1" applyFont="1" applyFill="1" applyBorder="1" applyAlignment="1">
      <alignment horizontal="center" vertical="center" wrapText="1"/>
    </xf>
    <xf numFmtId="0" fontId="64" fillId="24" borderId="61" xfId="0" applyFont="1" applyFill="1" applyBorder="1" applyAlignment="1">
      <alignment horizontal="center" vertical="center" wrapText="1"/>
    </xf>
    <xf numFmtId="0" fontId="64" fillId="24" borderId="61" xfId="0" applyFont="1" applyFill="1" applyBorder="1" applyAlignment="1">
      <alignment horizontal="left" wrapText="1"/>
    </xf>
    <xf numFmtId="0" fontId="64" fillId="24" borderId="47" xfId="0" applyFont="1" applyFill="1" applyBorder="1" applyAlignment="1">
      <alignment horizontal="left" wrapText="1"/>
    </xf>
    <xf numFmtId="0" fontId="64" fillId="24" borderId="61" xfId="0" applyFont="1" applyFill="1" applyBorder="1" applyAlignment="1">
      <alignment horizontal="left" vertical="center" wrapText="1"/>
    </xf>
    <xf numFmtId="0" fontId="64" fillId="24" borderId="47" xfId="0" applyFont="1" applyFill="1" applyBorder="1" applyAlignment="1">
      <alignment horizontal="left" vertical="center" wrapText="1"/>
    </xf>
    <xf numFmtId="0" fontId="8" fillId="27" borderId="61" xfId="0" applyFont="1" applyFill="1" applyBorder="1" applyAlignment="1">
      <alignment horizontal="center" vertical="center" wrapText="1"/>
    </xf>
    <xf numFmtId="0" fontId="8" fillId="27" borderId="45" xfId="0" applyFont="1" applyFill="1" applyBorder="1" applyAlignment="1">
      <alignment horizontal="center" vertical="center" wrapText="1"/>
    </xf>
    <xf numFmtId="0" fontId="47" fillId="15" borderId="61" xfId="0" applyFont="1" applyFill="1" applyBorder="1" applyAlignment="1">
      <alignment horizontal="center" vertical="center" wrapText="1"/>
    </xf>
    <xf numFmtId="0" fontId="30" fillId="15" borderId="47" xfId="0" applyFont="1" applyFill="1" applyBorder="1" applyAlignment="1">
      <alignment horizontal="center" vertical="center" wrapText="1"/>
    </xf>
    <xf numFmtId="0" fontId="30" fillId="15" borderId="45" xfId="0" applyFont="1" applyFill="1" applyBorder="1" applyAlignment="1">
      <alignment horizontal="center" vertical="center" wrapText="1"/>
    </xf>
    <xf numFmtId="0" fontId="24" fillId="9" borderId="61" xfId="0" applyFont="1" applyFill="1" applyBorder="1" applyAlignment="1">
      <alignment horizontal="center" vertical="center" wrapText="1"/>
    </xf>
    <xf numFmtId="0" fontId="24" fillId="9" borderId="47" xfId="0" applyFont="1" applyFill="1" applyBorder="1" applyAlignment="1">
      <alignment horizontal="center" vertical="center" wrapText="1"/>
    </xf>
    <xf numFmtId="0" fontId="24" fillId="9" borderId="45"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6" fillId="0" borderId="6" xfId="0" applyFont="1" applyBorder="1" applyAlignment="1">
      <alignment horizontal="center" vertical="center" wrapText="1"/>
    </xf>
    <xf numFmtId="0" fontId="31" fillId="0" borderId="37" xfId="0" applyFont="1" applyBorder="1" applyAlignment="1">
      <alignment horizontal="center" vertical="center" wrapText="1"/>
    </xf>
    <xf numFmtId="4" fontId="48" fillId="17" borderId="60" xfId="0" applyNumberFormat="1" applyFont="1" applyFill="1" applyBorder="1" applyAlignment="1">
      <alignment horizontal="center" vertical="center" wrapText="1"/>
    </xf>
    <xf numFmtId="4" fontId="26" fillId="8" borderId="33" xfId="0" applyNumberFormat="1" applyFont="1" applyFill="1" applyBorder="1" applyAlignment="1">
      <alignment horizontal="center" vertical="center" wrapText="1"/>
    </xf>
    <xf numFmtId="0" fontId="37" fillId="12" borderId="42" xfId="0" applyFont="1" applyFill="1" applyBorder="1" applyAlignment="1">
      <alignment horizontal="center" vertical="center" wrapText="1"/>
    </xf>
    <xf numFmtId="4" fontId="29" fillId="11" borderId="36" xfId="0" applyNumberFormat="1" applyFont="1" applyFill="1" applyBorder="1" applyAlignment="1">
      <alignment horizontal="center" vertical="center" wrapText="1"/>
    </xf>
    <xf numFmtId="0" fontId="43" fillId="0" borderId="53" xfId="0" applyFont="1" applyBorder="1" applyAlignment="1">
      <alignment horizontal="center" vertical="center" wrapText="1"/>
    </xf>
    <xf numFmtId="4" fontId="11" fillId="4" borderId="11" xfId="0" applyNumberFormat="1" applyFont="1" applyFill="1" applyBorder="1" applyAlignment="1">
      <alignment horizontal="center" vertical="center" wrapText="1"/>
    </xf>
    <xf numFmtId="4" fontId="29" fillId="26" borderId="36" xfId="0" applyNumberFormat="1" applyFont="1" applyFill="1" applyBorder="1" applyAlignment="1">
      <alignment horizontal="center" vertical="center" wrapText="1"/>
    </xf>
    <xf numFmtId="0" fontId="31" fillId="26" borderId="37" xfId="0" applyFont="1" applyFill="1" applyBorder="1" applyAlignment="1">
      <alignment horizontal="center" vertical="center" wrapText="1"/>
    </xf>
    <xf numFmtId="0" fontId="37" fillId="26" borderId="42" xfId="0" applyFont="1" applyFill="1" applyBorder="1" applyAlignment="1">
      <alignment horizontal="center" vertical="center" wrapText="1"/>
    </xf>
    <xf numFmtId="0" fontId="6" fillId="26" borderId="6" xfId="0" applyFont="1" applyFill="1" applyBorder="1" applyAlignment="1">
      <alignment horizontal="center" vertical="center" wrapText="1"/>
    </xf>
    <xf numFmtId="0" fontId="13" fillId="5" borderId="46" xfId="0" applyFont="1" applyFill="1" applyBorder="1" applyAlignment="1">
      <alignment horizontal="center" vertical="center" wrapText="1"/>
    </xf>
    <xf numFmtId="0" fontId="6" fillId="0" borderId="49" xfId="0" applyFont="1" applyBorder="1" applyAlignment="1">
      <alignment horizontal="center" vertical="center" wrapText="1"/>
    </xf>
    <xf numFmtId="0" fontId="31" fillId="0" borderId="17" xfId="0" applyFont="1" applyBorder="1" applyAlignment="1">
      <alignment horizontal="center" vertical="center" wrapText="1"/>
    </xf>
    <xf numFmtId="0" fontId="37" fillId="12" borderId="58" xfId="0" applyFont="1" applyFill="1" applyBorder="1" applyAlignment="1">
      <alignment horizontal="center" vertical="center" wrapText="1"/>
    </xf>
    <xf numFmtId="0" fontId="6" fillId="0" borderId="15" xfId="0" applyFont="1" applyBorder="1" applyAlignment="1">
      <alignment horizontal="center" vertical="center" wrapText="1"/>
    </xf>
    <xf numFmtId="0" fontId="31" fillId="0" borderId="23" xfId="0" applyFont="1" applyBorder="1" applyAlignment="1">
      <alignment horizontal="center" vertical="center" wrapText="1"/>
    </xf>
    <xf numFmtId="0" fontId="49" fillId="26" borderId="58" xfId="0" applyFont="1" applyFill="1" applyBorder="1" applyAlignment="1">
      <alignment horizontal="center" vertical="center" wrapText="1"/>
    </xf>
    <xf numFmtId="0" fontId="49" fillId="26" borderId="23" xfId="0" applyFont="1" applyFill="1" applyBorder="1" applyAlignment="1">
      <alignment horizontal="center" vertical="center" wrapText="1"/>
    </xf>
    <xf numFmtId="0" fontId="49" fillId="26" borderId="6" xfId="0" applyFont="1" applyFill="1" applyBorder="1" applyAlignment="1">
      <alignment horizontal="center" vertical="center" wrapText="1"/>
    </xf>
    <xf numFmtId="0" fontId="49" fillId="26" borderId="37" xfId="0" applyFont="1" applyFill="1" applyBorder="1" applyAlignment="1">
      <alignment horizontal="center" vertical="center" wrapText="1"/>
    </xf>
    <xf numFmtId="0" fontId="49" fillId="26" borderId="61" xfId="0" applyFont="1" applyFill="1" applyBorder="1" applyAlignment="1">
      <alignment horizontal="center" vertical="center" wrapText="1"/>
    </xf>
    <xf numFmtId="0" fontId="49" fillId="26" borderId="47" xfId="0" applyFont="1" applyFill="1" applyBorder="1" applyAlignment="1">
      <alignment horizontal="center" vertical="center" wrapText="1"/>
    </xf>
    <xf numFmtId="0" fontId="49" fillId="26" borderId="45" xfId="0" applyFont="1" applyFill="1" applyBorder="1" applyAlignment="1">
      <alignment horizontal="center" vertical="center" wrapText="1"/>
    </xf>
    <xf numFmtId="0" fontId="65" fillId="24" borderId="61" xfId="0" applyFont="1" applyFill="1" applyBorder="1" applyAlignment="1">
      <alignment horizontal="center" vertical="center" wrapText="1"/>
    </xf>
    <xf numFmtId="0" fontId="65" fillId="24" borderId="47" xfId="0" applyFont="1" applyFill="1" applyBorder="1" applyAlignment="1">
      <alignment horizontal="center" vertical="center" wrapText="1"/>
    </xf>
    <xf numFmtId="0" fontId="64" fillId="30" borderId="61" xfId="0" applyFont="1" applyFill="1" applyBorder="1" applyAlignment="1">
      <alignment horizontal="center" vertical="center" wrapText="1"/>
    </xf>
    <xf numFmtId="0" fontId="64" fillId="30" borderId="45" xfId="0" applyFont="1" applyFill="1" applyBorder="1" applyAlignment="1">
      <alignment horizontal="center" vertical="center" wrapText="1"/>
    </xf>
    <xf numFmtId="0" fontId="64" fillId="29" borderId="61" xfId="0" applyFont="1" applyFill="1" applyBorder="1" applyAlignment="1">
      <alignment horizontal="center" vertical="center" wrapText="1"/>
    </xf>
    <xf numFmtId="0" fontId="64" fillId="29" borderId="45" xfId="0" applyFont="1" applyFill="1" applyBorder="1" applyAlignment="1">
      <alignment horizontal="center" vertical="center" wrapText="1"/>
    </xf>
    <xf numFmtId="0" fontId="53" fillId="24" borderId="61" xfId="0" applyFont="1" applyFill="1" applyBorder="1" applyAlignment="1">
      <alignment horizontal="center" vertical="center" wrapText="1"/>
    </xf>
    <xf numFmtId="0" fontId="53" fillId="24" borderId="45" xfId="0" applyFont="1" applyFill="1" applyBorder="1" applyAlignment="1">
      <alignment horizontal="center" vertical="center" wrapText="1"/>
    </xf>
    <xf numFmtId="0" fontId="62" fillId="24" borderId="60" xfId="0" applyFont="1" applyFill="1" applyBorder="1" applyAlignment="1">
      <alignment horizontal="center" wrapText="1"/>
    </xf>
    <xf numFmtId="0" fontId="64" fillId="29" borderId="60" xfId="0" applyFont="1" applyFill="1" applyBorder="1" applyAlignment="1">
      <alignment horizontal="center" vertical="center" wrapText="1"/>
    </xf>
    <xf numFmtId="0" fontId="65" fillId="24" borderId="45" xfId="0" applyFont="1" applyFill="1" applyBorder="1" applyAlignment="1">
      <alignment horizontal="center" vertical="center" wrapText="1"/>
    </xf>
    <xf numFmtId="0" fontId="71" fillId="29" borderId="14" xfId="1" applyFont="1" applyFill="1" applyBorder="1" applyAlignment="1">
      <alignment horizontal="center" vertical="center" wrapText="1"/>
    </xf>
    <xf numFmtId="0" fontId="71" fillId="29" borderId="49" xfId="1" applyFont="1" applyFill="1" applyBorder="1" applyAlignment="1">
      <alignment horizontal="center" vertical="center" wrapText="1"/>
    </xf>
    <xf numFmtId="0" fontId="71" fillId="29" borderId="17" xfId="1" applyFont="1" applyFill="1" applyBorder="1" applyAlignment="1">
      <alignment horizontal="center" vertical="center" wrapText="1"/>
    </xf>
    <xf numFmtId="0" fontId="71" fillId="29" borderId="48" xfId="1" applyFont="1" applyFill="1" applyBorder="1" applyAlignment="1">
      <alignment horizontal="center" vertical="center" wrapText="1"/>
    </xf>
    <xf numFmtId="0" fontId="71" fillId="29" borderId="15" xfId="1" applyFont="1" applyFill="1" applyBorder="1" applyAlignment="1">
      <alignment horizontal="center" vertical="center" wrapText="1"/>
    </xf>
    <xf numFmtId="0" fontId="71" fillId="29" borderId="23" xfId="1" applyFont="1" applyFill="1" applyBorder="1" applyAlignment="1">
      <alignment horizontal="center" vertical="center" wrapText="1"/>
    </xf>
    <xf numFmtId="0" fontId="62" fillId="24" borderId="0" xfId="0" applyFont="1" applyFill="1" applyBorder="1" applyAlignment="1">
      <alignment horizontal="center" vertical="center" wrapText="1"/>
    </xf>
    <xf numFmtId="0" fontId="62" fillId="24" borderId="15" xfId="0" applyFont="1" applyFill="1" applyBorder="1" applyAlignment="1">
      <alignment horizontal="center" vertical="center" wrapText="1"/>
    </xf>
    <xf numFmtId="0" fontId="67" fillId="29" borderId="61" xfId="0" applyFont="1" applyFill="1" applyBorder="1" applyAlignment="1">
      <alignment horizontal="center" vertical="center" wrapText="1"/>
    </xf>
    <xf numFmtId="0" fontId="67" fillId="29" borderId="47" xfId="0" applyFont="1" applyFill="1" applyBorder="1" applyAlignment="1">
      <alignment horizontal="center" vertical="center" wrapText="1"/>
    </xf>
    <xf numFmtId="0" fontId="67" fillId="29" borderId="45" xfId="0" applyFont="1" applyFill="1" applyBorder="1" applyAlignment="1">
      <alignment horizontal="center" vertical="center" wrapText="1"/>
    </xf>
    <xf numFmtId="0" fontId="64" fillId="30" borderId="60" xfId="0" applyFont="1" applyFill="1" applyBorder="1" applyAlignment="1">
      <alignment horizontal="center" vertical="center" wrapText="1"/>
    </xf>
    <xf numFmtId="0" fontId="53" fillId="24" borderId="60" xfId="0" applyFont="1" applyFill="1" applyBorder="1" applyAlignment="1">
      <alignment horizontal="center" vertical="center" wrapText="1"/>
    </xf>
    <xf numFmtId="0" fontId="64" fillId="29" borderId="47" xfId="0" applyFont="1" applyFill="1" applyBorder="1" applyAlignment="1">
      <alignment horizontal="center" vertical="center" wrapText="1"/>
    </xf>
    <xf numFmtId="0" fontId="62" fillId="24" borderId="61" xfId="0" applyFont="1" applyFill="1" applyBorder="1" applyAlignment="1">
      <alignment horizontal="center" vertical="center" wrapText="1"/>
    </xf>
    <xf numFmtId="0" fontId="62" fillId="24" borderId="47" xfId="0" applyFont="1" applyFill="1" applyBorder="1" applyAlignment="1">
      <alignment horizontal="center" vertical="center" wrapText="1"/>
    </xf>
    <xf numFmtId="0" fontId="62" fillId="24" borderId="45" xfId="0" applyFont="1" applyFill="1" applyBorder="1" applyAlignment="1">
      <alignment horizontal="center" vertical="center" wrapText="1"/>
    </xf>
    <xf numFmtId="0" fontId="64" fillId="29" borderId="61" xfId="0" applyFont="1" applyFill="1" applyBorder="1" applyAlignment="1">
      <alignment horizontal="center" wrapText="1"/>
    </xf>
    <xf numFmtId="0" fontId="64" fillId="29" borderId="47" xfId="0" applyFont="1" applyFill="1" applyBorder="1" applyAlignment="1">
      <alignment horizontal="center" wrapText="1"/>
    </xf>
    <xf numFmtId="0" fontId="64" fillId="29" borderId="45" xfId="0" applyFont="1" applyFill="1" applyBorder="1" applyAlignment="1">
      <alignment horizontal="center" wrapText="1"/>
    </xf>
    <xf numFmtId="0" fontId="62" fillId="24" borderId="61" xfId="0" applyFont="1" applyFill="1" applyBorder="1" applyAlignment="1">
      <alignment horizontal="center" wrapText="1"/>
    </xf>
    <xf numFmtId="0" fontId="62" fillId="24" borderId="47" xfId="0" applyFont="1" applyFill="1" applyBorder="1" applyAlignment="1">
      <alignment horizontal="center" wrapText="1"/>
    </xf>
    <xf numFmtId="0" fontId="62" fillId="24" borderId="45" xfId="0" applyFont="1" applyFill="1" applyBorder="1" applyAlignment="1">
      <alignment horizontal="center" wrapText="1"/>
    </xf>
    <xf numFmtId="0" fontId="65" fillId="24" borderId="60" xfId="0" applyFont="1" applyFill="1" applyBorder="1" applyAlignment="1">
      <alignment horizontal="center" vertical="center" wrapText="1"/>
    </xf>
    <xf numFmtId="0" fontId="54" fillId="29" borderId="61" xfId="0" applyFont="1" applyFill="1" applyBorder="1" applyAlignment="1">
      <alignment horizontal="center" vertical="center" wrapText="1"/>
    </xf>
    <xf numFmtId="0" fontId="54" fillId="29" borderId="47" xfId="0" applyFont="1" applyFill="1" applyBorder="1" applyAlignment="1">
      <alignment horizontal="center" vertical="center" wrapText="1"/>
    </xf>
    <xf numFmtId="0" fontId="54" fillId="29" borderId="45" xfId="0" applyFont="1" applyFill="1" applyBorder="1" applyAlignment="1">
      <alignment horizontal="center" vertical="center" wrapText="1"/>
    </xf>
    <xf numFmtId="0" fontId="65" fillId="24" borderId="61" xfId="0" applyFont="1" applyFill="1" applyBorder="1" applyAlignment="1">
      <alignment horizontal="right" vertical="center" wrapText="1"/>
    </xf>
    <xf numFmtId="0" fontId="65" fillId="24" borderId="47" xfId="0" applyFont="1" applyFill="1" applyBorder="1" applyAlignment="1">
      <alignment horizontal="right" vertical="center" wrapText="1"/>
    </xf>
    <xf numFmtId="0" fontId="65" fillId="24" borderId="45" xfId="0" applyFont="1" applyFill="1" applyBorder="1" applyAlignment="1">
      <alignment horizontal="right" vertical="center" wrapText="1"/>
    </xf>
    <xf numFmtId="0" fontId="64" fillId="24" borderId="48" xfId="0" applyFont="1" applyFill="1" applyBorder="1" applyAlignment="1">
      <alignment horizontal="left" vertical="center" wrapText="1"/>
    </xf>
    <xf numFmtId="0" fontId="64" fillId="24" borderId="15" xfId="0" applyFont="1" applyFill="1" applyBorder="1" applyAlignment="1">
      <alignment horizontal="left" vertical="center" wrapText="1"/>
    </xf>
    <xf numFmtId="0" fontId="64" fillId="24" borderId="23" xfId="0" applyFont="1" applyFill="1" applyBorder="1" applyAlignment="1">
      <alignment horizontal="left" vertical="center" wrapText="1"/>
    </xf>
    <xf numFmtId="0" fontId="64" fillId="32" borderId="27" xfId="0" applyFont="1" applyFill="1" applyBorder="1" applyAlignment="1">
      <alignment horizontal="left" vertical="top" wrapText="1"/>
    </xf>
    <xf numFmtId="0" fontId="64" fillId="32" borderId="6" xfId="0" applyFont="1" applyFill="1" applyBorder="1" applyAlignment="1">
      <alignment vertical="top" wrapText="1"/>
    </xf>
    <xf numFmtId="0" fontId="64" fillId="32" borderId="37" xfId="0" applyFont="1" applyFill="1" applyBorder="1" applyAlignment="1">
      <alignment vertical="top" wrapText="1"/>
    </xf>
    <xf numFmtId="0" fontId="69" fillId="27" borderId="14" xfId="0" applyFont="1" applyFill="1" applyBorder="1" applyAlignment="1">
      <alignment horizontal="center" vertical="center" wrapText="1"/>
    </xf>
    <xf numFmtId="0" fontId="64" fillId="27" borderId="49" xfId="0" applyFont="1" applyFill="1" applyBorder="1" applyAlignment="1">
      <alignment horizontal="center" vertical="center" wrapText="1"/>
    </xf>
    <xf numFmtId="0" fontId="70" fillId="24" borderId="14" xfId="0" applyFont="1" applyFill="1" applyBorder="1" applyAlignment="1">
      <alignment horizontal="left" vertical="center" wrapText="1"/>
    </xf>
    <xf numFmtId="0" fontId="70" fillId="24" borderId="49" xfId="0" applyFont="1" applyFill="1" applyBorder="1" applyAlignment="1">
      <alignment horizontal="left" vertical="center" wrapText="1"/>
    </xf>
    <xf numFmtId="0" fontId="70" fillId="24" borderId="17" xfId="0" applyFont="1" applyFill="1" applyBorder="1" applyAlignment="1">
      <alignment horizontal="left" vertical="center" wrapText="1"/>
    </xf>
    <xf numFmtId="0" fontId="64" fillId="24" borderId="51" xfId="0" applyFont="1" applyFill="1" applyBorder="1" applyAlignment="1">
      <alignment horizontal="left" vertical="center" wrapText="1"/>
    </xf>
    <xf numFmtId="0" fontId="64" fillId="24" borderId="0" xfId="0" applyFont="1" applyFill="1" applyBorder="1" applyAlignment="1">
      <alignment horizontal="left" vertical="center" wrapText="1"/>
    </xf>
    <xf numFmtId="0" fontId="64" fillId="24" borderId="53" xfId="0" applyFont="1" applyFill="1" applyBorder="1" applyAlignment="1">
      <alignment horizontal="left" vertical="center" wrapText="1"/>
    </xf>
    <xf numFmtId="0" fontId="64" fillId="32" borderId="58" xfId="0" applyFont="1" applyFill="1" applyBorder="1" applyAlignment="1">
      <alignment vertical="top" wrapText="1"/>
    </xf>
    <xf numFmtId="0" fontId="72" fillId="24" borderId="14" xfId="0" applyFont="1" applyFill="1" applyBorder="1" applyAlignment="1">
      <alignment horizontal="center" vertical="center" wrapText="1"/>
    </xf>
    <xf numFmtId="0" fontId="72" fillId="24" borderId="49" xfId="0" applyFont="1" applyFill="1" applyBorder="1" applyAlignment="1">
      <alignment horizontal="center" vertical="center" wrapText="1"/>
    </xf>
    <xf numFmtId="0" fontId="72" fillId="24" borderId="17" xfId="0" applyFont="1" applyFill="1" applyBorder="1" applyAlignment="1">
      <alignment horizontal="center" vertical="center" wrapText="1"/>
    </xf>
    <xf numFmtId="0" fontId="72" fillId="24" borderId="51" xfId="0" applyFont="1" applyFill="1" applyBorder="1" applyAlignment="1">
      <alignment horizontal="center" vertical="center" wrapText="1"/>
    </xf>
    <xf numFmtId="0" fontId="72" fillId="24" borderId="0" xfId="0" applyFont="1" applyFill="1" applyBorder="1" applyAlignment="1">
      <alignment horizontal="center" vertical="center" wrapText="1"/>
    </xf>
    <xf numFmtId="0" fontId="72" fillId="24" borderId="53" xfId="0" applyFont="1" applyFill="1" applyBorder="1" applyAlignment="1">
      <alignment horizontal="center" vertical="center" wrapText="1"/>
    </xf>
    <xf numFmtId="0" fontId="73" fillId="24" borderId="48" xfId="0" applyFont="1" applyFill="1" applyBorder="1" applyAlignment="1">
      <alignment horizontal="center" vertical="center" wrapText="1"/>
    </xf>
    <xf numFmtId="0" fontId="72" fillId="24" borderId="15" xfId="0" applyFont="1" applyFill="1" applyBorder="1" applyAlignment="1">
      <alignment horizontal="center" vertical="center" wrapText="1"/>
    </xf>
    <xf numFmtId="0" fontId="72" fillId="24" borderId="23" xfId="0" applyFont="1" applyFill="1" applyBorder="1" applyAlignment="1">
      <alignment horizontal="center" vertical="center" wrapText="1"/>
    </xf>
    <xf numFmtId="0" fontId="63" fillId="24" borderId="61" xfId="0" applyFont="1" applyFill="1" applyBorder="1" applyAlignment="1">
      <alignment horizontal="center" vertical="center" wrapText="1"/>
    </xf>
    <xf numFmtId="0" fontId="63" fillId="24" borderId="45" xfId="0" applyFont="1" applyFill="1" applyBorder="1" applyAlignment="1">
      <alignment horizontal="center" vertical="center" wrapText="1"/>
    </xf>
    <xf numFmtId="0" fontId="64" fillId="31" borderId="0" xfId="0" applyFont="1" applyFill="1" applyBorder="1" applyAlignment="1">
      <alignment horizontal="center" vertical="center" wrapText="1"/>
    </xf>
    <xf numFmtId="0" fontId="64" fillId="33" borderId="60" xfId="0" applyFont="1" applyFill="1" applyBorder="1" applyAlignment="1">
      <alignment horizontal="center" vertical="center" wrapText="1"/>
    </xf>
  </cellXfs>
  <cellStyles count="3">
    <cellStyle name="Followed Hyperlink" xfId="2" builtinId="9" hidden="1"/>
    <cellStyle name="Hyperlink" xfId="1" builtinId="8"/>
    <cellStyle name="Normal" xfId="0" builtinId="0"/>
  </cellStyles>
  <dxfs count="0"/>
  <tableStyles count="0" defaultTableStyle="TableStyleMedium2" defaultPivotStyle="PivotStyleLight16"/>
  <colors>
    <mruColors>
      <color rgb="FF68FF33"/>
      <color rgb="FF969696"/>
      <color rgb="FF339966"/>
      <color rgb="FF0AC1F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152400</xdr:colOff>
      <xdr:row>28</xdr:row>
      <xdr:rowOff>266700</xdr:rowOff>
    </xdr:to>
    <xdr:sp macro="" textlink="">
      <xdr:nvSpPr>
        <xdr:cNvPr id="1032" name="Rectangle 8"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2"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3" name="AutoShape 8"/>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4"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266700</xdr:colOff>
      <xdr:row>30</xdr:row>
      <xdr:rowOff>0</xdr:rowOff>
    </xdr:to>
    <xdr:sp macro="" textlink="">
      <xdr:nvSpPr>
        <xdr:cNvPr id="5"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8</xdr:col>
      <xdr:colOff>152400</xdr:colOff>
      <xdr:row>28</xdr:row>
      <xdr:rowOff>266700</xdr:rowOff>
    </xdr:to>
    <xdr:sp macro="" textlink="">
      <xdr:nvSpPr>
        <xdr:cNvPr id="6"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7"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8" name="AutoShape 8"/>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9" name="AutoShape 8"/>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10" name="AutoShape 8"/>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11" name="AutoShape 8"/>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12"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13"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14"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15"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152400</xdr:colOff>
      <xdr:row>28</xdr:row>
      <xdr:rowOff>266700</xdr:rowOff>
    </xdr:to>
    <xdr:sp macro="" textlink="">
      <xdr:nvSpPr>
        <xdr:cNvPr id="16" name="AutoShape 8"/>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266700</xdr:colOff>
      <xdr:row>30</xdr:row>
      <xdr:rowOff>0</xdr:rowOff>
    </xdr:to>
    <xdr:sp macro="" textlink="">
      <xdr:nvSpPr>
        <xdr:cNvPr id="17" name="AutoShape 8"/>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50800</xdr:colOff>
      <xdr:row>10</xdr:row>
      <xdr:rowOff>101600</xdr:rowOff>
    </xdr:from>
    <xdr:to>
      <xdr:col>7</xdr:col>
      <xdr:colOff>25400</xdr:colOff>
      <xdr:row>12</xdr:row>
      <xdr:rowOff>114300</xdr:rowOff>
    </xdr:to>
    <xdr:sp macro="" textlink="">
      <xdr:nvSpPr>
        <xdr:cNvPr id="2" name="Down Arrow 1"/>
        <xdr:cNvSpPr/>
      </xdr:nvSpPr>
      <xdr:spPr>
        <a:xfrm>
          <a:off x="6731000" y="5295900"/>
          <a:ext cx="1282700" cy="1282700"/>
        </a:xfrm>
        <a:prstGeom prst="downArrow">
          <a:avLst/>
        </a:prstGeom>
        <a:ln/>
      </xdr:spPr>
      <xdr:style>
        <a:lnRef idx="1">
          <a:schemeClr val="accent3"/>
        </a:lnRef>
        <a:fillRef idx="3">
          <a:schemeClr val="accent3"/>
        </a:fillRef>
        <a:effectRef idx="2">
          <a:schemeClr val="accent3"/>
        </a:effectRef>
        <a:fontRef idx="minor">
          <a:schemeClr val="lt1"/>
        </a:fontRef>
      </xdr:style>
      <xdr:txBody>
        <a:bodyPr wrap="square"/>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1009650</xdr:colOff>
      <xdr:row>59</xdr:row>
      <xdr:rowOff>152400</xdr:rowOff>
    </xdr:to>
    <xdr:sp macro="" textlink="">
      <xdr:nvSpPr>
        <xdr:cNvPr id="2051"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1009650</xdr:colOff>
      <xdr:row>59</xdr:row>
      <xdr:rowOff>152400</xdr:rowOff>
    </xdr:to>
    <xdr:sp macro="" textlink="">
      <xdr:nvSpPr>
        <xdr:cNvPr id="2" name="AutoShape 3"/>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1009650</xdr:colOff>
      <xdr:row>59</xdr:row>
      <xdr:rowOff>152400</xdr:rowOff>
    </xdr:to>
    <xdr:sp macro="" textlink="">
      <xdr:nvSpPr>
        <xdr:cNvPr id="3" name="AutoShape 3"/>
        <xdr:cNvSpPr>
          <a:spLocks noChangeArrowheads="1"/>
        </xdr:cNvSpPr>
      </xdr:nvSpPr>
      <xdr:spPr bwMode="auto">
        <a:xfrm>
          <a:off x="0" y="0"/>
          <a:ext cx="9525000" cy="104775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1114425</xdr:colOff>
      <xdr:row>47</xdr:row>
      <xdr:rowOff>123825</xdr:rowOff>
    </xdr:to>
    <xdr:sp macro="" textlink="">
      <xdr:nvSpPr>
        <xdr:cNvPr id="3080" name="Rectangle 8"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47</xdr:row>
      <xdr:rowOff>123825</xdr:rowOff>
    </xdr:to>
    <xdr:sp macro="" textlink="">
      <xdr:nvSpPr>
        <xdr:cNvPr id="2" name="Rectangle 8"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47</xdr:row>
      <xdr:rowOff>123825</xdr:rowOff>
    </xdr:to>
    <xdr:sp macro="" textlink="">
      <xdr:nvSpPr>
        <xdr:cNvPr id="3" name="Rectangle 8"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123825</xdr:rowOff>
    </xdr:to>
    <xdr:sp macro="" textlink="">
      <xdr:nvSpPr>
        <xdr:cNvPr id="4" name="AutoShape 8"/>
        <xdr:cNvSpPr>
          <a:spLocks noChangeArrowheads="1"/>
        </xdr:cNvSpPr>
      </xdr:nvSpPr>
      <xdr:spPr bwMode="auto">
        <a:xfrm>
          <a:off x="0" y="0"/>
          <a:ext cx="9525000" cy="9486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0</xdr:colOff>
      <xdr:row>53</xdr:row>
      <xdr:rowOff>0</xdr:rowOff>
    </xdr:to>
    <xdr:sp macro="" textlink="">
      <xdr:nvSpPr>
        <xdr:cNvPr id="5" name="AutoShape 8"/>
        <xdr:cNvSpPr>
          <a:spLocks noChangeArrowheads="1"/>
        </xdr:cNvSpPr>
      </xdr:nvSpPr>
      <xdr:spPr bwMode="auto">
        <a:xfrm>
          <a:off x="0" y="0"/>
          <a:ext cx="9525000" cy="96012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6</xdr:col>
      <xdr:colOff>1114425</xdr:colOff>
      <xdr:row>50</xdr:row>
      <xdr:rowOff>114300</xdr:rowOff>
    </xdr:to>
    <xdr:sp macro="" textlink="">
      <xdr:nvSpPr>
        <xdr:cNvPr id="6" name="AutoShape 8"/>
        <xdr:cNvSpPr>
          <a:spLocks noChangeArrowheads="1"/>
        </xdr:cNvSpPr>
      </xdr:nvSpPr>
      <xdr:spPr bwMode="auto">
        <a:xfrm>
          <a:off x="0" y="0"/>
          <a:ext cx="9525000" cy="9601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7" name="AutoShape 8"/>
        <xdr:cNvSpPr>
          <a:spLocks noChangeArrowheads="1"/>
        </xdr:cNvSpPr>
      </xdr:nvSpPr>
      <xdr:spPr bwMode="auto">
        <a:xfrm>
          <a:off x="0" y="0"/>
          <a:ext cx="9525000" cy="9601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8" name="AutoShape 8"/>
        <xdr:cNvSpPr>
          <a:spLocks noChangeArrowheads="1"/>
        </xdr:cNvSpPr>
      </xdr:nvSpPr>
      <xdr:spPr bwMode="auto">
        <a:xfrm>
          <a:off x="0" y="0"/>
          <a:ext cx="9525000" cy="9601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9" name="AutoShape 8"/>
        <xdr:cNvSpPr>
          <a:spLocks noChangeArrowheads="1"/>
        </xdr:cNvSpPr>
      </xdr:nvSpPr>
      <xdr:spPr bwMode="auto">
        <a:xfrm>
          <a:off x="0" y="0"/>
          <a:ext cx="9525000" cy="9601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10" name="AutoShape 8"/>
        <xdr:cNvSpPr>
          <a:spLocks noChangeArrowheads="1"/>
        </xdr:cNvSpPr>
      </xdr:nvSpPr>
      <xdr:spPr bwMode="auto">
        <a:xfrm>
          <a:off x="0" y="0"/>
          <a:ext cx="9525000" cy="9601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11" name="AutoShape 8"/>
        <xdr:cNvSpPr>
          <a:spLocks noChangeArrowheads="1"/>
        </xdr:cNvSpPr>
      </xdr:nvSpPr>
      <xdr:spPr bwMode="auto">
        <a:xfrm>
          <a:off x="0" y="0"/>
          <a:ext cx="9525000" cy="9601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12" name="AutoShape 8"/>
        <xdr:cNvSpPr>
          <a:spLocks noChangeArrowheads="1"/>
        </xdr:cNvSpPr>
      </xdr:nvSpPr>
      <xdr:spPr bwMode="auto">
        <a:xfrm>
          <a:off x="0" y="0"/>
          <a:ext cx="9525000" cy="9601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13" name="AutoShape 8"/>
        <xdr:cNvSpPr>
          <a:spLocks noChangeArrowheads="1"/>
        </xdr:cNvSpPr>
      </xdr:nvSpPr>
      <xdr:spPr bwMode="auto">
        <a:xfrm>
          <a:off x="0" y="0"/>
          <a:ext cx="9525000" cy="9601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14" name="AutoShape 8"/>
        <xdr:cNvSpPr>
          <a:spLocks noChangeArrowheads="1"/>
        </xdr:cNvSpPr>
      </xdr:nvSpPr>
      <xdr:spPr bwMode="auto">
        <a:xfrm>
          <a:off x="0" y="0"/>
          <a:ext cx="9525000" cy="9601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15" name="AutoShape 8"/>
        <xdr:cNvSpPr>
          <a:spLocks noChangeArrowheads="1"/>
        </xdr:cNvSpPr>
      </xdr:nvSpPr>
      <xdr:spPr bwMode="auto">
        <a:xfrm>
          <a:off x="0" y="0"/>
          <a:ext cx="9525000" cy="9601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1114425</xdr:colOff>
      <xdr:row>50</xdr:row>
      <xdr:rowOff>114300</xdr:rowOff>
    </xdr:to>
    <xdr:sp macro="" textlink="">
      <xdr:nvSpPr>
        <xdr:cNvPr id="16" name="AutoShape 8"/>
        <xdr:cNvSpPr>
          <a:spLocks noChangeArrowheads="1"/>
        </xdr:cNvSpPr>
      </xdr:nvSpPr>
      <xdr:spPr bwMode="auto">
        <a:xfrm>
          <a:off x="0" y="0"/>
          <a:ext cx="9525000" cy="9601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0</xdr:colOff>
      <xdr:row>53</xdr:row>
      <xdr:rowOff>0</xdr:rowOff>
    </xdr:to>
    <xdr:sp macro="" textlink="">
      <xdr:nvSpPr>
        <xdr:cNvPr id="17" name="AutoShape 8"/>
        <xdr:cNvSpPr>
          <a:spLocks noChangeArrowheads="1"/>
        </xdr:cNvSpPr>
      </xdr:nvSpPr>
      <xdr:spPr bwMode="auto">
        <a:xfrm>
          <a:off x="0" y="0"/>
          <a:ext cx="9525000" cy="96012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47625</xdr:colOff>
      <xdr:row>55</xdr:row>
      <xdr:rowOff>28575</xdr:rowOff>
    </xdr:to>
    <xdr:sp macro="" textlink="">
      <xdr:nvSpPr>
        <xdr:cNvPr id="4100"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54</xdr:row>
      <xdr:rowOff>38100</xdr:rowOff>
    </xdr:to>
    <xdr:sp macro="" textlink="">
      <xdr:nvSpPr>
        <xdr:cNvPr id="2"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54</xdr:row>
      <xdr:rowOff>38100</xdr:rowOff>
    </xdr:to>
    <xdr:sp macro="" textlink="">
      <xdr:nvSpPr>
        <xdr:cNvPr id="3"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4" name="AutoShape 4"/>
        <xdr:cNvSpPr>
          <a:spLocks noChangeArrowheads="1"/>
        </xdr:cNvSpPr>
      </xdr:nvSpPr>
      <xdr:spPr bwMode="auto">
        <a:xfrm>
          <a:off x="0" y="0"/>
          <a:ext cx="9525000" cy="9858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1104900</xdr:colOff>
      <xdr:row>55</xdr:row>
      <xdr:rowOff>114300</xdr:rowOff>
    </xdr:to>
    <xdr:sp macro="" textlink="">
      <xdr:nvSpPr>
        <xdr:cNvPr id="5" name="AutoShape 4"/>
        <xdr:cNvSpPr>
          <a:spLocks noChangeArrowheads="1"/>
        </xdr:cNvSpPr>
      </xdr:nvSpPr>
      <xdr:spPr bwMode="auto">
        <a:xfrm>
          <a:off x="0" y="0"/>
          <a:ext cx="9525000" cy="99822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7</xdr:col>
      <xdr:colOff>47625</xdr:colOff>
      <xdr:row>53</xdr:row>
      <xdr:rowOff>38100</xdr:rowOff>
    </xdr:to>
    <xdr:sp macro="" textlink="">
      <xdr:nvSpPr>
        <xdr:cNvPr id="6" name="AutoShape 4"/>
        <xdr:cNvSpPr>
          <a:spLocks noChangeArrowheads="1"/>
        </xdr:cNvSpPr>
      </xdr:nvSpPr>
      <xdr:spPr bwMode="auto">
        <a:xfrm>
          <a:off x="0" y="0"/>
          <a:ext cx="952500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7" name="AutoShape 4"/>
        <xdr:cNvSpPr>
          <a:spLocks noChangeArrowheads="1"/>
        </xdr:cNvSpPr>
      </xdr:nvSpPr>
      <xdr:spPr bwMode="auto">
        <a:xfrm>
          <a:off x="0" y="0"/>
          <a:ext cx="952500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8" name="AutoShape 4"/>
        <xdr:cNvSpPr>
          <a:spLocks noChangeArrowheads="1"/>
        </xdr:cNvSpPr>
      </xdr:nvSpPr>
      <xdr:spPr bwMode="auto">
        <a:xfrm>
          <a:off x="0" y="0"/>
          <a:ext cx="952500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9" name="AutoShape 4"/>
        <xdr:cNvSpPr>
          <a:spLocks noChangeArrowheads="1"/>
        </xdr:cNvSpPr>
      </xdr:nvSpPr>
      <xdr:spPr bwMode="auto">
        <a:xfrm>
          <a:off x="0" y="0"/>
          <a:ext cx="952500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10" name="AutoShape 4"/>
        <xdr:cNvSpPr>
          <a:spLocks noChangeArrowheads="1"/>
        </xdr:cNvSpPr>
      </xdr:nvSpPr>
      <xdr:spPr bwMode="auto">
        <a:xfrm>
          <a:off x="0" y="0"/>
          <a:ext cx="952500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11" name="AutoShape 4"/>
        <xdr:cNvSpPr>
          <a:spLocks noChangeArrowheads="1"/>
        </xdr:cNvSpPr>
      </xdr:nvSpPr>
      <xdr:spPr bwMode="auto">
        <a:xfrm>
          <a:off x="0" y="0"/>
          <a:ext cx="952500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12" name="AutoShape 4"/>
        <xdr:cNvSpPr>
          <a:spLocks noChangeArrowheads="1"/>
        </xdr:cNvSpPr>
      </xdr:nvSpPr>
      <xdr:spPr bwMode="auto">
        <a:xfrm>
          <a:off x="0" y="0"/>
          <a:ext cx="952500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13" name="AutoShape 4"/>
        <xdr:cNvSpPr>
          <a:spLocks noChangeArrowheads="1"/>
        </xdr:cNvSpPr>
      </xdr:nvSpPr>
      <xdr:spPr bwMode="auto">
        <a:xfrm>
          <a:off x="0" y="0"/>
          <a:ext cx="952500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14" name="AutoShape 4"/>
        <xdr:cNvSpPr>
          <a:spLocks noChangeArrowheads="1"/>
        </xdr:cNvSpPr>
      </xdr:nvSpPr>
      <xdr:spPr bwMode="auto">
        <a:xfrm>
          <a:off x="0" y="0"/>
          <a:ext cx="952500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15" name="AutoShape 4"/>
        <xdr:cNvSpPr>
          <a:spLocks noChangeArrowheads="1"/>
        </xdr:cNvSpPr>
      </xdr:nvSpPr>
      <xdr:spPr bwMode="auto">
        <a:xfrm>
          <a:off x="0" y="0"/>
          <a:ext cx="952500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47625</xdr:colOff>
      <xdr:row>53</xdr:row>
      <xdr:rowOff>38100</xdr:rowOff>
    </xdr:to>
    <xdr:sp macro="" textlink="">
      <xdr:nvSpPr>
        <xdr:cNvPr id="16" name="AutoShape 4"/>
        <xdr:cNvSpPr>
          <a:spLocks noChangeArrowheads="1"/>
        </xdr:cNvSpPr>
      </xdr:nvSpPr>
      <xdr:spPr bwMode="auto">
        <a:xfrm>
          <a:off x="0" y="0"/>
          <a:ext cx="952500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1104900</xdr:colOff>
      <xdr:row>55</xdr:row>
      <xdr:rowOff>114300</xdr:rowOff>
    </xdr:to>
    <xdr:sp macro="" textlink="">
      <xdr:nvSpPr>
        <xdr:cNvPr id="17" name="AutoShape 4"/>
        <xdr:cNvSpPr>
          <a:spLocks noChangeArrowheads="1"/>
        </xdr:cNvSpPr>
      </xdr:nvSpPr>
      <xdr:spPr bwMode="auto">
        <a:xfrm>
          <a:off x="0" y="0"/>
          <a:ext cx="9525000" cy="99822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1304925</xdr:colOff>
      <xdr:row>47</xdr:row>
      <xdr:rowOff>95250</xdr:rowOff>
    </xdr:to>
    <xdr:sp macro="" textlink="">
      <xdr:nvSpPr>
        <xdr:cNvPr id="5126" name="Rectangle 6"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47</xdr:row>
      <xdr:rowOff>95250</xdr:rowOff>
    </xdr:to>
    <xdr:sp macro="" textlink="">
      <xdr:nvSpPr>
        <xdr:cNvPr id="2" name="Rectangle 6"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47</xdr:row>
      <xdr:rowOff>95250</xdr:rowOff>
    </xdr:to>
    <xdr:sp macro="" textlink="">
      <xdr:nvSpPr>
        <xdr:cNvPr id="3" name="Rectangle 6"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95250</xdr:rowOff>
    </xdr:to>
    <xdr:sp macro="" textlink="">
      <xdr:nvSpPr>
        <xdr:cNvPr id="4" name="AutoShape 6"/>
        <xdr:cNvSpPr>
          <a:spLocks noChangeArrowheads="1"/>
        </xdr:cNvSpPr>
      </xdr:nvSpPr>
      <xdr:spPr bwMode="auto">
        <a:xfrm>
          <a:off x="0" y="0"/>
          <a:ext cx="9591675" cy="10639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101600</xdr:colOff>
      <xdr:row>51</xdr:row>
      <xdr:rowOff>38100</xdr:rowOff>
    </xdr:to>
    <xdr:sp macro="" textlink="">
      <xdr:nvSpPr>
        <xdr:cNvPr id="5" name="AutoShape 6"/>
        <xdr:cNvSpPr>
          <a:spLocks noChangeArrowheads="1"/>
        </xdr:cNvSpPr>
      </xdr:nvSpPr>
      <xdr:spPr bwMode="auto">
        <a:xfrm>
          <a:off x="0" y="0"/>
          <a:ext cx="9588500" cy="106299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7</xdr:col>
      <xdr:colOff>1304925</xdr:colOff>
      <xdr:row>48</xdr:row>
      <xdr:rowOff>85725</xdr:rowOff>
    </xdr:to>
    <xdr:sp macro="" textlink="">
      <xdr:nvSpPr>
        <xdr:cNvPr id="6" name="AutoShape 6"/>
        <xdr:cNvSpPr>
          <a:spLocks noChangeArrowheads="1"/>
        </xdr:cNvSpPr>
      </xdr:nvSpPr>
      <xdr:spPr bwMode="auto">
        <a:xfrm>
          <a:off x="0" y="0"/>
          <a:ext cx="9591675" cy="10629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7" name="AutoShape 6"/>
        <xdr:cNvSpPr>
          <a:spLocks noChangeArrowheads="1"/>
        </xdr:cNvSpPr>
      </xdr:nvSpPr>
      <xdr:spPr bwMode="auto">
        <a:xfrm>
          <a:off x="0" y="0"/>
          <a:ext cx="9591675" cy="10629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8" name="AutoShape 6"/>
        <xdr:cNvSpPr>
          <a:spLocks noChangeArrowheads="1"/>
        </xdr:cNvSpPr>
      </xdr:nvSpPr>
      <xdr:spPr bwMode="auto">
        <a:xfrm>
          <a:off x="0" y="0"/>
          <a:ext cx="9591675" cy="10629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9" name="AutoShape 6"/>
        <xdr:cNvSpPr>
          <a:spLocks noChangeArrowheads="1"/>
        </xdr:cNvSpPr>
      </xdr:nvSpPr>
      <xdr:spPr bwMode="auto">
        <a:xfrm>
          <a:off x="0" y="0"/>
          <a:ext cx="9591675" cy="10629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10" name="AutoShape 6"/>
        <xdr:cNvSpPr>
          <a:spLocks noChangeArrowheads="1"/>
        </xdr:cNvSpPr>
      </xdr:nvSpPr>
      <xdr:spPr bwMode="auto">
        <a:xfrm>
          <a:off x="0" y="0"/>
          <a:ext cx="9591675" cy="10629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11" name="AutoShape 6"/>
        <xdr:cNvSpPr>
          <a:spLocks noChangeArrowheads="1"/>
        </xdr:cNvSpPr>
      </xdr:nvSpPr>
      <xdr:spPr bwMode="auto">
        <a:xfrm>
          <a:off x="0" y="0"/>
          <a:ext cx="9591675" cy="10629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12" name="AutoShape 6"/>
        <xdr:cNvSpPr>
          <a:spLocks noChangeArrowheads="1"/>
        </xdr:cNvSpPr>
      </xdr:nvSpPr>
      <xdr:spPr bwMode="auto">
        <a:xfrm>
          <a:off x="0" y="0"/>
          <a:ext cx="9591675" cy="10629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13" name="AutoShape 6"/>
        <xdr:cNvSpPr>
          <a:spLocks noChangeArrowheads="1"/>
        </xdr:cNvSpPr>
      </xdr:nvSpPr>
      <xdr:spPr bwMode="auto">
        <a:xfrm>
          <a:off x="0" y="0"/>
          <a:ext cx="9591675" cy="10629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14" name="AutoShape 6"/>
        <xdr:cNvSpPr>
          <a:spLocks noChangeArrowheads="1"/>
        </xdr:cNvSpPr>
      </xdr:nvSpPr>
      <xdr:spPr bwMode="auto">
        <a:xfrm>
          <a:off x="0" y="0"/>
          <a:ext cx="9591675" cy="10629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15" name="AutoShape 6"/>
        <xdr:cNvSpPr>
          <a:spLocks noChangeArrowheads="1"/>
        </xdr:cNvSpPr>
      </xdr:nvSpPr>
      <xdr:spPr bwMode="auto">
        <a:xfrm>
          <a:off x="0" y="0"/>
          <a:ext cx="9591675" cy="10629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1304925</xdr:colOff>
      <xdr:row>48</xdr:row>
      <xdr:rowOff>85725</xdr:rowOff>
    </xdr:to>
    <xdr:sp macro="" textlink="">
      <xdr:nvSpPr>
        <xdr:cNvPr id="16" name="AutoShape 6"/>
        <xdr:cNvSpPr>
          <a:spLocks noChangeArrowheads="1"/>
        </xdr:cNvSpPr>
      </xdr:nvSpPr>
      <xdr:spPr bwMode="auto">
        <a:xfrm>
          <a:off x="0" y="0"/>
          <a:ext cx="9591675" cy="106299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101600</xdr:colOff>
      <xdr:row>51</xdr:row>
      <xdr:rowOff>38100</xdr:rowOff>
    </xdr:to>
    <xdr:sp macro="" textlink="">
      <xdr:nvSpPr>
        <xdr:cNvPr id="17" name="AutoShape 6"/>
        <xdr:cNvSpPr>
          <a:spLocks noChangeArrowheads="1"/>
        </xdr:cNvSpPr>
      </xdr:nvSpPr>
      <xdr:spPr bwMode="auto">
        <a:xfrm>
          <a:off x="0" y="0"/>
          <a:ext cx="9588500" cy="106299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114300</xdr:colOff>
      <xdr:row>51</xdr:row>
      <xdr:rowOff>66675</xdr:rowOff>
    </xdr:to>
    <xdr:sp macro="" textlink="">
      <xdr:nvSpPr>
        <xdr:cNvPr id="6147"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114300</xdr:colOff>
      <xdr:row>51</xdr:row>
      <xdr:rowOff>66675</xdr:rowOff>
    </xdr:to>
    <xdr:sp macro="" textlink="">
      <xdr:nvSpPr>
        <xdr:cNvPr id="2"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114300</xdr:colOff>
      <xdr:row>51</xdr:row>
      <xdr:rowOff>66675</xdr:rowOff>
    </xdr:to>
    <xdr:sp macro="" textlink="">
      <xdr:nvSpPr>
        <xdr:cNvPr id="3"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alstate.edu/eo/eo-987.html" TargetMode="External"/><Relationship Id="rId7" Type="http://schemas.openxmlformats.org/officeDocument/2006/relationships/hyperlink" Target="http://www.calstate.edu/eo/eo-987.html" TargetMode="External"/><Relationship Id="rId2" Type="http://schemas.openxmlformats.org/officeDocument/2006/relationships/hyperlink" Target="http://www.calstate.edu/eo/eo-987.html" TargetMode="External"/><Relationship Id="rId1" Type="http://schemas.openxmlformats.org/officeDocument/2006/relationships/hyperlink" Target="http://www.calstate.edu/eo/eo-987.html" TargetMode="External"/><Relationship Id="rId6" Type="http://schemas.openxmlformats.org/officeDocument/2006/relationships/hyperlink" Target="http://www.calstate.edu/eo/eo-987.html" TargetMode="External"/><Relationship Id="rId5" Type="http://schemas.openxmlformats.org/officeDocument/2006/relationships/hyperlink" Target="http://www.calstate.edu/eo/eo-987.html" TargetMode="External"/><Relationship Id="rId4" Type="http://schemas.openxmlformats.org/officeDocument/2006/relationships/hyperlink" Target="http://www.calstate.edu/eo/eo-987.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nteremail@energy.edu"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secure3.convio.net/fww/site/Advocacy?cmd=display&amp;page=UserAction&amp;id=235&amp;__utma=195521467.1239978248.1359433614.1359433614.1359433614.1&amp;__utmb=195521467.3.10.1359433614&amp;__utmc=195521467&amp;__utmx=-&amp;__utmz=195521467.1359433614.1.1.utmcsr=google%7Cutmcc" TargetMode="External"/><Relationship Id="rId7" Type="http://schemas.openxmlformats.org/officeDocument/2006/relationships/printerSettings" Target="../printerSettings/printerSettings5.bin"/><Relationship Id="rId2" Type="http://schemas.openxmlformats.org/officeDocument/2006/relationships/hyperlink" Target="https://secure3.convio.net/fww/site/Advocacy?cmd=display&amp;page=UserAction&amp;id=235&amp;__utma=195521467.1239978248.1359433614.1359433614.1359433614.1&amp;__utmb=195521467.3.10.1359433614&amp;__utmc=195521467&amp;__utmx=-&amp;__utmz=195521467.1359433614.1.1.utmcsr=google%7Cutmcc" TargetMode="External"/><Relationship Id="rId1" Type="http://schemas.openxmlformats.org/officeDocument/2006/relationships/hyperlink" Target="https://secure3.convio.net/fww/site/Advocacy?cmd=display&amp;page=UserAction&amp;id=235&amp;__utma=195521467.1239978248.1359433614.1359433614.1359433614.1&amp;__utmb=195521467.3.10.1359433614&amp;__utmc=195521467&amp;__utmx=-&amp;__utmz=195521467.1359433614.1.1.utmcsr=google%7Cutmcc" TargetMode="External"/><Relationship Id="rId6" Type="http://schemas.openxmlformats.org/officeDocument/2006/relationships/hyperlink" Target="https://secure3.convio.net/fww/site/Advocacy?cmd=display&amp;page=UserAction&amp;id=235&amp;__utma=195521467.1239978248.1359433614.1359433614.1359433614.1&amp;__utmb=195521467.3.10.1359433614&amp;__utmc=195521467&amp;__utmx=-&amp;__utmz=195521467.1359433614.1.1.utmcsr=google%7Cutmcc" TargetMode="External"/><Relationship Id="rId5" Type="http://schemas.openxmlformats.org/officeDocument/2006/relationships/hyperlink" Target="https://secure3.convio.net/fww/site/Advocacy?cmd=display&amp;page=UserAction&amp;id=235&amp;__utma=195521467.1239978248.1359433614.1359433614.1359433614.1&amp;__utmb=195521467.3.10.1359433614&amp;__utmc=195521467&amp;__utmx=-&amp;__utmz=195521467.1359433614.1.1.utmcsr=google%7Cutmcc" TargetMode="External"/><Relationship Id="rId4" Type="http://schemas.openxmlformats.org/officeDocument/2006/relationships/hyperlink" Target="https://secure3.convio.net/fww/site/Advocacy?cmd=display&amp;page=UserAction&amp;id=235&amp;__utma=195521467.1239978248.1359433614.1359433614.1359433614.1&amp;__utmb=195521467.3.10.1359433614&amp;__utmc=195521467&amp;__utmx=-&amp;__utmz=195521467.1359433614.1.1.utmcsr=google%7Cutmcc"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A4" sqref="A4:G4"/>
    </sheetView>
  </sheetViews>
  <sheetFormatPr defaultColWidth="17.140625" defaultRowHeight="12.75" customHeight="1"/>
  <cols>
    <col min="1" max="1" width="18.28515625" customWidth="1"/>
    <col min="2" max="2" width="23.140625" customWidth="1"/>
    <col min="7" max="7" width="52.85546875" customWidth="1"/>
    <col min="8" max="8" width="18.85546875" customWidth="1"/>
    <col min="9" max="9" width="23.42578125" customWidth="1"/>
  </cols>
  <sheetData>
    <row r="1" spans="1:10" ht="20.25">
      <c r="A1" s="189" t="s">
        <v>171</v>
      </c>
      <c r="B1" s="189"/>
      <c r="C1" s="189"/>
      <c r="D1" s="189"/>
      <c r="E1" s="189"/>
      <c r="F1" s="189"/>
      <c r="G1" s="189"/>
      <c r="J1" s="3"/>
    </row>
    <row r="2" spans="1:10" ht="75" customHeight="1">
      <c r="A2" s="190" t="s">
        <v>189</v>
      </c>
      <c r="B2" s="190"/>
      <c r="C2" s="190"/>
      <c r="D2" s="190"/>
      <c r="E2" s="190"/>
      <c r="F2" s="190"/>
      <c r="G2" s="190"/>
      <c r="J2" s="3"/>
    </row>
    <row r="3" spans="1:10" ht="57.95" customHeight="1">
      <c r="A3" s="190" t="s">
        <v>190</v>
      </c>
      <c r="B3" s="190"/>
      <c r="C3" s="190"/>
      <c r="D3" s="190"/>
      <c r="E3" s="190"/>
      <c r="F3" s="190"/>
      <c r="G3" s="190"/>
      <c r="J3" s="10"/>
    </row>
    <row r="4" spans="1:10" ht="114.95" customHeight="1">
      <c r="A4" s="191" t="s">
        <v>224</v>
      </c>
      <c r="B4" s="191"/>
      <c r="C4" s="191"/>
      <c r="D4" s="191"/>
      <c r="E4" s="191"/>
      <c r="F4" s="191"/>
      <c r="G4" s="191"/>
      <c r="J4" s="9"/>
    </row>
    <row r="5" spans="1:10" ht="63.95" customHeight="1">
      <c r="A5" s="190" t="s">
        <v>188</v>
      </c>
      <c r="B5" s="191"/>
      <c r="C5" s="191"/>
      <c r="D5" s="191"/>
      <c r="E5" s="191"/>
      <c r="F5" s="191"/>
      <c r="G5" s="191"/>
      <c r="J5" s="4"/>
    </row>
    <row r="6" spans="1:10" ht="21.95" customHeight="1">
      <c r="A6" s="181"/>
      <c r="B6" s="198" t="s">
        <v>172</v>
      </c>
      <c r="C6" s="199"/>
      <c r="D6" s="21" t="s">
        <v>0</v>
      </c>
      <c r="E6" s="20"/>
      <c r="F6" s="182"/>
      <c r="G6" s="182"/>
      <c r="J6" s="4"/>
    </row>
    <row r="7" spans="1:10" ht="21.95" customHeight="1">
      <c r="A7" s="181"/>
      <c r="B7" s="200" t="s">
        <v>173</v>
      </c>
      <c r="C7" s="201"/>
      <c r="D7" s="16" t="s">
        <v>165</v>
      </c>
      <c r="E7" s="20"/>
      <c r="F7" s="182"/>
      <c r="G7" s="182"/>
      <c r="J7" s="3"/>
    </row>
    <row r="8" spans="1:10" ht="21.95" customHeight="1">
      <c r="A8" s="181"/>
      <c r="B8" s="196" t="s">
        <v>1</v>
      </c>
      <c r="C8" s="197"/>
      <c r="D8" s="17" t="s">
        <v>164</v>
      </c>
      <c r="E8" s="20"/>
      <c r="F8" s="182"/>
      <c r="G8" s="182"/>
    </row>
    <row r="9" spans="1:10" ht="21.95" customHeight="1">
      <c r="A9" s="181"/>
      <c r="B9" s="202" t="s">
        <v>2</v>
      </c>
      <c r="C9" s="203"/>
      <c r="D9" s="18" t="s">
        <v>163</v>
      </c>
      <c r="E9" s="20"/>
      <c r="F9" s="182"/>
      <c r="G9" s="182"/>
      <c r="J9" s="3"/>
    </row>
    <row r="10" spans="1:10" ht="21.95" customHeight="1">
      <c r="A10" s="181"/>
      <c r="B10" s="204" t="s">
        <v>174</v>
      </c>
      <c r="C10" s="205"/>
      <c r="D10" s="19" t="s">
        <v>166</v>
      </c>
      <c r="E10" s="20"/>
      <c r="F10" s="182"/>
      <c r="G10" s="182"/>
      <c r="J10" s="5"/>
    </row>
    <row r="11" spans="1:10" ht="60.95" customHeight="1">
      <c r="A11" s="193" t="s">
        <v>175</v>
      </c>
      <c r="B11" s="193"/>
      <c r="C11" s="193"/>
      <c r="D11" s="193"/>
      <c r="E11" s="193"/>
      <c r="F11" s="193"/>
      <c r="G11" s="193"/>
      <c r="J11" s="5"/>
    </row>
    <row r="12" spans="1:10" ht="21.95" customHeight="1">
      <c r="A12" s="195" t="s">
        <v>223</v>
      </c>
      <c r="B12" s="195"/>
      <c r="C12" s="195"/>
      <c r="D12" s="195"/>
      <c r="E12" s="195"/>
      <c r="F12" s="195"/>
      <c r="G12" s="195"/>
      <c r="J12" s="5"/>
    </row>
    <row r="13" spans="1:10" ht="45" customHeight="1">
      <c r="A13" s="194" t="s">
        <v>212</v>
      </c>
      <c r="B13" s="194"/>
      <c r="C13" s="194"/>
      <c r="D13" s="194"/>
      <c r="E13" s="194"/>
      <c r="F13" s="194"/>
      <c r="G13" s="194"/>
      <c r="H13" s="5"/>
      <c r="I13" s="5"/>
      <c r="J13" s="5"/>
    </row>
    <row r="14" spans="1:10">
      <c r="A14" s="192" t="s">
        <v>213</v>
      </c>
      <c r="B14" s="192"/>
      <c r="C14" s="192"/>
      <c r="D14" s="192"/>
      <c r="E14" s="192"/>
      <c r="F14" s="192"/>
      <c r="G14" s="192"/>
      <c r="H14" s="5"/>
      <c r="I14" s="5"/>
      <c r="J14" s="5"/>
    </row>
    <row r="15" spans="1:10">
      <c r="A15" s="5"/>
      <c r="B15" s="5"/>
      <c r="C15" s="5"/>
      <c r="D15" s="5"/>
      <c r="E15" s="5"/>
      <c r="F15" s="5"/>
      <c r="G15" s="5"/>
      <c r="H15" s="5"/>
      <c r="I15" s="5"/>
      <c r="J15" s="5"/>
    </row>
    <row r="16" spans="1:10" ht="12.75" customHeight="1">
      <c r="A16" s="5"/>
      <c r="B16" s="5"/>
      <c r="C16" s="5"/>
      <c r="D16" s="5"/>
      <c r="E16" s="5"/>
      <c r="F16" s="5"/>
      <c r="G16" s="5"/>
    </row>
  </sheetData>
  <mergeCells count="14">
    <mergeCell ref="A1:G1"/>
    <mergeCell ref="A2:G2"/>
    <mergeCell ref="A4:G4"/>
    <mergeCell ref="A14:G14"/>
    <mergeCell ref="A11:G11"/>
    <mergeCell ref="A13:G13"/>
    <mergeCell ref="A12:G12"/>
    <mergeCell ref="A3:G3"/>
    <mergeCell ref="A5:G5"/>
    <mergeCell ref="B8:C8"/>
    <mergeCell ref="B6:C6"/>
    <mergeCell ref="B7:C7"/>
    <mergeCell ref="B9:C9"/>
    <mergeCell ref="B10:C10"/>
  </mergeCells>
  <hyperlinks>
    <hyperlink ref="A14" r:id="rId1"/>
    <hyperlink ref="B14" r:id="rId2" display="CSU Executive Order 987"/>
    <hyperlink ref="C14" r:id="rId3" display="CSU Executive Order 987"/>
    <hyperlink ref="D14" r:id="rId4" display="CSU Executive Order 987"/>
    <hyperlink ref="E14" r:id="rId5" display="CSU Executive Order 987"/>
    <hyperlink ref="F14" r:id="rId6" display="CSU Executive Order 987"/>
    <hyperlink ref="G14" r:id="rId7" display="CSU Executive Order 987"/>
  </hyperlinks>
  <pageMargins left="0.7" right="0.7" top="0.75" bottom="0.75" header="0.3" footer="0.3"/>
  <pageSetup orientation="portrait" horizontalDpi="4294967292" verticalDpi="4294967292" r:id="rId8"/>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7" workbookViewId="0">
      <selection activeCell="C4" sqref="C4"/>
    </sheetView>
  </sheetViews>
  <sheetFormatPr defaultColWidth="17.140625" defaultRowHeight="12.75" customHeight="1"/>
  <cols>
    <col min="1" max="1" width="1.42578125" customWidth="1"/>
    <col min="2" max="2" width="1" customWidth="1"/>
    <col min="3" max="3" width="44.28515625" style="64" customWidth="1"/>
    <col min="8" max="8" width="29.140625" customWidth="1"/>
  </cols>
  <sheetData>
    <row r="1" spans="1:8" ht="6.95" customHeight="1">
      <c r="A1" s="5"/>
      <c r="B1" s="15"/>
      <c r="C1" s="102"/>
      <c r="D1" s="101"/>
      <c r="E1" s="101"/>
      <c r="F1" s="101"/>
      <c r="G1" s="15"/>
    </row>
    <row r="2" spans="1:8" ht="36" customHeight="1">
      <c r="A2" s="51"/>
      <c r="B2" s="15"/>
      <c r="C2" s="300" t="s">
        <v>11</v>
      </c>
      <c r="D2" s="301"/>
      <c r="E2" s="301"/>
      <c r="F2" s="302"/>
      <c r="G2" s="103"/>
    </row>
    <row r="3" spans="1:8" ht="21.95" customHeight="1">
      <c r="A3" s="51"/>
      <c r="B3" s="15"/>
      <c r="C3" s="304" t="s">
        <v>201</v>
      </c>
      <c r="D3" s="305"/>
      <c r="E3" s="305"/>
      <c r="F3" s="306"/>
      <c r="G3" s="103"/>
      <c r="H3" s="123" t="s">
        <v>194</v>
      </c>
    </row>
    <row r="4" spans="1:8" ht="50.1" customHeight="1">
      <c r="A4" s="51"/>
      <c r="B4" s="15"/>
      <c r="C4" s="187" t="s">
        <v>137</v>
      </c>
      <c r="D4" s="188" t="s">
        <v>197</v>
      </c>
      <c r="E4" s="187" t="s">
        <v>5</v>
      </c>
      <c r="F4" s="187" t="s">
        <v>4</v>
      </c>
      <c r="G4" s="126"/>
      <c r="H4" s="124" t="s">
        <v>195</v>
      </c>
    </row>
    <row r="5" spans="1:8" ht="50.1" customHeight="1">
      <c r="A5" s="51"/>
      <c r="B5" s="15"/>
      <c r="C5" s="148" t="s">
        <v>161</v>
      </c>
      <c r="D5" s="145"/>
      <c r="E5" s="129" t="str">
        <f>IF((D5="Y"),3,IF((D5="N"),0,IF((D5="S"),2,IF((D5="R"),1,"0"))))</f>
        <v>0</v>
      </c>
      <c r="F5" s="129">
        <v>3</v>
      </c>
      <c r="G5" s="126"/>
      <c r="H5" s="125" t="s">
        <v>196</v>
      </c>
    </row>
    <row r="6" spans="1:8" ht="50.1" customHeight="1">
      <c r="A6" s="51"/>
      <c r="B6" s="15"/>
      <c r="C6" s="151" t="s">
        <v>162</v>
      </c>
      <c r="D6" s="145"/>
      <c r="E6" s="129" t="str">
        <f t="shared" ref="E6:E11" si="0">IF((D6="Y"),2,IF((D6="N"),0,IF((D6="S"),1,IF((D6="R"),0.5,"0"))))</f>
        <v>0</v>
      </c>
      <c r="F6" s="129">
        <v>2</v>
      </c>
      <c r="G6" s="126"/>
      <c r="H6" s="144" t="s">
        <v>198</v>
      </c>
    </row>
    <row r="7" spans="1:8" ht="50.1" customHeight="1">
      <c r="A7" s="51"/>
      <c r="B7" s="15"/>
      <c r="C7" s="151" t="s">
        <v>167</v>
      </c>
      <c r="D7" s="145"/>
      <c r="E7" s="129" t="str">
        <f t="shared" si="0"/>
        <v>0</v>
      </c>
      <c r="F7" s="129">
        <v>2</v>
      </c>
      <c r="G7" s="172"/>
    </row>
    <row r="8" spans="1:8" ht="60" customHeight="1">
      <c r="A8" s="51"/>
      <c r="B8" s="15"/>
      <c r="C8" s="151" t="s">
        <v>168</v>
      </c>
      <c r="D8" s="145"/>
      <c r="E8" s="129" t="str">
        <f t="shared" si="0"/>
        <v>0</v>
      </c>
      <c r="F8" s="129">
        <v>2</v>
      </c>
      <c r="G8" s="172"/>
    </row>
    <row r="9" spans="1:8" ht="60" customHeight="1">
      <c r="A9" s="51"/>
      <c r="B9" s="15"/>
      <c r="C9" s="151" t="s">
        <v>170</v>
      </c>
      <c r="D9" s="145"/>
      <c r="E9" s="129" t="str">
        <f t="shared" si="0"/>
        <v>0</v>
      </c>
      <c r="F9" s="129">
        <v>2</v>
      </c>
      <c r="G9" s="172"/>
    </row>
    <row r="10" spans="1:8" ht="60" customHeight="1">
      <c r="A10" s="51"/>
      <c r="B10" s="15"/>
      <c r="C10" s="151" t="s">
        <v>138</v>
      </c>
      <c r="D10" s="145"/>
      <c r="E10" s="129" t="str">
        <f t="shared" si="0"/>
        <v>0</v>
      </c>
      <c r="F10" s="129">
        <v>2</v>
      </c>
      <c r="G10" s="126"/>
    </row>
    <row r="11" spans="1:8" ht="75">
      <c r="A11" s="51"/>
      <c r="B11" s="15"/>
      <c r="C11" s="151" t="s">
        <v>139</v>
      </c>
      <c r="D11" s="145"/>
      <c r="E11" s="129" t="str">
        <f t="shared" si="0"/>
        <v>0</v>
      </c>
      <c r="F11" s="129">
        <v>2</v>
      </c>
      <c r="G11" s="145" t="s">
        <v>200</v>
      </c>
    </row>
    <row r="12" spans="1:8" ht="50.1" customHeight="1">
      <c r="A12" s="51"/>
      <c r="B12" s="15"/>
      <c r="C12" s="269" t="s">
        <v>121</v>
      </c>
      <c r="D12" s="279"/>
      <c r="E12" s="158"/>
      <c r="F12" s="170">
        <f>SUM(F5:F11)</f>
        <v>15</v>
      </c>
      <c r="G12" s="126"/>
    </row>
    <row r="13" spans="1:8" ht="50.1" customHeight="1">
      <c r="A13" s="51"/>
      <c r="B13" s="15"/>
      <c r="C13" s="269" t="s">
        <v>122</v>
      </c>
      <c r="D13" s="279"/>
      <c r="E13" s="177">
        <f>SUM(E5:E11)</f>
        <v>0</v>
      </c>
      <c r="F13" s="174"/>
      <c r="G13" s="126"/>
    </row>
    <row r="14" spans="1:8" ht="12" customHeight="1">
      <c r="A14" s="5"/>
      <c r="C14" s="175"/>
      <c r="E14" s="159"/>
      <c r="G14" s="141"/>
    </row>
    <row r="15" spans="1:8" ht="15">
      <c r="A15" s="5"/>
      <c r="C15" s="176"/>
      <c r="D15" s="141"/>
      <c r="E15" s="141"/>
      <c r="F15" s="141"/>
      <c r="G15" s="141"/>
    </row>
    <row r="16" spans="1:8" ht="15">
      <c r="A16" s="5"/>
      <c r="C16" s="176"/>
      <c r="D16" s="141"/>
      <c r="E16" s="141"/>
      <c r="F16" s="141"/>
      <c r="G16" s="141"/>
    </row>
    <row r="17" spans="1:7">
      <c r="A17" s="5"/>
      <c r="C17" s="60"/>
      <c r="D17" s="5"/>
      <c r="E17" s="5"/>
      <c r="F17" s="5"/>
      <c r="G17" s="5"/>
    </row>
    <row r="18" spans="1:7">
      <c r="A18" s="5"/>
      <c r="C18" s="60"/>
      <c r="D18" s="5"/>
      <c r="E18" s="5"/>
      <c r="F18" s="5"/>
      <c r="G18" s="5"/>
    </row>
    <row r="19" spans="1:7">
      <c r="A19" s="5"/>
      <c r="C19" s="60"/>
      <c r="D19" s="5"/>
      <c r="E19" s="5"/>
      <c r="F19" s="5"/>
      <c r="G19" s="5"/>
    </row>
    <row r="20" spans="1:7">
      <c r="A20" s="5"/>
      <c r="C20" s="60"/>
      <c r="D20" s="5"/>
      <c r="E20" s="5"/>
      <c r="F20" s="5"/>
      <c r="G20" s="5"/>
    </row>
    <row r="21" spans="1:7">
      <c r="A21" s="5"/>
      <c r="C21" s="60"/>
      <c r="D21" s="5"/>
      <c r="E21" s="5"/>
      <c r="F21" s="5"/>
      <c r="G21" s="5"/>
    </row>
  </sheetData>
  <mergeCells count="4">
    <mergeCell ref="C12:D12"/>
    <mergeCell ref="C13:D13"/>
    <mergeCell ref="C2:F2"/>
    <mergeCell ref="C3:F3"/>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I6" sqref="I6"/>
    </sheetView>
  </sheetViews>
  <sheetFormatPr defaultColWidth="17.140625" defaultRowHeight="12.75" customHeight="1"/>
  <cols>
    <col min="1" max="1" width="0.85546875" customWidth="1"/>
    <col min="2" max="2" width="31.42578125" customWidth="1"/>
    <col min="7" max="7" width="18.85546875" customWidth="1"/>
    <col min="8" max="8" width="8.7109375" customWidth="1"/>
  </cols>
  <sheetData>
    <row r="1" spans="1:9" ht="12" customHeight="1">
      <c r="A1" s="5"/>
      <c r="B1" s="2"/>
      <c r="C1" s="2"/>
      <c r="D1" s="2"/>
      <c r="E1" s="2"/>
      <c r="F1" s="2"/>
      <c r="G1" s="2"/>
      <c r="H1" s="2"/>
      <c r="I1" s="5"/>
    </row>
    <row r="2" spans="1:9" ht="36" customHeight="1">
      <c r="A2" s="7"/>
      <c r="B2" s="316" t="s">
        <v>206</v>
      </c>
      <c r="C2" s="317"/>
      <c r="D2" s="317"/>
      <c r="E2" s="317"/>
      <c r="F2" s="317"/>
      <c r="G2" s="317"/>
      <c r="H2" s="317"/>
      <c r="I2" s="5"/>
    </row>
    <row r="3" spans="1:9" ht="50.1" customHeight="1">
      <c r="A3" s="51"/>
      <c r="B3" s="318" t="s">
        <v>202</v>
      </c>
      <c r="C3" s="319"/>
      <c r="D3" s="319"/>
      <c r="E3" s="319"/>
      <c r="F3" s="319"/>
      <c r="G3" s="319"/>
      <c r="H3" s="320"/>
      <c r="I3" s="5"/>
    </row>
    <row r="4" spans="1:9" s="54" customFormat="1" ht="50.1" customHeight="1">
      <c r="A4" s="179"/>
      <c r="B4" s="321" t="s">
        <v>203</v>
      </c>
      <c r="C4" s="322"/>
      <c r="D4" s="322"/>
      <c r="E4" s="322"/>
      <c r="F4" s="322"/>
      <c r="G4" s="322"/>
      <c r="H4" s="323"/>
      <c r="I4" s="180"/>
    </row>
    <row r="5" spans="1:9" ht="36" customHeight="1">
      <c r="A5" s="51"/>
      <c r="B5" s="310" t="s">
        <v>204</v>
      </c>
      <c r="C5" s="311"/>
      <c r="D5" s="311"/>
      <c r="E5" s="311"/>
      <c r="F5" s="311"/>
      <c r="G5" s="311"/>
      <c r="H5" s="312"/>
      <c r="I5" s="13"/>
    </row>
    <row r="6" spans="1:9" ht="50.1" customHeight="1">
      <c r="A6" s="7"/>
      <c r="B6" s="324" t="s">
        <v>207</v>
      </c>
      <c r="C6" s="324"/>
      <c r="D6" s="324"/>
      <c r="E6" s="324"/>
      <c r="F6" s="324"/>
      <c r="G6" s="324"/>
      <c r="H6" s="324"/>
      <c r="I6" s="3"/>
    </row>
    <row r="7" spans="1:9" ht="50.1" customHeight="1">
      <c r="A7" s="7"/>
      <c r="B7" s="313" t="s">
        <v>208</v>
      </c>
      <c r="C7" s="314"/>
      <c r="D7" s="314"/>
      <c r="E7" s="314"/>
      <c r="F7" s="314"/>
      <c r="G7" s="314"/>
      <c r="H7" s="315"/>
      <c r="I7" s="3"/>
    </row>
    <row r="8" spans="1:9" ht="50.1" customHeight="1">
      <c r="A8" s="7"/>
      <c r="B8" s="313" t="s">
        <v>209</v>
      </c>
      <c r="C8" s="314"/>
      <c r="D8" s="314"/>
      <c r="E8" s="314"/>
      <c r="F8" s="314"/>
      <c r="G8" s="314"/>
      <c r="H8" s="315"/>
      <c r="I8" s="3"/>
    </row>
    <row r="9" spans="1:9" ht="50.1" customHeight="1">
      <c r="A9" s="7"/>
      <c r="B9" s="313" t="s">
        <v>210</v>
      </c>
      <c r="C9" s="314"/>
      <c r="D9" s="314"/>
      <c r="E9" s="314"/>
      <c r="F9" s="314"/>
      <c r="G9" s="314"/>
      <c r="H9" s="315"/>
      <c r="I9" s="3"/>
    </row>
    <row r="10" spans="1:9" ht="50.1" customHeight="1">
      <c r="A10" s="7"/>
      <c r="B10" s="313" t="s">
        <v>211</v>
      </c>
      <c r="C10" s="314"/>
      <c r="D10" s="314"/>
      <c r="E10" s="314"/>
      <c r="F10" s="314"/>
      <c r="G10" s="314"/>
      <c r="H10" s="315"/>
      <c r="I10" s="3"/>
    </row>
    <row r="11" spans="1:9" ht="36" customHeight="1">
      <c r="A11" s="5"/>
      <c r="B11" s="307" t="s">
        <v>140</v>
      </c>
      <c r="C11" s="308"/>
      <c r="D11" s="308"/>
      <c r="E11" s="308"/>
      <c r="F11" s="308"/>
      <c r="G11" s="309"/>
      <c r="H11" s="178">
        <v>0</v>
      </c>
      <c r="I11" s="3"/>
    </row>
    <row r="12" spans="1:9" ht="12" customHeight="1">
      <c r="A12" s="5"/>
      <c r="B12" s="5"/>
      <c r="C12" s="5"/>
      <c r="D12" s="5"/>
      <c r="E12" s="5"/>
      <c r="F12" s="5"/>
      <c r="G12" s="6"/>
      <c r="H12" s="6"/>
      <c r="I12" s="5"/>
    </row>
    <row r="13" spans="1:9" ht="12" customHeight="1">
      <c r="A13" s="5"/>
      <c r="B13" s="5"/>
      <c r="C13" s="5"/>
      <c r="D13" s="5"/>
      <c r="E13" s="5"/>
      <c r="F13" s="5"/>
      <c r="G13" s="5"/>
      <c r="H13" s="5"/>
      <c r="I13" s="5"/>
    </row>
    <row r="14" spans="1:9" ht="12" customHeight="1">
      <c r="A14" s="5"/>
      <c r="B14" s="5"/>
      <c r="C14" s="5"/>
      <c r="D14" s="5"/>
      <c r="E14" s="5"/>
      <c r="F14" s="5"/>
      <c r="G14" s="5"/>
      <c r="H14" s="5"/>
      <c r="I14" s="5"/>
    </row>
    <row r="15" spans="1:9" ht="12" customHeight="1">
      <c r="A15" s="5"/>
      <c r="B15" s="5"/>
      <c r="C15" s="5"/>
      <c r="D15" s="5"/>
      <c r="E15" s="5"/>
      <c r="F15" s="5"/>
      <c r="G15" s="5"/>
      <c r="H15" s="5"/>
      <c r="I15" s="5"/>
    </row>
    <row r="16" spans="1:9" ht="12" customHeight="1">
      <c r="A16" s="5"/>
      <c r="B16" s="5"/>
      <c r="C16" s="5"/>
      <c r="D16" s="5"/>
      <c r="E16" s="5"/>
      <c r="F16" s="5"/>
      <c r="G16" s="5"/>
      <c r="H16" s="5"/>
      <c r="I16" s="5"/>
    </row>
    <row r="17" spans="1:9" ht="12" customHeight="1">
      <c r="A17" s="5"/>
      <c r="B17" s="5"/>
      <c r="C17" s="5"/>
      <c r="D17" s="5"/>
      <c r="E17" s="5"/>
      <c r="F17" s="5"/>
      <c r="G17" s="5"/>
      <c r="H17" s="5"/>
      <c r="I17" s="5"/>
    </row>
    <row r="18" spans="1:9">
      <c r="A18" s="5"/>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sheetData>
  <mergeCells count="10">
    <mergeCell ref="B2:H2"/>
    <mergeCell ref="B3:H3"/>
    <mergeCell ref="B4:H4"/>
    <mergeCell ref="B6:H6"/>
    <mergeCell ref="B7:H7"/>
    <mergeCell ref="B11:G11"/>
    <mergeCell ref="B5:H5"/>
    <mergeCell ref="B8:H8"/>
    <mergeCell ref="B9:H9"/>
    <mergeCell ref="B10:H10"/>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B19" workbookViewId="0">
      <selection activeCell="G11" sqref="G11"/>
    </sheetView>
  </sheetViews>
  <sheetFormatPr defaultColWidth="17.140625" defaultRowHeight="12.75" customHeight="1"/>
  <cols>
    <col min="1" max="1" width="48" customWidth="1"/>
    <col min="2" max="5" width="18" customWidth="1"/>
    <col min="6" max="6" width="20.42578125" customWidth="1"/>
    <col min="7" max="7" width="51" customWidth="1"/>
  </cols>
  <sheetData>
    <row r="1" spans="1:6" ht="29.1" customHeight="1">
      <c r="A1" s="325" t="s">
        <v>214</v>
      </c>
      <c r="B1" s="326"/>
      <c r="C1" s="326"/>
      <c r="D1" s="326"/>
      <c r="E1" s="327"/>
      <c r="F1" s="15"/>
    </row>
    <row r="2" spans="1:6" ht="29.1" customHeight="1">
      <c r="A2" s="328"/>
      <c r="B2" s="329"/>
      <c r="C2" s="329"/>
      <c r="D2" s="329"/>
      <c r="E2" s="330"/>
      <c r="F2" s="15"/>
    </row>
    <row r="3" spans="1:6" ht="36" customHeight="1">
      <c r="A3" s="331" t="s">
        <v>218</v>
      </c>
      <c r="B3" s="332"/>
      <c r="C3" s="332"/>
      <c r="D3" s="332"/>
      <c r="E3" s="333"/>
      <c r="F3" s="15"/>
    </row>
    <row r="4" spans="1:6" ht="36" customHeight="1">
      <c r="A4" s="184" t="s">
        <v>15</v>
      </c>
      <c r="B4" s="184" t="s">
        <v>215</v>
      </c>
      <c r="C4" s="184" t="s">
        <v>216</v>
      </c>
      <c r="D4" s="184" t="s">
        <v>217</v>
      </c>
      <c r="E4" s="184" t="s">
        <v>141</v>
      </c>
      <c r="F4" s="15"/>
    </row>
    <row r="5" spans="1:6" ht="36" customHeight="1">
      <c r="A5" s="185"/>
      <c r="B5" s="183"/>
      <c r="C5" s="183"/>
      <c r="D5" s="183"/>
      <c r="E5" s="183"/>
      <c r="F5" s="15"/>
    </row>
    <row r="6" spans="1:6" ht="36" customHeight="1">
      <c r="A6" s="185"/>
      <c r="B6" s="183"/>
      <c r="C6" s="183"/>
      <c r="D6" s="183"/>
      <c r="E6" s="183"/>
      <c r="F6" s="15"/>
    </row>
    <row r="7" spans="1:6" ht="36" customHeight="1">
      <c r="A7" s="185"/>
      <c r="B7" s="183"/>
      <c r="C7" s="183"/>
      <c r="D7" s="183"/>
      <c r="E7" s="183"/>
      <c r="F7" s="15"/>
    </row>
    <row r="8" spans="1:6" ht="36" customHeight="1">
      <c r="A8" s="185"/>
      <c r="B8" s="183"/>
      <c r="C8" s="183"/>
      <c r="D8" s="183"/>
      <c r="E8" s="183"/>
      <c r="F8" s="15"/>
    </row>
    <row r="9" spans="1:6" ht="36" customHeight="1">
      <c r="A9" s="185"/>
      <c r="B9" s="183"/>
      <c r="C9" s="183"/>
      <c r="D9" s="183"/>
      <c r="E9" s="183"/>
      <c r="F9" s="15"/>
    </row>
    <row r="10" spans="1:6" ht="36" customHeight="1">
      <c r="A10" s="185"/>
      <c r="B10" s="183"/>
      <c r="C10" s="183"/>
      <c r="D10" s="183"/>
      <c r="E10" s="183"/>
      <c r="F10" s="15"/>
    </row>
    <row r="11" spans="1:6" ht="36" customHeight="1">
      <c r="A11" s="185"/>
      <c r="B11" s="183"/>
      <c r="C11" s="183"/>
      <c r="D11" s="183"/>
      <c r="E11" s="183"/>
      <c r="F11" s="15"/>
    </row>
    <row r="12" spans="1:6" ht="36" customHeight="1">
      <c r="A12" s="185"/>
      <c r="B12" s="183"/>
      <c r="C12" s="183"/>
      <c r="D12" s="183"/>
      <c r="E12" s="183"/>
      <c r="F12" s="15"/>
    </row>
    <row r="13" spans="1:6" ht="36" customHeight="1">
      <c r="A13" s="185"/>
      <c r="B13" s="183"/>
      <c r="C13" s="183"/>
      <c r="D13" s="183"/>
      <c r="E13" s="183"/>
      <c r="F13" s="15"/>
    </row>
    <row r="14" spans="1:6" ht="36" customHeight="1">
      <c r="A14" s="185"/>
      <c r="B14" s="183"/>
      <c r="C14" s="183"/>
      <c r="D14" s="183"/>
      <c r="E14" s="183"/>
      <c r="F14" s="15"/>
    </row>
    <row r="15" spans="1:6" ht="36" customHeight="1">
      <c r="A15" s="185"/>
      <c r="B15" s="183"/>
      <c r="C15" s="183"/>
      <c r="D15" s="183"/>
      <c r="E15" s="183"/>
      <c r="F15" s="15"/>
    </row>
    <row r="16" spans="1:6" ht="36" customHeight="1">
      <c r="A16" s="185"/>
      <c r="B16" s="183"/>
      <c r="C16" s="183"/>
      <c r="D16" s="183"/>
      <c r="E16" s="183"/>
      <c r="F16" s="15"/>
    </row>
    <row r="17" spans="1:7" ht="36" customHeight="1">
      <c r="A17" s="334" t="s">
        <v>219</v>
      </c>
      <c r="B17" s="335"/>
      <c r="C17" s="186"/>
      <c r="D17" s="186"/>
      <c r="E17" s="186"/>
      <c r="F17" s="15"/>
    </row>
    <row r="18" spans="1:7" ht="12.75" customHeight="1">
      <c r="A18" s="141"/>
      <c r="B18" s="141"/>
      <c r="C18" s="141"/>
      <c r="D18" s="141"/>
      <c r="E18" s="141"/>
    </row>
    <row r="19" spans="1:7" ht="12.75" customHeight="1">
      <c r="A19" s="5"/>
      <c r="B19" s="5"/>
      <c r="C19" s="5"/>
      <c r="D19" s="5"/>
      <c r="E19" s="5"/>
      <c r="G19" s="5"/>
    </row>
    <row r="20" spans="1:7" ht="12.75" customHeight="1">
      <c r="A20" s="5"/>
      <c r="B20" s="5"/>
      <c r="C20" s="5"/>
      <c r="D20" s="5"/>
      <c r="E20" s="5"/>
      <c r="G20" s="5"/>
    </row>
  </sheetData>
  <mergeCells count="3">
    <mergeCell ref="A1:E2"/>
    <mergeCell ref="A3:E3"/>
    <mergeCell ref="A17:B1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zoomScale="85" zoomScaleNormal="85" zoomScalePageLayoutView="140" workbookViewId="0">
      <pane ySplit="1" topLeftCell="A2" activePane="bottomLeft" state="frozen"/>
      <selection pane="bottomLeft" activeCell="H17" sqref="H17"/>
    </sheetView>
  </sheetViews>
  <sheetFormatPr defaultColWidth="17.140625" defaultRowHeight="12.75" customHeight="1"/>
  <cols>
    <col min="1" max="1" width="5.85546875" customWidth="1"/>
    <col min="2" max="2" width="30.140625" customWidth="1"/>
    <col min="3" max="6" width="12" customWidth="1"/>
    <col min="7" max="7" width="12" style="12" customWidth="1"/>
    <col min="8" max="8" width="13.7109375" customWidth="1"/>
  </cols>
  <sheetData>
    <row r="1" spans="1:27">
      <c r="B1" s="5"/>
      <c r="C1" s="5"/>
      <c r="D1" s="5"/>
      <c r="E1" s="5"/>
      <c r="F1" s="5"/>
      <c r="G1" s="11"/>
    </row>
    <row r="2" spans="1:27" ht="12" customHeight="1">
      <c r="B2" s="27"/>
      <c r="C2" s="27"/>
      <c r="D2" s="27"/>
      <c r="E2" s="27"/>
      <c r="F2" s="27"/>
      <c r="G2" s="11"/>
    </row>
    <row r="3" spans="1:27" ht="39.75" customHeight="1">
      <c r="B3" s="213" t="s">
        <v>3</v>
      </c>
      <c r="C3" s="214"/>
      <c r="D3" s="49" t="s">
        <v>176</v>
      </c>
      <c r="E3" s="28"/>
      <c r="F3" s="49" t="s">
        <v>177</v>
      </c>
      <c r="G3" s="50" t="s">
        <v>178</v>
      </c>
    </row>
    <row r="4" spans="1:27" s="26" customFormat="1" ht="20.100000000000001" customHeight="1">
      <c r="A4"/>
      <c r="B4" s="211" t="s">
        <v>6</v>
      </c>
      <c r="C4" s="212"/>
      <c r="D4" s="46">
        <f>Energy!F18</f>
        <v>15</v>
      </c>
      <c r="E4" s="45"/>
      <c r="F4" s="47">
        <f>Energy!E17</f>
        <v>0</v>
      </c>
      <c r="G4" s="48">
        <f>F4*0.3</f>
        <v>0</v>
      </c>
      <c r="H4"/>
      <c r="I4"/>
      <c r="J4"/>
      <c r="K4"/>
      <c r="L4"/>
      <c r="M4"/>
      <c r="N4"/>
      <c r="O4"/>
      <c r="P4"/>
      <c r="Q4"/>
      <c r="R4"/>
      <c r="S4"/>
      <c r="T4"/>
      <c r="U4"/>
      <c r="V4"/>
      <c r="W4"/>
      <c r="X4"/>
      <c r="Y4"/>
      <c r="Z4"/>
      <c r="AA4"/>
    </row>
    <row r="5" spans="1:27" s="25" customFormat="1" ht="20.100000000000001" customHeight="1">
      <c r="A5"/>
      <c r="B5" s="43"/>
      <c r="C5" s="41"/>
      <c r="D5" s="41"/>
      <c r="E5" s="41"/>
      <c r="F5" s="41"/>
      <c r="G5" s="42"/>
      <c r="H5"/>
      <c r="I5"/>
      <c r="J5"/>
      <c r="K5"/>
      <c r="L5"/>
      <c r="M5"/>
      <c r="N5"/>
      <c r="O5"/>
      <c r="P5"/>
      <c r="Q5"/>
      <c r="R5"/>
      <c r="S5"/>
      <c r="T5"/>
      <c r="U5"/>
      <c r="V5"/>
      <c r="W5"/>
      <c r="X5"/>
      <c r="Y5"/>
      <c r="Z5"/>
      <c r="AA5"/>
    </row>
    <row r="6" spans="1:27" ht="20.100000000000001" customHeight="1">
      <c r="B6" s="215" t="s">
        <v>7</v>
      </c>
      <c r="C6" s="216"/>
      <c r="D6" s="30">
        <f>'Water Conservation'!F14</f>
        <v>15</v>
      </c>
      <c r="E6" s="31"/>
      <c r="F6" s="32">
        <f>'Water Conservation'!E13</f>
        <v>0</v>
      </c>
      <c r="G6" s="33">
        <f>F6*0.15</f>
        <v>0</v>
      </c>
    </row>
    <row r="7" spans="1:27" s="25" customFormat="1" ht="20.100000000000001" customHeight="1">
      <c r="A7"/>
      <c r="B7" s="43"/>
      <c r="C7" s="41"/>
      <c r="D7" s="41"/>
      <c r="E7" s="41"/>
      <c r="F7" s="41"/>
      <c r="G7" s="42"/>
      <c r="H7"/>
      <c r="I7"/>
      <c r="J7"/>
      <c r="K7"/>
      <c r="L7"/>
      <c r="M7"/>
      <c r="N7"/>
      <c r="O7"/>
      <c r="P7"/>
      <c r="Q7"/>
      <c r="R7"/>
      <c r="S7"/>
      <c r="T7"/>
      <c r="U7"/>
      <c r="V7"/>
      <c r="W7"/>
      <c r="X7"/>
      <c r="Y7"/>
      <c r="Z7"/>
      <c r="AA7"/>
    </row>
    <row r="8" spans="1:27" ht="20.100000000000001" customHeight="1">
      <c r="B8" s="217" t="s">
        <v>8</v>
      </c>
      <c r="C8" s="216"/>
      <c r="D8" s="30">
        <f>'Recycling &amp; Waste Management'!F15</f>
        <v>15</v>
      </c>
      <c r="E8" s="31"/>
      <c r="F8" s="32">
        <f>'Recycling &amp; Waste Management'!E14</f>
        <v>0</v>
      </c>
      <c r="G8" s="33">
        <f>F8*0.15</f>
        <v>0</v>
      </c>
    </row>
    <row r="9" spans="1:27" s="25" customFormat="1" ht="20.100000000000001" customHeight="1">
      <c r="A9"/>
      <c r="B9" s="43"/>
      <c r="C9" s="41"/>
      <c r="D9" s="41"/>
      <c r="E9" s="41"/>
      <c r="F9" s="41"/>
      <c r="G9" s="42"/>
      <c r="H9"/>
      <c r="I9"/>
      <c r="J9"/>
      <c r="K9"/>
      <c r="L9"/>
      <c r="M9"/>
      <c r="N9"/>
      <c r="O9"/>
      <c r="P9"/>
      <c r="Q9"/>
      <c r="R9"/>
      <c r="S9"/>
      <c r="T9"/>
      <c r="U9"/>
      <c r="V9"/>
      <c r="W9"/>
      <c r="X9"/>
      <c r="Y9"/>
      <c r="Z9"/>
      <c r="AA9"/>
    </row>
    <row r="10" spans="1:27" ht="20.100000000000001" customHeight="1">
      <c r="B10" s="217" t="s">
        <v>9</v>
      </c>
      <c r="C10" s="216"/>
      <c r="D10" s="30">
        <f>Purchasing!F13</f>
        <v>15</v>
      </c>
      <c r="E10" s="31"/>
      <c r="F10" s="32">
        <f>Purchasing!E12</f>
        <v>0</v>
      </c>
      <c r="G10" s="33">
        <f>F10*0.1</f>
        <v>0</v>
      </c>
    </row>
    <row r="11" spans="1:27" s="25" customFormat="1" ht="20.100000000000001" customHeight="1">
      <c r="A11"/>
      <c r="B11" s="43"/>
      <c r="C11" s="41"/>
      <c r="D11" s="41"/>
      <c r="E11" s="41"/>
      <c r="F11" s="41"/>
      <c r="G11" s="42"/>
      <c r="H11"/>
      <c r="I11"/>
      <c r="J11"/>
      <c r="K11"/>
      <c r="L11"/>
      <c r="M11"/>
      <c r="N11"/>
      <c r="O11"/>
      <c r="P11"/>
      <c r="Q11"/>
      <c r="R11"/>
      <c r="S11"/>
      <c r="T11"/>
      <c r="U11"/>
      <c r="V11"/>
      <c r="W11"/>
      <c r="X11"/>
      <c r="Y11"/>
      <c r="Z11"/>
      <c r="AA11"/>
    </row>
    <row r="12" spans="1:27" ht="20.100000000000001" customHeight="1">
      <c r="B12" s="217" t="s">
        <v>10</v>
      </c>
      <c r="C12" s="216"/>
      <c r="D12" s="30">
        <f>Transportation!F12</f>
        <v>15</v>
      </c>
      <c r="E12" s="31"/>
      <c r="F12" s="32">
        <f>Transportation!E11</f>
        <v>0</v>
      </c>
      <c r="G12" s="33">
        <f>F12*0.1</f>
        <v>0</v>
      </c>
    </row>
    <row r="13" spans="1:27" s="25" customFormat="1" ht="20.100000000000001" customHeight="1">
      <c r="A13"/>
      <c r="B13" s="43"/>
      <c r="C13" s="41"/>
      <c r="D13" s="41"/>
      <c r="E13" s="41"/>
      <c r="F13" s="41"/>
      <c r="G13" s="42"/>
      <c r="H13"/>
      <c r="I13"/>
      <c r="J13"/>
      <c r="K13"/>
      <c r="L13"/>
      <c r="M13"/>
      <c r="N13"/>
      <c r="O13"/>
      <c r="P13"/>
      <c r="Q13"/>
      <c r="R13"/>
      <c r="S13"/>
      <c r="T13"/>
      <c r="U13"/>
      <c r="V13"/>
      <c r="W13"/>
      <c r="X13"/>
      <c r="Y13"/>
      <c r="Z13"/>
      <c r="AA13"/>
    </row>
    <row r="14" spans="1:27" ht="20.100000000000001" customHeight="1">
      <c r="B14" s="217" t="s">
        <v>11</v>
      </c>
      <c r="C14" s="216"/>
      <c r="D14" s="30">
        <f>'Community Involvement'!F12</f>
        <v>15</v>
      </c>
      <c r="E14" s="31"/>
      <c r="F14" s="32">
        <f>'Community Involvement'!E13</f>
        <v>0</v>
      </c>
      <c r="G14" s="33">
        <f>F14*0.2</f>
        <v>0</v>
      </c>
      <c r="H14" s="208" t="s">
        <v>13</v>
      </c>
    </row>
    <row r="15" spans="1:27" s="25" customFormat="1" ht="20.100000000000001" customHeight="1">
      <c r="A15"/>
      <c r="B15" s="43"/>
      <c r="C15" s="41"/>
      <c r="D15" s="41"/>
      <c r="E15" s="41"/>
      <c r="F15" s="41"/>
      <c r="G15" s="42"/>
      <c r="H15" s="209"/>
      <c r="I15"/>
      <c r="J15"/>
      <c r="K15"/>
      <c r="L15"/>
      <c r="M15"/>
      <c r="N15"/>
      <c r="O15"/>
      <c r="P15"/>
      <c r="Q15"/>
      <c r="R15"/>
      <c r="S15"/>
      <c r="T15"/>
      <c r="U15"/>
      <c r="V15"/>
      <c r="W15"/>
      <c r="X15"/>
      <c r="Y15"/>
      <c r="Z15"/>
      <c r="AA15"/>
    </row>
    <row r="16" spans="1:27" ht="20.100000000000001" customHeight="1">
      <c r="B16" s="206" t="s">
        <v>12</v>
      </c>
      <c r="C16" s="207"/>
      <c r="D16" s="34">
        <f>'Creative &amp; Innovation Options'!H11</f>
        <v>0</v>
      </c>
      <c r="E16" s="35"/>
      <c r="F16" s="34">
        <f>'Creative &amp; Innovation Options'!H11</f>
        <v>0</v>
      </c>
      <c r="G16" s="36">
        <f>F16*0.1</f>
        <v>0</v>
      </c>
      <c r="H16" s="210"/>
    </row>
    <row r="17" spans="1:9" ht="24.95" customHeight="1">
      <c r="B17" s="38" t="s">
        <v>179</v>
      </c>
      <c r="C17" s="44" t="s">
        <v>180</v>
      </c>
      <c r="D17" s="39">
        <f>SUM((((((Energy!F18+'Water Conservation'!F14)+'Recycling &amp; Waste Management'!F15)+Purchasing!F13)+Transportation!F12)+'Community Involvement'!F12)+'Creative &amp; Innovation Options'!H11)</f>
        <v>90</v>
      </c>
      <c r="E17" s="39"/>
      <c r="F17" s="39">
        <f>SUM(((((((F4+F6)+F8)+F10)+F12)+F14)+F16))</f>
        <v>0</v>
      </c>
      <c r="G17" s="40">
        <f>SUM(((((((G4+G6)+G8)+G10)+G12)+G14)+G16))</f>
        <v>0</v>
      </c>
      <c r="H17" s="33" t="b">
        <f>IF(G17&gt;9.9,"PLATINUM",IF(G17&gt;8.9,"GOLD", IF(G17&gt;7.9,"SILVER",IF(G17&gt;6.9,"GREEN"))))</f>
        <v>0</v>
      </c>
      <c r="I17" s="3"/>
    </row>
    <row r="18" spans="1:9" ht="14.1" customHeight="1">
      <c r="B18" s="24"/>
      <c r="G18"/>
      <c r="I18" s="22"/>
    </row>
    <row r="19" spans="1:9" ht="12" customHeight="1">
      <c r="D19" s="5"/>
      <c r="E19" s="5"/>
      <c r="F19" s="5"/>
      <c r="G19" s="11"/>
      <c r="H19" s="23"/>
      <c r="I19" s="5"/>
    </row>
    <row r="20" spans="1:9">
      <c r="A20" s="5"/>
      <c r="B20" s="5"/>
      <c r="C20" s="5"/>
      <c r="D20" s="5"/>
      <c r="E20" s="5"/>
      <c r="F20" s="5"/>
      <c r="G20" s="11"/>
      <c r="H20" s="5"/>
      <c r="I20" s="5"/>
    </row>
  </sheetData>
  <mergeCells count="9">
    <mergeCell ref="B16:C16"/>
    <mergeCell ref="H14:H16"/>
    <mergeCell ref="B4:C4"/>
    <mergeCell ref="B3:C3"/>
    <mergeCell ref="B6:C6"/>
    <mergeCell ref="B8:C8"/>
    <mergeCell ref="B10:C10"/>
    <mergeCell ref="B12:C12"/>
    <mergeCell ref="B14:C1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F5" sqref="F5"/>
    </sheetView>
  </sheetViews>
  <sheetFormatPr defaultColWidth="17.140625" defaultRowHeight="12.75" customHeight="1"/>
  <cols>
    <col min="1" max="1" width="4.85546875" customWidth="1"/>
    <col min="2" max="2" width="17.28515625" customWidth="1"/>
    <col min="3" max="3" width="7.28515625" customWidth="1"/>
    <col min="4" max="4" width="14.42578125" customWidth="1"/>
    <col min="5" max="5" width="23.42578125" customWidth="1"/>
  </cols>
  <sheetData>
    <row r="1" spans="1:6" ht="12" customHeight="1">
      <c r="A1" s="5"/>
      <c r="B1" s="2"/>
      <c r="C1" s="2"/>
      <c r="D1" s="2"/>
      <c r="E1" s="2"/>
      <c r="F1" s="5"/>
    </row>
    <row r="2" spans="1:6" ht="36" customHeight="1">
      <c r="A2" s="14"/>
      <c r="B2" s="218" t="s">
        <v>182</v>
      </c>
      <c r="C2" s="219"/>
      <c r="D2" s="219"/>
      <c r="E2" s="220"/>
      <c r="F2" s="126"/>
    </row>
    <row r="3" spans="1:6" ht="36" customHeight="1">
      <c r="A3" s="14"/>
      <c r="B3" s="230" t="s">
        <v>181</v>
      </c>
      <c r="C3" s="224"/>
      <c r="D3" s="224"/>
      <c r="E3" s="225"/>
      <c r="F3" s="126"/>
    </row>
    <row r="4" spans="1:6" ht="36" customHeight="1">
      <c r="A4" s="14"/>
      <c r="B4" s="221" t="s">
        <v>14</v>
      </c>
      <c r="C4" s="222"/>
      <c r="D4" s="222"/>
      <c r="E4" s="223"/>
      <c r="F4" s="126"/>
    </row>
    <row r="5" spans="1:6" ht="36" customHeight="1">
      <c r="A5" s="51"/>
      <c r="B5" s="233" t="s">
        <v>15</v>
      </c>
      <c r="C5" s="234"/>
      <c r="D5" s="224" t="s">
        <v>183</v>
      </c>
      <c r="E5" s="225"/>
      <c r="F5" s="173"/>
    </row>
    <row r="6" spans="1:6" ht="36" customHeight="1">
      <c r="A6" s="51"/>
      <c r="B6" s="233" t="s">
        <v>16</v>
      </c>
      <c r="C6" s="234"/>
      <c r="D6" s="226" t="s">
        <v>184</v>
      </c>
      <c r="E6" s="227"/>
      <c r="F6" s="173"/>
    </row>
    <row r="7" spans="1:6" ht="36" customHeight="1">
      <c r="A7" s="51"/>
      <c r="B7" s="233" t="s">
        <v>17</v>
      </c>
      <c r="C7" s="234"/>
      <c r="D7" s="224" t="s">
        <v>185</v>
      </c>
      <c r="E7" s="225"/>
      <c r="F7" s="173"/>
    </row>
    <row r="8" spans="1:6" ht="36" customHeight="1">
      <c r="A8" s="51"/>
      <c r="B8" s="233" t="s">
        <v>18</v>
      </c>
      <c r="C8" s="234"/>
      <c r="D8" s="228" t="s">
        <v>186</v>
      </c>
      <c r="E8" s="229"/>
      <c r="F8" s="173"/>
    </row>
    <row r="9" spans="1:6" ht="36" customHeight="1">
      <c r="A9" s="51"/>
      <c r="B9" s="231" t="s">
        <v>19</v>
      </c>
      <c r="C9" s="232"/>
      <c r="D9" s="228" t="s">
        <v>186</v>
      </c>
      <c r="E9" s="229"/>
      <c r="F9" s="173"/>
    </row>
    <row r="10" spans="1:6" ht="36" customHeight="1">
      <c r="A10" s="51"/>
      <c r="B10" s="231" t="s">
        <v>20</v>
      </c>
      <c r="C10" s="232"/>
      <c r="D10" s="228" t="s">
        <v>186</v>
      </c>
      <c r="E10" s="229"/>
      <c r="F10" s="173"/>
    </row>
    <row r="11" spans="1:6" ht="36" customHeight="1">
      <c r="A11" s="51"/>
      <c r="B11" s="231" t="s">
        <v>21</v>
      </c>
      <c r="C11" s="232"/>
      <c r="D11" s="228" t="s">
        <v>186</v>
      </c>
      <c r="E11" s="229"/>
      <c r="F11" s="173"/>
    </row>
    <row r="12" spans="1:6" ht="12" customHeight="1">
      <c r="A12" s="5"/>
      <c r="B12" s="173"/>
      <c r="C12" s="173"/>
      <c r="D12" s="173"/>
      <c r="E12" s="173"/>
      <c r="F12" s="141"/>
    </row>
    <row r="13" spans="1:6" ht="15">
      <c r="A13" s="5"/>
      <c r="B13" s="141"/>
      <c r="C13" s="141"/>
      <c r="D13" s="141"/>
      <c r="E13" s="141"/>
      <c r="F13" s="141"/>
    </row>
    <row r="14" spans="1:6" ht="15">
      <c r="A14" s="5"/>
      <c r="B14" s="141"/>
      <c r="C14" s="147"/>
      <c r="D14" s="141"/>
      <c r="E14" s="141"/>
      <c r="F14" s="141"/>
    </row>
    <row r="15" spans="1:6" ht="15">
      <c r="A15" s="5"/>
      <c r="B15" s="141"/>
      <c r="C15" s="141"/>
      <c r="D15" s="141"/>
      <c r="E15" s="141"/>
      <c r="F15" s="141"/>
    </row>
    <row r="16" spans="1:6" ht="15">
      <c r="A16" s="5"/>
      <c r="B16" s="141"/>
      <c r="C16" s="141"/>
      <c r="D16" s="141"/>
      <c r="E16" s="141"/>
      <c r="F16" s="141"/>
    </row>
    <row r="21" spans="4:4" ht="12.75" customHeight="1">
      <c r="D21" s="52"/>
    </row>
  </sheetData>
  <mergeCells count="17">
    <mergeCell ref="D8:E8"/>
    <mergeCell ref="D9:E9"/>
    <mergeCell ref="D10:E10"/>
    <mergeCell ref="D11:E11"/>
    <mergeCell ref="B3:E3"/>
    <mergeCell ref="B11:C11"/>
    <mergeCell ref="B10:C10"/>
    <mergeCell ref="B9:C9"/>
    <mergeCell ref="B8:C8"/>
    <mergeCell ref="B7:C7"/>
    <mergeCell ref="B6:C6"/>
    <mergeCell ref="B5:C5"/>
    <mergeCell ref="B2:E2"/>
    <mergeCell ref="B4:E4"/>
    <mergeCell ref="D5:E5"/>
    <mergeCell ref="D6:E6"/>
    <mergeCell ref="D7:E7"/>
  </mergeCells>
  <hyperlinks>
    <hyperlink ref="D6" r:id="rId1"/>
  </hyperlinks>
  <pageMargins left="0.7" right="0.7" top="0.75" bottom="0.75" header="0.3" footer="0.3"/>
  <pageSetup orientation="portrait" horizontalDpi="4294967292" verticalDpi="4294967292"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5"/>
  <sheetViews>
    <sheetView zoomScale="60" zoomScaleNormal="60" workbookViewId="0">
      <selection activeCell="S7" sqref="S7"/>
    </sheetView>
  </sheetViews>
  <sheetFormatPr defaultColWidth="17.140625" defaultRowHeight="12.75" customHeight="1"/>
  <cols>
    <col min="1" max="1" width="29.140625" style="64" customWidth="1"/>
    <col min="2" max="12" width="12" style="64" customWidth="1"/>
    <col min="13" max="13" width="28.140625" style="64" customWidth="1"/>
    <col min="14" max="16" width="12" style="64" customWidth="1"/>
    <col min="17" max="17" width="26.7109375" style="64" bestFit="1" customWidth="1"/>
    <col min="18" max="22" width="12" style="64" customWidth="1"/>
    <col min="23" max="16384" width="17.140625" style="64"/>
  </cols>
  <sheetData>
    <row r="1" spans="1:22" ht="27.75" customHeight="1">
      <c r="A1" s="237" t="s">
        <v>22</v>
      </c>
      <c r="B1" s="238"/>
      <c r="C1" s="238"/>
      <c r="D1" s="238"/>
      <c r="E1" s="238"/>
      <c r="F1" s="238"/>
      <c r="G1" s="238"/>
      <c r="H1" s="238"/>
      <c r="I1" s="238"/>
      <c r="J1" s="238"/>
      <c r="K1" s="238"/>
      <c r="L1" s="238"/>
      <c r="M1" s="239"/>
      <c r="N1" s="60"/>
      <c r="O1" s="60"/>
      <c r="P1" s="60"/>
      <c r="Q1" s="60"/>
      <c r="R1" s="60"/>
      <c r="S1" s="60"/>
      <c r="T1" s="60"/>
      <c r="U1" s="60"/>
      <c r="V1" s="60"/>
    </row>
    <row r="2" spans="1:22" ht="72" customHeight="1">
      <c r="A2" s="240" t="s">
        <v>187</v>
      </c>
      <c r="B2" s="241"/>
      <c r="C2" s="241"/>
      <c r="D2" s="241"/>
      <c r="E2" s="241"/>
      <c r="F2" s="241"/>
      <c r="G2" s="241"/>
      <c r="H2" s="241"/>
      <c r="I2" s="241"/>
      <c r="J2" s="241"/>
      <c r="K2" s="241"/>
      <c r="L2" s="241"/>
      <c r="M2" s="242"/>
      <c r="N2" s="60"/>
      <c r="O2" s="60"/>
      <c r="P2" s="60"/>
      <c r="Q2" s="60"/>
      <c r="R2" s="60"/>
      <c r="S2" s="60"/>
      <c r="T2" s="60"/>
      <c r="U2" s="60"/>
      <c r="V2" s="60"/>
    </row>
    <row r="3" spans="1:22" ht="12" customHeight="1">
      <c r="A3" s="77"/>
      <c r="B3" s="78"/>
      <c r="C3" s="78"/>
      <c r="D3" s="78"/>
      <c r="E3" s="78"/>
      <c r="F3" s="79"/>
      <c r="G3" s="79"/>
      <c r="H3" s="79"/>
      <c r="I3" s="79"/>
      <c r="J3" s="79"/>
      <c r="K3" s="79"/>
      <c r="L3" s="79"/>
      <c r="M3" s="60"/>
      <c r="N3" s="60"/>
      <c r="O3" s="60"/>
      <c r="P3" s="60"/>
      <c r="Q3" s="60"/>
      <c r="R3" s="60"/>
      <c r="S3" s="60"/>
      <c r="T3" s="60"/>
      <c r="U3" s="60"/>
      <c r="V3" s="60"/>
    </row>
    <row r="4" spans="1:22" ht="29.1" customHeight="1">
      <c r="A4" s="94"/>
      <c r="B4" s="95" t="s">
        <v>23</v>
      </c>
      <c r="C4" s="256" t="s">
        <v>24</v>
      </c>
      <c r="D4" s="257"/>
      <c r="E4" s="257"/>
      <c r="F4" s="257"/>
      <c r="G4" s="258"/>
      <c r="H4" s="256" t="s">
        <v>25</v>
      </c>
      <c r="I4" s="257"/>
      <c r="J4" s="257"/>
      <c r="K4" s="257"/>
      <c r="L4" s="258"/>
      <c r="M4" s="59"/>
      <c r="N4" s="60"/>
      <c r="O4" s="60"/>
      <c r="P4" s="60"/>
      <c r="Q4" s="79"/>
      <c r="R4" s="79"/>
      <c r="S4" s="60"/>
      <c r="T4" s="79"/>
      <c r="U4" s="79"/>
      <c r="V4" s="79"/>
    </row>
    <row r="5" spans="1:22" ht="29.1" customHeight="1">
      <c r="A5" s="90" t="s">
        <v>6</v>
      </c>
      <c r="B5" s="100"/>
      <c r="C5" s="91" t="s">
        <v>26</v>
      </c>
      <c r="D5" s="91" t="s">
        <v>27</v>
      </c>
      <c r="E5" s="91" t="s">
        <v>28</v>
      </c>
      <c r="F5" s="91" t="s">
        <v>29</v>
      </c>
      <c r="G5" s="91" t="s">
        <v>30</v>
      </c>
      <c r="H5" s="92" t="s">
        <v>31</v>
      </c>
      <c r="I5" s="92" t="s">
        <v>32</v>
      </c>
      <c r="J5" s="92" t="s">
        <v>33</v>
      </c>
      <c r="K5" s="92" t="s">
        <v>34</v>
      </c>
      <c r="L5" s="92" t="s">
        <v>35</v>
      </c>
      <c r="M5" s="93"/>
      <c r="N5" s="60"/>
      <c r="O5" s="60"/>
      <c r="P5" s="61"/>
      <c r="Q5" s="235" t="s">
        <v>36</v>
      </c>
      <c r="R5" s="236"/>
      <c r="S5" s="62"/>
      <c r="T5" s="84"/>
      <c r="U5" s="76" t="s">
        <v>37</v>
      </c>
      <c r="V5" s="85"/>
    </row>
    <row r="6" spans="1:22" ht="36" customHeight="1">
      <c r="A6" s="96" t="s">
        <v>38</v>
      </c>
      <c r="B6" s="97"/>
      <c r="C6" s="259"/>
      <c r="D6" s="260"/>
      <c r="E6" s="260"/>
      <c r="F6" s="260"/>
      <c r="G6" s="261"/>
      <c r="H6" s="98"/>
      <c r="I6" s="262"/>
      <c r="J6" s="263"/>
      <c r="K6" s="98">
        <f>H6*R13</f>
        <v>0</v>
      </c>
      <c r="L6" s="99">
        <f>H6*R10</f>
        <v>0</v>
      </c>
      <c r="M6" s="59" t="s">
        <v>39</v>
      </c>
      <c r="N6" s="60"/>
      <c r="O6" s="60"/>
      <c r="P6" s="61"/>
      <c r="Q6" s="56" t="s">
        <v>40</v>
      </c>
      <c r="R6" s="56">
        <v>300</v>
      </c>
      <c r="S6" s="62"/>
      <c r="T6" s="63" t="s">
        <v>41</v>
      </c>
      <c r="U6" s="63">
        <v>100</v>
      </c>
      <c r="V6" s="63" t="s">
        <v>42</v>
      </c>
    </row>
    <row r="7" spans="1:22" ht="36" customHeight="1">
      <c r="A7" s="55" t="s">
        <v>43</v>
      </c>
      <c r="B7" s="56" t="e">
        <f>(('User Information'!D9+'User Information'!D10)+'User Information'!D11)*(IF((Energy!D7="Y"),1,IF((Energy!D7="N"),0,IF((Energy!D7="S"),0.5,IF((Energy!D7="R"),0.25,"0")))))</f>
        <v>#VALUE!</v>
      </c>
      <c r="C7" s="57">
        <f>((((((175/1000)+(100/1000))+(225/1000))*(8))*(5))*365)-((((((175/1000)+(100/1000))+(225/1000))*(5))*(5))*365)</f>
        <v>2737.5</v>
      </c>
      <c r="D7" s="248"/>
      <c r="E7" s="245"/>
      <c r="F7" s="57">
        <f>C7*R13</f>
        <v>4333.4624999999996</v>
      </c>
      <c r="G7" s="56">
        <f>C7*R10</f>
        <v>383.25000000000006</v>
      </c>
      <c r="H7" s="57" t="e">
        <f>B7*C7</f>
        <v>#VALUE!</v>
      </c>
      <c r="I7" s="264"/>
      <c r="J7" s="265"/>
      <c r="K7" s="57" t="e">
        <f>H7*R13</f>
        <v>#VALUE!</v>
      </c>
      <c r="L7" s="58" t="e">
        <f>H7*R10</f>
        <v>#VALUE!</v>
      </c>
      <c r="M7" s="59" t="s">
        <v>44</v>
      </c>
      <c r="N7" s="60"/>
      <c r="O7" s="60"/>
      <c r="P7" s="61"/>
      <c r="Q7" s="56" t="s">
        <v>45</v>
      </c>
      <c r="R7" s="56">
        <v>4</v>
      </c>
      <c r="S7" s="62"/>
      <c r="T7" s="63" t="s">
        <v>46</v>
      </c>
      <c r="U7" s="65">
        <v>7.48</v>
      </c>
      <c r="V7" s="63" t="s">
        <v>47</v>
      </c>
    </row>
    <row r="8" spans="1:22" ht="36" customHeight="1">
      <c r="A8" s="55" t="s">
        <v>48</v>
      </c>
      <c r="B8" s="56" t="e">
        <f>'User Information'!D8*(IF((Energy!D9="Y"),1,IF((Energy!D9="N"),0,IF((Energy!D9="S"),0.5,IF((Energy!D9="R"),0.25,"0")))))</f>
        <v>#VALUE!</v>
      </c>
      <c r="C8" s="56">
        <v>894.7</v>
      </c>
      <c r="D8" s="244"/>
      <c r="E8" s="245"/>
      <c r="F8" s="57">
        <v>1416.3100999999999</v>
      </c>
      <c r="G8" s="56">
        <v>125.26</v>
      </c>
      <c r="H8" s="57" t="e">
        <f>B8*C8</f>
        <v>#VALUE!</v>
      </c>
      <c r="I8" s="264"/>
      <c r="J8" s="265"/>
      <c r="K8" s="57" t="e">
        <f>$B$8*F8</f>
        <v>#VALUE!</v>
      </c>
      <c r="L8" s="58" t="e">
        <f>$B$8*G8</f>
        <v>#VALUE!</v>
      </c>
      <c r="M8" s="59" t="s">
        <v>49</v>
      </c>
      <c r="N8" s="60"/>
      <c r="O8" s="60"/>
      <c r="P8" s="61"/>
      <c r="Q8" s="56" t="s">
        <v>50</v>
      </c>
      <c r="R8" s="56">
        <v>65</v>
      </c>
      <c r="S8" s="62"/>
      <c r="T8" s="63" t="s">
        <v>51</v>
      </c>
      <c r="U8" s="63">
        <v>1000</v>
      </c>
      <c r="V8" s="63" t="s">
        <v>52</v>
      </c>
    </row>
    <row r="9" spans="1:22" ht="36" customHeight="1">
      <c r="A9" s="55" t="s">
        <v>53</v>
      </c>
      <c r="B9" s="56" t="e">
        <f>'User Information'!D8*(IF((Energy!D10="Y"),1,IF((Energy!D10="N"),0,IF((Energy!D10="S"),0.5,IF((Energy!D10="R"),0.25,"0")))))</f>
        <v>#VALUE!</v>
      </c>
      <c r="C9" s="56">
        <f>0.15*C8</f>
        <v>134.20500000000001</v>
      </c>
      <c r="D9" s="244"/>
      <c r="E9" s="245"/>
      <c r="F9" s="57">
        <f>C9*R13</f>
        <v>212.44651500000001</v>
      </c>
      <c r="G9" s="56">
        <f>C9*R10</f>
        <v>18.788700000000002</v>
      </c>
      <c r="H9" s="57" t="e">
        <f>B9*C9</f>
        <v>#VALUE!</v>
      </c>
      <c r="I9" s="264"/>
      <c r="J9" s="265"/>
      <c r="K9" s="57" t="e">
        <f>B9*F9</f>
        <v>#VALUE!</v>
      </c>
      <c r="L9" s="58" t="e">
        <f>B9*G9</f>
        <v>#VALUE!</v>
      </c>
      <c r="M9" s="59" t="s">
        <v>54</v>
      </c>
      <c r="N9" s="60"/>
      <c r="O9" s="60"/>
      <c r="P9" s="61"/>
      <c r="Q9" s="56" t="s">
        <v>55</v>
      </c>
      <c r="R9" s="56">
        <v>23</v>
      </c>
      <c r="S9" s="62"/>
      <c r="T9" s="63" t="s">
        <v>56</v>
      </c>
      <c r="U9" s="63">
        <v>29.307222199999998</v>
      </c>
      <c r="V9" s="63" t="s">
        <v>57</v>
      </c>
    </row>
    <row r="10" spans="1:22" ht="36" customHeight="1">
      <c r="A10" s="55" t="s">
        <v>58</v>
      </c>
      <c r="B10" s="56" t="e">
        <f>'User Information'!D8*(IF((Energy!D8="Y"),1,IF((Energy!D8="N"),0,IF((Energy!D8="S"),0.5,IF((Energy!D8="R"),0.25,"0")))))</f>
        <v>#VALUE!</v>
      </c>
      <c r="C10" s="57">
        <f>((((1200/1000)*4)*30)*6)+((((1200/1000)*2)*30)*6)</f>
        <v>1296</v>
      </c>
      <c r="D10" s="244"/>
      <c r="E10" s="245"/>
      <c r="F10" s="57">
        <f>C10*R13</f>
        <v>2051.5679999999998</v>
      </c>
      <c r="G10" s="56">
        <f>C10*R10</f>
        <v>181.44000000000003</v>
      </c>
      <c r="H10" s="57" t="e">
        <f>B10*C10</f>
        <v>#VALUE!</v>
      </c>
      <c r="I10" s="264"/>
      <c r="J10" s="265"/>
      <c r="K10" s="57" t="e">
        <f>H10*R13</f>
        <v>#VALUE!</v>
      </c>
      <c r="L10" s="58" t="e">
        <f>H10*R10</f>
        <v>#VALUE!</v>
      </c>
      <c r="M10" s="59" t="s">
        <v>44</v>
      </c>
      <c r="N10" s="60"/>
      <c r="O10" s="60"/>
      <c r="P10" s="61"/>
      <c r="Q10" s="66" t="s">
        <v>59</v>
      </c>
      <c r="R10" s="67">
        <v>0.14000000000000001</v>
      </c>
      <c r="S10" s="62"/>
      <c r="T10" s="63" t="s">
        <v>60</v>
      </c>
      <c r="U10" s="63">
        <v>8.34</v>
      </c>
      <c r="V10" s="63" t="s">
        <v>61</v>
      </c>
    </row>
    <row r="11" spans="1:22" ht="36" customHeight="1">
      <c r="A11" s="266"/>
      <c r="B11" s="267"/>
      <c r="C11" s="267"/>
      <c r="D11" s="267"/>
      <c r="E11" s="267"/>
      <c r="F11" s="267"/>
      <c r="G11" s="267"/>
      <c r="H11" s="268"/>
      <c r="I11" s="264"/>
      <c r="J11" s="265"/>
      <c r="K11" s="57">
        <f>H11*R13</f>
        <v>0</v>
      </c>
      <c r="L11" s="58">
        <f>H11*R10</f>
        <v>0</v>
      </c>
      <c r="M11" s="59" t="s">
        <v>39</v>
      </c>
      <c r="N11" s="60"/>
      <c r="O11" s="60"/>
      <c r="P11" s="61"/>
      <c r="Q11" s="56" t="s">
        <v>62</v>
      </c>
      <c r="R11" s="63">
        <v>1.08</v>
      </c>
      <c r="S11" s="62"/>
      <c r="T11" s="63" t="s">
        <v>56</v>
      </c>
      <c r="U11" s="63">
        <v>100000</v>
      </c>
      <c r="V11" s="63" t="s">
        <v>63</v>
      </c>
    </row>
    <row r="12" spans="1:22" ht="36" customHeight="1">
      <c r="A12" s="55" t="s">
        <v>64</v>
      </c>
      <c r="B12" s="56" t="e">
        <f>'User Information'!D8*(IF((Energy!D11="Y"),1,IF((Energy!D11="N"),0,IF((Energy!D11="S"),0.5,IF((Energy!D11="R"),0.25,"0")))))</f>
        <v>#VALUE!</v>
      </c>
      <c r="C12" s="57">
        <f>130</f>
        <v>130</v>
      </c>
      <c r="D12" s="249"/>
      <c r="E12" s="245"/>
      <c r="F12" s="57">
        <f>C12*R13</f>
        <v>205.79</v>
      </c>
      <c r="G12" s="56">
        <f>C12*R10</f>
        <v>18.200000000000003</v>
      </c>
      <c r="H12" s="57" t="e">
        <f>B12*C12</f>
        <v>#VALUE!</v>
      </c>
      <c r="I12" s="264"/>
      <c r="J12" s="265"/>
      <c r="K12" s="57" t="e">
        <f>H12*R13</f>
        <v>#VALUE!</v>
      </c>
      <c r="L12" s="58" t="e">
        <f>H12*R10</f>
        <v>#VALUE!</v>
      </c>
      <c r="M12" s="59" t="s">
        <v>65</v>
      </c>
      <c r="N12" s="60"/>
      <c r="O12" s="60"/>
      <c r="P12" s="61"/>
      <c r="Q12" s="56" t="s">
        <v>66</v>
      </c>
      <c r="R12" s="53">
        <f>0.004492</f>
        <v>4.4920000000000003E-3</v>
      </c>
      <c r="S12" s="62"/>
      <c r="T12" s="63" t="s">
        <v>67</v>
      </c>
      <c r="U12" s="63">
        <v>1000</v>
      </c>
      <c r="V12" s="63" t="s">
        <v>68</v>
      </c>
    </row>
    <row r="13" spans="1:22" ht="36" customHeight="1">
      <c r="A13" s="55" t="s">
        <v>69</v>
      </c>
      <c r="B13" s="56" t="e">
        <f>'User Information'!D8*(IF((Energy!D14="Y"),1,IF((Energy!D14="N"),0,IF((Energy!D14="S"),0.5,IF((Energy!D14="R"),0.25,"0")))))</f>
        <v>#VALUE!</v>
      </c>
      <c r="C13" s="57">
        <f>104.8</f>
        <v>104.8</v>
      </c>
      <c r="D13" s="244"/>
      <c r="E13" s="245"/>
      <c r="F13" s="57">
        <f>C13*R13</f>
        <v>165.89839999999998</v>
      </c>
      <c r="G13" s="56">
        <f>C13*R10</f>
        <v>14.672000000000001</v>
      </c>
      <c r="H13" s="57" t="e">
        <f>C13*B13</f>
        <v>#VALUE!</v>
      </c>
      <c r="I13" s="264"/>
      <c r="J13" s="265"/>
      <c r="K13" s="57" t="e">
        <f>H13*R13</f>
        <v>#VALUE!</v>
      </c>
      <c r="L13" s="58" t="e">
        <f>H13*R10</f>
        <v>#VALUE!</v>
      </c>
      <c r="M13" s="59" t="s">
        <v>70</v>
      </c>
      <c r="N13" s="60"/>
      <c r="O13" s="60"/>
      <c r="P13" s="61"/>
      <c r="Q13" s="66" t="s">
        <v>71</v>
      </c>
      <c r="R13" s="68">
        <v>1.583</v>
      </c>
      <c r="S13" s="62"/>
      <c r="T13" s="63" t="s">
        <v>72</v>
      </c>
      <c r="U13" s="63">
        <v>2.2000000000000002</v>
      </c>
      <c r="V13" s="63" t="s">
        <v>73</v>
      </c>
    </row>
    <row r="14" spans="1:22" ht="29.1" customHeight="1">
      <c r="A14" s="77"/>
      <c r="B14" s="77"/>
      <c r="C14" s="77"/>
      <c r="D14" s="77"/>
      <c r="E14" s="77"/>
      <c r="F14" s="77"/>
      <c r="G14" s="77"/>
      <c r="H14" s="77"/>
      <c r="I14" s="77"/>
      <c r="J14" s="77"/>
      <c r="K14" s="86"/>
      <c r="L14" s="87"/>
      <c r="M14" s="60"/>
      <c r="N14" s="60"/>
      <c r="O14" s="60"/>
      <c r="P14" s="61"/>
      <c r="Q14" s="56" t="s">
        <v>74</v>
      </c>
      <c r="R14" s="88">
        <v>13.446</v>
      </c>
      <c r="S14" s="62"/>
      <c r="T14" s="63"/>
      <c r="U14" s="63"/>
      <c r="V14" s="63"/>
    </row>
    <row r="15" spans="1:22" ht="24" customHeight="1">
      <c r="A15" s="60"/>
      <c r="B15" s="79"/>
      <c r="C15" s="79"/>
      <c r="D15" s="79"/>
      <c r="E15" s="79"/>
      <c r="F15" s="79"/>
      <c r="G15" s="79"/>
      <c r="H15" s="79"/>
      <c r="I15" s="79"/>
      <c r="J15" s="79"/>
      <c r="K15" s="79"/>
      <c r="L15" s="79"/>
      <c r="M15" s="60"/>
      <c r="N15" s="60"/>
      <c r="O15" s="60"/>
      <c r="P15" s="61"/>
      <c r="Q15" s="66" t="s">
        <v>75</v>
      </c>
      <c r="R15" s="66">
        <v>0.127</v>
      </c>
      <c r="S15" s="59"/>
      <c r="T15" s="77"/>
      <c r="U15" s="77"/>
      <c r="V15" s="77"/>
    </row>
    <row r="16" spans="1:22" ht="24" customHeight="1">
      <c r="A16" s="80"/>
      <c r="B16" s="56" t="s">
        <v>23</v>
      </c>
      <c r="C16" s="243" t="s">
        <v>24</v>
      </c>
      <c r="D16" s="244"/>
      <c r="E16" s="244"/>
      <c r="F16" s="244"/>
      <c r="G16" s="245"/>
      <c r="H16" s="243" t="s">
        <v>25</v>
      </c>
      <c r="I16" s="244"/>
      <c r="J16" s="244"/>
      <c r="K16" s="244"/>
      <c r="L16" s="245"/>
      <c r="M16" s="59"/>
      <c r="N16" s="60"/>
      <c r="O16" s="60"/>
      <c r="P16" s="61"/>
      <c r="Q16" s="56" t="s">
        <v>76</v>
      </c>
      <c r="R16" s="56">
        <v>60</v>
      </c>
      <c r="S16" s="59"/>
      <c r="T16" s="60"/>
      <c r="U16" s="60"/>
      <c r="V16" s="60"/>
    </row>
    <row r="17" spans="1:22" ht="24.75" customHeight="1">
      <c r="A17" s="81" t="s">
        <v>77</v>
      </c>
      <c r="B17" s="82"/>
      <c r="C17" s="75" t="s">
        <v>26</v>
      </c>
      <c r="D17" s="75" t="s">
        <v>27</v>
      </c>
      <c r="E17" s="75" t="s">
        <v>28</v>
      </c>
      <c r="F17" s="75" t="s">
        <v>29</v>
      </c>
      <c r="G17" s="75" t="s">
        <v>30</v>
      </c>
      <c r="H17" s="83" t="s">
        <v>31</v>
      </c>
      <c r="I17" s="83" t="s">
        <v>32</v>
      </c>
      <c r="J17" s="83" t="s">
        <v>33</v>
      </c>
      <c r="K17" s="83" t="s">
        <v>34</v>
      </c>
      <c r="L17" s="83" t="s">
        <v>35</v>
      </c>
      <c r="M17" s="59"/>
      <c r="N17" s="60"/>
      <c r="O17" s="60"/>
      <c r="P17" s="61"/>
      <c r="Q17" s="56" t="s">
        <v>78</v>
      </c>
      <c r="R17" s="56">
        <v>123</v>
      </c>
      <c r="S17" s="59"/>
      <c r="T17" s="60"/>
      <c r="U17" s="60"/>
      <c r="V17" s="60"/>
    </row>
    <row r="18" spans="1:22" ht="36" customHeight="1">
      <c r="A18" s="55" t="s">
        <v>79</v>
      </c>
      <c r="B18" s="56" t="str">
        <f>'User Information'!D8</f>
        <v>(Enter # Here)</v>
      </c>
      <c r="C18" s="57">
        <f>E18*R15</f>
        <v>17.383125</v>
      </c>
      <c r="D18" s="73"/>
      <c r="E18" s="57">
        <f>(((3)*(365))*(16))*(1/128)</f>
        <v>136.875</v>
      </c>
      <c r="F18" s="57">
        <f>C18*R13</f>
        <v>27.517486874999999</v>
      </c>
      <c r="G18" s="58">
        <f>(C18*R10)+(E18*(4.26-0.002))</f>
        <v>585.24738750000006</v>
      </c>
      <c r="H18" s="57" t="e">
        <f>C18*B18</f>
        <v>#VALUE!</v>
      </c>
      <c r="I18" s="74"/>
      <c r="J18" s="57" t="e">
        <f>B18*E18</f>
        <v>#VALUE!</v>
      </c>
      <c r="K18" s="57" t="e">
        <f>H18*R13</f>
        <v>#VALUE!</v>
      </c>
      <c r="L18" s="58" t="e">
        <f>(H18*R13)+(J18*(4.26-0.002))</f>
        <v>#VALUE!</v>
      </c>
      <c r="M18" s="59" t="s">
        <v>80</v>
      </c>
      <c r="N18" s="60"/>
      <c r="O18" s="60"/>
      <c r="P18" s="61"/>
      <c r="Q18" s="56" t="s">
        <v>81</v>
      </c>
      <c r="R18" s="63">
        <v>0.75</v>
      </c>
      <c r="S18" s="59"/>
      <c r="T18" s="60"/>
      <c r="U18" s="60"/>
      <c r="V18" s="60"/>
    </row>
    <row r="19" spans="1:22" ht="36" customHeight="1">
      <c r="A19" s="55" t="s">
        <v>82</v>
      </c>
      <c r="B19" s="56" t="str">
        <f>'User Information'!D8</f>
        <v>(Enter # Here)</v>
      </c>
      <c r="C19" s="57">
        <f>E19*R18</f>
        <v>821.25</v>
      </c>
      <c r="D19" s="57">
        <f>0.15*C19</f>
        <v>123.1875</v>
      </c>
      <c r="E19" s="57">
        <f>((3)*(365))*(1)</f>
        <v>1095</v>
      </c>
      <c r="F19" s="57">
        <f>C19*R13</f>
        <v>1300.0387499999999</v>
      </c>
      <c r="G19" s="58">
        <f>((C19*R10)+(E19*R12))+(D19+R11)</f>
        <v>244.16124000000002</v>
      </c>
      <c r="H19" s="57" t="e">
        <f>C19*B19</f>
        <v>#VALUE!</v>
      </c>
      <c r="I19" s="57" t="e">
        <f>H19*0.15</f>
        <v>#VALUE!</v>
      </c>
      <c r="J19" s="57" t="e">
        <f>E19*B19</f>
        <v>#VALUE!</v>
      </c>
      <c r="K19" s="57" t="e">
        <f>H19*R13</f>
        <v>#VALUE!</v>
      </c>
      <c r="L19" s="58" t="e">
        <f>((H19*R10)+(I19*R11))+(J19*R12)</f>
        <v>#VALUE!</v>
      </c>
      <c r="M19" s="59" t="s">
        <v>70</v>
      </c>
      <c r="N19" s="60"/>
      <c r="O19" s="60"/>
      <c r="P19" s="61"/>
      <c r="Q19" s="56" t="s">
        <v>83</v>
      </c>
      <c r="R19" s="63">
        <v>0.9</v>
      </c>
      <c r="S19" s="59"/>
      <c r="T19" s="60"/>
      <c r="U19" s="60"/>
      <c r="V19" s="60"/>
    </row>
    <row r="20" spans="1:22" ht="36" customHeight="1">
      <c r="A20" s="55" t="s">
        <v>84</v>
      </c>
      <c r="B20" s="56" t="str">
        <f>'User Information'!D8</f>
        <v>(Enter # Here)</v>
      </c>
      <c r="C20" s="57">
        <f>E20*R15</f>
        <v>66.751199999999997</v>
      </c>
      <c r="D20" s="249"/>
      <c r="E20" s="57">
        <f>(1.6-(1.6*0.1))*365</f>
        <v>525.6</v>
      </c>
      <c r="F20" s="57">
        <f>C20*R13</f>
        <v>105.66714959999999</v>
      </c>
      <c r="G20" s="58">
        <f>(C20*R10)+(E20*R12)</f>
        <v>11.706163200000001</v>
      </c>
      <c r="H20" s="57" t="e">
        <f>C20*B20</f>
        <v>#VALUE!</v>
      </c>
      <c r="I20" s="251"/>
      <c r="J20" s="57" t="e">
        <f>E20*B20</f>
        <v>#VALUE!</v>
      </c>
      <c r="K20" s="57" t="e">
        <f>H20*R13</f>
        <v>#VALUE!</v>
      </c>
      <c r="L20" s="58" t="e">
        <f>(H20*R10)+(J20*R12)</f>
        <v>#VALUE!</v>
      </c>
      <c r="M20" s="59" t="s">
        <v>70</v>
      </c>
      <c r="N20" s="60"/>
      <c r="O20" s="60"/>
      <c r="P20" s="61"/>
      <c r="Q20" s="63" t="s">
        <v>85</v>
      </c>
      <c r="R20" s="56">
        <v>5.23</v>
      </c>
      <c r="S20" s="59"/>
      <c r="T20" s="60"/>
      <c r="U20" s="60"/>
      <c r="V20" s="60"/>
    </row>
    <row r="21" spans="1:22" ht="36" customHeight="1">
      <c r="A21" s="55" t="s">
        <v>86</v>
      </c>
      <c r="B21" s="56" t="str">
        <f>'User Information'!D8</f>
        <v>(Enter # Here)</v>
      </c>
      <c r="C21" s="57">
        <f>E21*R15</f>
        <v>556.26</v>
      </c>
      <c r="D21" s="250"/>
      <c r="E21" s="57">
        <f>((1.5)*(365))*(8/1)</f>
        <v>4380</v>
      </c>
      <c r="F21" s="57">
        <f>C21*R13</f>
        <v>880.55957999999998</v>
      </c>
      <c r="G21" s="58">
        <f>(C21*R10)+(E21*R12)</f>
        <v>97.551360000000003</v>
      </c>
      <c r="H21" s="57" t="e">
        <f>B21*C21</f>
        <v>#VALUE!</v>
      </c>
      <c r="I21" s="250"/>
      <c r="J21" s="57" t="e">
        <f>E21*B21</f>
        <v>#VALUE!</v>
      </c>
      <c r="K21" s="57" t="e">
        <f>H21*R13</f>
        <v>#VALUE!</v>
      </c>
      <c r="L21" s="58" t="e">
        <f>(R10*H21)+(J21*R12)</f>
        <v>#VALUE!</v>
      </c>
      <c r="M21" s="59" t="s">
        <v>70</v>
      </c>
      <c r="N21" s="60"/>
      <c r="O21" s="60"/>
      <c r="P21" s="61"/>
      <c r="Q21" s="56" t="s">
        <v>87</v>
      </c>
      <c r="R21" s="56">
        <f>8.89*(10^-3)</f>
        <v>8.8900000000000003E-3</v>
      </c>
      <c r="S21" s="59"/>
      <c r="T21" s="60"/>
      <c r="U21" s="60"/>
      <c r="V21" s="60"/>
    </row>
    <row r="22" spans="1:22" ht="36" customHeight="1">
      <c r="A22" s="55" t="s">
        <v>88</v>
      </c>
      <c r="B22" s="56" t="str">
        <f>'User Information'!D8</f>
        <v>(Enter # Here)</v>
      </c>
      <c r="C22" s="57">
        <v>17.38</v>
      </c>
      <c r="D22" s="250"/>
      <c r="E22" s="57">
        <v>136.88</v>
      </c>
      <c r="F22" s="57">
        <v>27.52</v>
      </c>
      <c r="G22" s="58">
        <v>585.25</v>
      </c>
      <c r="H22" s="57" t="e">
        <f>B22*C22</f>
        <v>#VALUE!</v>
      </c>
      <c r="I22" s="250"/>
      <c r="J22" s="57" t="e">
        <f>E22*B22</f>
        <v>#VALUE!</v>
      </c>
      <c r="K22" s="57" t="e">
        <f>H22*R13</f>
        <v>#VALUE!</v>
      </c>
      <c r="L22" s="58" t="e">
        <f>(H22*R19)+(J22*(4.26-0.002))</f>
        <v>#VALUE!</v>
      </c>
      <c r="M22" s="59" t="s">
        <v>80</v>
      </c>
      <c r="N22" s="60"/>
      <c r="O22" s="60"/>
      <c r="P22" s="61"/>
      <c r="Q22" s="56" t="s">
        <v>89</v>
      </c>
      <c r="R22" s="56">
        <v>0.43</v>
      </c>
      <c r="S22" s="59"/>
      <c r="T22" s="60"/>
      <c r="U22" s="60"/>
      <c r="V22" s="60"/>
    </row>
    <row r="23" spans="1:22" ht="25.5">
      <c r="A23" s="89"/>
      <c r="B23" s="78"/>
      <c r="C23" s="78"/>
      <c r="D23" s="78"/>
      <c r="E23" s="78"/>
      <c r="F23" s="78"/>
      <c r="G23" s="78"/>
      <c r="H23" s="78"/>
      <c r="I23" s="78"/>
      <c r="J23" s="78"/>
      <c r="K23" s="78"/>
      <c r="L23" s="78"/>
      <c r="M23" s="60"/>
      <c r="N23" s="60"/>
      <c r="O23" s="60"/>
      <c r="P23" s="61"/>
      <c r="Q23" s="56" t="s">
        <v>90</v>
      </c>
      <c r="R23" s="56">
        <v>8.24</v>
      </c>
      <c r="S23" s="59"/>
      <c r="T23" s="60"/>
      <c r="U23" s="60"/>
      <c r="V23" s="60"/>
    </row>
    <row r="24" spans="1:22" ht="25.5">
      <c r="A24" s="80"/>
      <c r="B24" s="56" t="s">
        <v>23</v>
      </c>
      <c r="C24" s="243" t="s">
        <v>24</v>
      </c>
      <c r="D24" s="244"/>
      <c r="E24" s="244"/>
      <c r="F24" s="244"/>
      <c r="G24" s="245"/>
      <c r="H24" s="243" t="s">
        <v>25</v>
      </c>
      <c r="I24" s="244"/>
      <c r="J24" s="244"/>
      <c r="K24" s="244"/>
      <c r="L24" s="245"/>
      <c r="M24" s="59"/>
      <c r="N24" s="60"/>
      <c r="O24" s="60"/>
      <c r="P24" s="61"/>
      <c r="Q24" s="56" t="s">
        <v>91</v>
      </c>
      <c r="R24" s="56">
        <v>3.9E-2</v>
      </c>
      <c r="S24" s="59"/>
      <c r="T24" s="60"/>
      <c r="U24" s="60"/>
      <c r="V24" s="60"/>
    </row>
    <row r="25" spans="1:22" ht="33.75" customHeight="1">
      <c r="A25" s="81" t="s">
        <v>8</v>
      </c>
      <c r="B25" s="82"/>
      <c r="C25" s="75" t="s">
        <v>26</v>
      </c>
      <c r="D25" s="75" t="s">
        <v>27</v>
      </c>
      <c r="E25" s="75" t="s">
        <v>28</v>
      </c>
      <c r="F25" s="75" t="s">
        <v>29</v>
      </c>
      <c r="G25" s="75" t="s">
        <v>30</v>
      </c>
      <c r="H25" s="83" t="s">
        <v>31</v>
      </c>
      <c r="I25" s="83" t="s">
        <v>32</v>
      </c>
      <c r="J25" s="83" t="s">
        <v>33</v>
      </c>
      <c r="K25" s="83" t="s">
        <v>34</v>
      </c>
      <c r="L25" s="83" t="s">
        <v>35</v>
      </c>
      <c r="M25" s="59"/>
      <c r="N25" s="60"/>
      <c r="O25" s="60"/>
      <c r="P25" s="61"/>
      <c r="Q25" s="56" t="s">
        <v>92</v>
      </c>
      <c r="R25" s="56">
        <v>2.5</v>
      </c>
      <c r="S25" s="59"/>
      <c r="T25" s="60"/>
      <c r="U25" s="60"/>
      <c r="V25" s="60"/>
    </row>
    <row r="26" spans="1:22" ht="36" customHeight="1">
      <c r="A26" s="55" t="s">
        <v>93</v>
      </c>
      <c r="B26" s="56" t="str">
        <f>'User Information'!D8</f>
        <v>(Enter # Here)</v>
      </c>
      <c r="C26" s="57">
        <f>F26/R13</f>
        <v>663.29753632343647</v>
      </c>
      <c r="D26" s="246"/>
      <c r="E26" s="245"/>
      <c r="F26" s="57">
        <f>250+800</f>
        <v>1050</v>
      </c>
      <c r="G26" s="58">
        <f>C26*R10</f>
        <v>92.861655085281114</v>
      </c>
      <c r="H26" s="57" t="e">
        <f>C26*B26</f>
        <v>#VALUE!</v>
      </c>
      <c r="I26" s="247"/>
      <c r="J26" s="244"/>
      <c r="K26" s="69" t="e">
        <f>H26*R13</f>
        <v>#VALUE!</v>
      </c>
      <c r="L26" s="58" t="e">
        <f>H26*R10</f>
        <v>#VALUE!</v>
      </c>
      <c r="M26" s="59" t="s">
        <v>94</v>
      </c>
      <c r="N26" s="60"/>
      <c r="O26" s="60"/>
      <c r="P26" s="61"/>
      <c r="Q26" s="56" t="s">
        <v>95</v>
      </c>
      <c r="R26" s="56">
        <v>2</v>
      </c>
      <c r="S26" s="59"/>
      <c r="T26" s="60"/>
      <c r="U26" s="60"/>
      <c r="V26" s="60"/>
    </row>
    <row r="27" spans="1:22" ht="36" customHeight="1">
      <c r="A27" s="55" t="s">
        <v>96</v>
      </c>
      <c r="B27" s="56" t="str">
        <f>'User Information'!D8</f>
        <v>(Enter # Here)</v>
      </c>
      <c r="C27" s="57">
        <f>F27/R13</f>
        <v>843.33543903979785</v>
      </c>
      <c r="D27" s="244"/>
      <c r="E27" s="245"/>
      <c r="F27" s="57">
        <f>(((((200+100)+400)+200)+335)+100)</f>
        <v>1335</v>
      </c>
      <c r="G27" s="58">
        <f>C27*R10</f>
        <v>118.06696146557171</v>
      </c>
      <c r="H27" s="57" t="e">
        <f>C27*B27</f>
        <v>#VALUE!</v>
      </c>
      <c r="I27" s="244"/>
      <c r="J27" s="244"/>
      <c r="K27" s="69" t="e">
        <f>H27*R13</f>
        <v>#VALUE!</v>
      </c>
      <c r="L27" s="58" t="e">
        <f>H27*R10</f>
        <v>#VALUE!</v>
      </c>
      <c r="M27" s="59" t="s">
        <v>94</v>
      </c>
      <c r="N27" s="60"/>
      <c r="O27" s="60"/>
      <c r="P27" s="61"/>
      <c r="Q27" s="56" t="s">
        <v>97</v>
      </c>
      <c r="R27" s="56">
        <v>365</v>
      </c>
      <c r="S27" s="59"/>
      <c r="T27" s="60"/>
      <c r="U27" s="60"/>
      <c r="V27" s="60"/>
    </row>
    <row r="28" spans="1:22" ht="36" customHeight="1">
      <c r="A28" s="55" t="s">
        <v>98</v>
      </c>
      <c r="B28" s="56" t="str">
        <f>'User Information'!D8</f>
        <v>(Enter # Here)</v>
      </c>
      <c r="C28" s="57">
        <f>F28/R13</f>
        <v>903.71867761634041</v>
      </c>
      <c r="D28" s="244"/>
      <c r="E28" s="245"/>
      <c r="F28" s="57">
        <f>(9754*U13)/15</f>
        <v>1430.5866666666668</v>
      </c>
      <c r="G28" s="58">
        <f>C28*R10</f>
        <v>126.52061486628767</v>
      </c>
      <c r="H28" s="57" t="e">
        <f>B28*C28</f>
        <v>#VALUE!</v>
      </c>
      <c r="I28" s="244"/>
      <c r="J28" s="244"/>
      <c r="K28" s="69" t="e">
        <f>H28*R13</f>
        <v>#VALUE!</v>
      </c>
      <c r="L28" s="58" t="e">
        <f>H28*R10</f>
        <v>#VALUE!</v>
      </c>
      <c r="M28" s="72" t="s">
        <v>70</v>
      </c>
      <c r="N28" s="60"/>
      <c r="O28" s="60"/>
      <c r="P28" s="61"/>
      <c r="Q28" s="56" t="s">
        <v>99</v>
      </c>
      <c r="R28" s="56">
        <v>2</v>
      </c>
      <c r="S28" s="59"/>
      <c r="T28" s="60"/>
      <c r="U28" s="60"/>
      <c r="V28" s="60"/>
    </row>
    <row r="29" spans="1:22" ht="24" customHeight="1">
      <c r="A29" s="89"/>
      <c r="B29" s="77"/>
      <c r="C29" s="77"/>
      <c r="D29" s="77"/>
      <c r="E29" s="77"/>
      <c r="F29" s="77"/>
      <c r="G29" s="77"/>
      <c r="H29" s="77"/>
      <c r="I29" s="77"/>
      <c r="J29" s="77"/>
      <c r="K29" s="77"/>
      <c r="L29" s="77"/>
      <c r="M29" s="77"/>
      <c r="N29" s="60"/>
      <c r="O29" s="60"/>
      <c r="P29" s="61"/>
      <c r="Q29" s="56" t="s">
        <v>100</v>
      </c>
      <c r="R29" s="56">
        <v>1</v>
      </c>
      <c r="S29" s="59"/>
      <c r="T29" s="60"/>
      <c r="U29" s="60"/>
      <c r="V29" s="60"/>
    </row>
    <row r="30" spans="1:22" ht="12" customHeight="1">
      <c r="A30" s="59"/>
      <c r="B30" s="79"/>
      <c r="C30" s="79"/>
      <c r="D30" s="79"/>
      <c r="E30" s="79"/>
      <c r="F30" s="79"/>
      <c r="G30" s="79"/>
      <c r="H30" s="79"/>
      <c r="I30" s="79"/>
      <c r="J30" s="79"/>
      <c r="K30" s="79"/>
      <c r="L30" s="79"/>
      <c r="M30" s="60"/>
      <c r="N30" s="60"/>
      <c r="O30" s="60"/>
      <c r="P30" s="61"/>
      <c r="Q30" s="56" t="s">
        <v>101</v>
      </c>
      <c r="R30" s="56">
        <v>25</v>
      </c>
      <c r="S30" s="59"/>
      <c r="T30" s="60"/>
      <c r="U30" s="60"/>
      <c r="V30" s="60"/>
    </row>
    <row r="31" spans="1:22" ht="12" customHeight="1">
      <c r="A31" s="80"/>
      <c r="B31" s="56" t="s">
        <v>23</v>
      </c>
      <c r="C31" s="243" t="s">
        <v>24</v>
      </c>
      <c r="D31" s="244"/>
      <c r="E31" s="244"/>
      <c r="F31" s="244"/>
      <c r="G31" s="245"/>
      <c r="H31" s="243" t="s">
        <v>25</v>
      </c>
      <c r="I31" s="244"/>
      <c r="J31" s="244"/>
      <c r="K31" s="244"/>
      <c r="L31" s="245"/>
      <c r="M31" s="59"/>
      <c r="N31" s="60"/>
      <c r="O31" s="60"/>
      <c r="P31" s="61"/>
      <c r="Q31" s="56" t="s">
        <v>102</v>
      </c>
      <c r="R31" s="56">
        <v>2.5</v>
      </c>
      <c r="S31" s="59"/>
      <c r="T31" s="60"/>
      <c r="U31" s="60"/>
      <c r="V31" s="60"/>
    </row>
    <row r="32" spans="1:22" ht="24.75" customHeight="1">
      <c r="A32" s="81" t="s">
        <v>9</v>
      </c>
      <c r="B32" s="82"/>
      <c r="C32" s="75" t="s">
        <v>26</v>
      </c>
      <c r="D32" s="75" t="s">
        <v>27</v>
      </c>
      <c r="E32" s="75" t="s">
        <v>28</v>
      </c>
      <c r="F32" s="75" t="s">
        <v>29</v>
      </c>
      <c r="G32" s="75" t="s">
        <v>30</v>
      </c>
      <c r="H32" s="83" t="s">
        <v>31</v>
      </c>
      <c r="I32" s="83" t="s">
        <v>32</v>
      </c>
      <c r="J32" s="83" t="s">
        <v>33</v>
      </c>
      <c r="K32" s="83" t="s">
        <v>34</v>
      </c>
      <c r="L32" s="83" t="s">
        <v>35</v>
      </c>
      <c r="M32" s="59"/>
      <c r="N32" s="60"/>
      <c r="O32" s="60"/>
      <c r="P32" s="61"/>
      <c r="Q32" s="56" t="s">
        <v>103</v>
      </c>
      <c r="R32" s="56">
        <v>80</v>
      </c>
      <c r="S32" s="59"/>
      <c r="T32" s="60"/>
      <c r="U32" s="60"/>
      <c r="V32" s="60"/>
    </row>
    <row r="33" spans="1:22" ht="36" customHeight="1">
      <c r="A33" s="55" t="s">
        <v>104</v>
      </c>
      <c r="B33" s="70" t="e">
        <f>#REF!</f>
        <v>#REF!</v>
      </c>
      <c r="C33" s="248"/>
      <c r="D33" s="244"/>
      <c r="E33" s="244"/>
      <c r="F33" s="244"/>
      <c r="G33" s="245"/>
      <c r="H33" s="57" t="e">
        <f>1500*B33</f>
        <v>#REF!</v>
      </c>
      <c r="I33" s="249"/>
      <c r="J33" s="245"/>
      <c r="K33" s="57" t="e">
        <f>H33*R13</f>
        <v>#REF!</v>
      </c>
      <c r="L33" s="71" t="e">
        <f>H33*R10</f>
        <v>#REF!</v>
      </c>
      <c r="M33" s="60" t="s">
        <v>105</v>
      </c>
      <c r="N33" s="60"/>
      <c r="O33" s="60"/>
      <c r="P33" s="61"/>
      <c r="Q33" s="56" t="s">
        <v>106</v>
      </c>
      <c r="R33" s="56">
        <v>0.08</v>
      </c>
      <c r="S33" s="59"/>
      <c r="T33" s="60"/>
      <c r="U33" s="60"/>
      <c r="V33" s="60"/>
    </row>
    <row r="34" spans="1:22" ht="36" customHeight="1">
      <c r="A34" s="55" t="s">
        <v>107</v>
      </c>
      <c r="B34" s="70" t="str">
        <f>(IF((Purchasing!D7="Y"),1,IF((Purchasing!D7="N"),0,IF((Purchasing!D7="S"),0.5,IF((Purchasing!D7="R"),0.25,"0")))))</f>
        <v>0</v>
      </c>
      <c r="C34" s="244"/>
      <c r="D34" s="244"/>
      <c r="E34" s="244"/>
      <c r="F34" s="244"/>
      <c r="G34" s="245"/>
      <c r="H34" s="57">
        <v>4100</v>
      </c>
      <c r="I34" s="244"/>
      <c r="J34" s="245"/>
      <c r="K34" s="57">
        <f>H34*R13</f>
        <v>6490.3</v>
      </c>
      <c r="L34" s="58">
        <f>H34*R10</f>
        <v>574</v>
      </c>
      <c r="M34" s="59" t="s">
        <v>108</v>
      </c>
      <c r="N34" s="60"/>
      <c r="O34" s="60"/>
      <c r="P34" s="61"/>
      <c r="Q34" s="56" t="s">
        <v>109</v>
      </c>
      <c r="R34" s="56">
        <v>3</v>
      </c>
      <c r="S34" s="59"/>
      <c r="T34" s="60"/>
      <c r="U34" s="60"/>
      <c r="V34" s="60"/>
    </row>
    <row r="35" spans="1:22" ht="24" customHeight="1">
      <c r="A35" s="77"/>
      <c r="B35" s="77"/>
      <c r="C35" s="77"/>
      <c r="D35" s="77"/>
      <c r="E35" s="77"/>
      <c r="F35" s="77"/>
      <c r="G35" s="77"/>
      <c r="H35" s="77"/>
      <c r="I35" s="77"/>
      <c r="J35" s="77"/>
      <c r="K35" s="77"/>
      <c r="L35" s="77"/>
      <c r="M35" s="60"/>
      <c r="N35" s="60"/>
      <c r="O35" s="60"/>
      <c r="P35" s="61"/>
      <c r="Q35" s="56" t="s">
        <v>110</v>
      </c>
      <c r="R35" s="56">
        <v>55</v>
      </c>
      <c r="S35" s="59"/>
      <c r="T35" s="60"/>
      <c r="U35" s="60"/>
      <c r="V35" s="60"/>
    </row>
    <row r="36" spans="1:22" ht="24" customHeight="1">
      <c r="A36" s="60"/>
      <c r="B36" s="79"/>
      <c r="C36" s="79"/>
      <c r="D36" s="79"/>
      <c r="E36" s="79"/>
      <c r="F36" s="79"/>
      <c r="G36" s="79"/>
      <c r="H36" s="79"/>
      <c r="I36" s="79"/>
      <c r="J36" s="79"/>
      <c r="K36" s="79"/>
      <c r="L36" s="79"/>
      <c r="M36" s="60"/>
      <c r="N36" s="60"/>
      <c r="O36" s="60"/>
      <c r="P36" s="61"/>
      <c r="Q36" s="56" t="s">
        <v>111</v>
      </c>
      <c r="R36" s="56">
        <v>2</v>
      </c>
      <c r="S36" s="59"/>
      <c r="T36" s="60"/>
      <c r="U36" s="60"/>
      <c r="V36" s="60"/>
    </row>
    <row r="37" spans="1:22" ht="24" customHeight="1">
      <c r="A37" s="61"/>
      <c r="B37" s="56"/>
      <c r="C37" s="243"/>
      <c r="D37" s="244"/>
      <c r="E37" s="244"/>
      <c r="F37" s="244"/>
      <c r="G37" s="245"/>
      <c r="H37" s="243"/>
      <c r="I37" s="244"/>
      <c r="J37" s="244"/>
      <c r="K37" s="244"/>
      <c r="L37" s="245"/>
      <c r="M37" s="59"/>
      <c r="N37" s="60"/>
      <c r="O37" s="60"/>
      <c r="P37" s="61"/>
      <c r="Q37" s="56" t="s">
        <v>112</v>
      </c>
      <c r="R37" s="56">
        <v>15</v>
      </c>
      <c r="S37" s="59"/>
      <c r="T37" s="60"/>
      <c r="U37" s="60"/>
      <c r="V37" s="60"/>
    </row>
    <row r="38" spans="1:22" ht="24" customHeight="1">
      <c r="A38" s="80"/>
      <c r="B38" s="56" t="s">
        <v>23</v>
      </c>
      <c r="C38" s="243" t="s">
        <v>24</v>
      </c>
      <c r="D38" s="244"/>
      <c r="E38" s="244"/>
      <c r="F38" s="244"/>
      <c r="G38" s="245"/>
      <c r="H38" s="243" t="s">
        <v>25</v>
      </c>
      <c r="I38" s="244"/>
      <c r="J38" s="244"/>
      <c r="K38" s="244"/>
      <c r="L38" s="245"/>
      <c r="M38" s="59"/>
      <c r="N38" s="60"/>
      <c r="O38" s="60"/>
      <c r="P38" s="61"/>
      <c r="Q38" s="56" t="s">
        <v>113</v>
      </c>
      <c r="R38" s="56">
        <v>20</v>
      </c>
      <c r="S38" s="59"/>
      <c r="T38" s="60"/>
      <c r="U38" s="60"/>
      <c r="V38" s="60"/>
    </row>
    <row r="39" spans="1:22" ht="17.25" customHeight="1">
      <c r="A39" s="81" t="s">
        <v>10</v>
      </c>
      <c r="B39" s="82"/>
      <c r="C39" s="75" t="s">
        <v>26</v>
      </c>
      <c r="D39" s="75" t="s">
        <v>27</v>
      </c>
      <c r="E39" s="75" t="s">
        <v>28</v>
      </c>
      <c r="F39" s="75" t="s">
        <v>29</v>
      </c>
      <c r="G39" s="75" t="s">
        <v>30</v>
      </c>
      <c r="H39" s="83" t="s">
        <v>31</v>
      </c>
      <c r="I39" s="83" t="s">
        <v>32</v>
      </c>
      <c r="J39" s="83" t="s">
        <v>33</v>
      </c>
      <c r="K39" s="83" t="s">
        <v>34</v>
      </c>
      <c r="L39" s="83" t="s">
        <v>35</v>
      </c>
      <c r="M39" s="59"/>
      <c r="N39" s="60"/>
      <c r="O39" s="60"/>
      <c r="P39" s="60"/>
      <c r="Q39" s="77"/>
      <c r="R39" s="77"/>
      <c r="S39" s="60"/>
      <c r="T39" s="60"/>
      <c r="U39" s="60"/>
      <c r="V39" s="60"/>
    </row>
    <row r="40" spans="1:22" ht="36" customHeight="1">
      <c r="A40" s="55" t="s">
        <v>114</v>
      </c>
      <c r="B40" s="56" t="e">
        <f>'User Information'!D8/2</f>
        <v>#VALUE!</v>
      </c>
      <c r="C40" s="57">
        <f>F40/R13</f>
        <v>852.49652558433354</v>
      </c>
      <c r="D40" s="252"/>
      <c r="E40" s="253"/>
      <c r="F40" s="57">
        <f>((((3)*(23/1))*R21)*U12)*U13</f>
        <v>1349.502</v>
      </c>
      <c r="G40" s="58">
        <f>C40*R10</f>
        <v>119.3495135818067</v>
      </c>
      <c r="H40" s="57" t="e">
        <f>B40*C40</f>
        <v>#VALUE!</v>
      </c>
      <c r="I40" s="249"/>
      <c r="J40" s="245"/>
      <c r="K40" s="57" t="e">
        <f>H40*R13</f>
        <v>#VALUE!</v>
      </c>
      <c r="L40" s="58">
        <v>210</v>
      </c>
      <c r="M40" s="59" t="s">
        <v>70</v>
      </c>
      <c r="N40" s="60"/>
      <c r="O40" s="60"/>
      <c r="P40" s="60"/>
      <c r="Q40" s="60"/>
      <c r="R40" s="60"/>
      <c r="S40" s="60"/>
      <c r="T40" s="60"/>
      <c r="U40" s="60"/>
      <c r="V40" s="60"/>
    </row>
    <row r="41" spans="1:22" ht="36" customHeight="1">
      <c r="A41" s="55" t="s">
        <v>115</v>
      </c>
      <c r="B41" s="56">
        <f>0.25*IF((Transportation!D8="Y"),1,IF((Transportation!D8="N"),0,IF((Transportation!D8="S"),0.5,IF((Transportation!D8="R"),0.25,"0"))))</f>
        <v>0</v>
      </c>
      <c r="C41" s="254"/>
      <c r="D41" s="255"/>
      <c r="E41" s="255"/>
      <c r="F41" s="255"/>
      <c r="G41" s="253"/>
      <c r="H41" s="57">
        <f>K41/$R$13</f>
        <v>0</v>
      </c>
      <c r="I41" s="244"/>
      <c r="J41" s="245"/>
      <c r="K41" s="57">
        <f>((B41*F40)*4)*42</f>
        <v>0</v>
      </c>
      <c r="L41" s="58">
        <f>H41*$R$10</f>
        <v>0</v>
      </c>
      <c r="M41" s="59" t="s">
        <v>70</v>
      </c>
      <c r="N41" s="60"/>
      <c r="O41" s="60"/>
      <c r="P41" s="60"/>
      <c r="Q41" s="60"/>
      <c r="R41" s="60"/>
      <c r="S41" s="60"/>
      <c r="T41" s="60"/>
      <c r="U41" s="60"/>
      <c r="V41" s="60"/>
    </row>
    <row r="42" spans="1:22" ht="36" customHeight="1">
      <c r="A42" s="55" t="s">
        <v>116</v>
      </c>
      <c r="B42" s="56">
        <f>0.5*IF((Transportation!D8="Y"),1,IF((Transportation!D8="N"),0,IF((Transportation!D8="S"),0.5,IF((Transportation!D8="R"),0.25,"0"))))</f>
        <v>0</v>
      </c>
      <c r="C42" s="255"/>
      <c r="D42" s="255"/>
      <c r="E42" s="255"/>
      <c r="F42" s="255"/>
      <c r="G42" s="253"/>
      <c r="H42" s="57">
        <f>K42/$R$13</f>
        <v>0</v>
      </c>
      <c r="I42" s="56"/>
      <c r="J42" s="56"/>
      <c r="K42" s="57">
        <f>((B42*F40)*4)*42</f>
        <v>0</v>
      </c>
      <c r="L42" s="58">
        <f>H42*$R$10</f>
        <v>0</v>
      </c>
      <c r="M42" s="59" t="s">
        <v>70</v>
      </c>
      <c r="N42" s="60"/>
      <c r="O42" s="60"/>
      <c r="P42" s="60"/>
      <c r="Q42" s="60"/>
      <c r="R42" s="60"/>
      <c r="S42" s="60"/>
      <c r="T42" s="60"/>
      <c r="U42" s="60"/>
      <c r="V42" s="60"/>
    </row>
    <row r="43" spans="1:22" ht="36" customHeight="1">
      <c r="A43" s="55" t="s">
        <v>117</v>
      </c>
      <c r="B43" s="56">
        <f>0.75*IF((Transportation!D8="Y"),1,IF((Transportation!D8="N"),0,IF((Transportation!D8="S"),0.5,IF((Transportation!D8="R"),0.25,"0"))))</f>
        <v>0</v>
      </c>
      <c r="C43" s="255"/>
      <c r="D43" s="255"/>
      <c r="E43" s="255"/>
      <c r="F43" s="255"/>
      <c r="G43" s="253"/>
      <c r="H43" s="57">
        <f>K43/$R$13</f>
        <v>0</v>
      </c>
      <c r="I43" s="56"/>
      <c r="J43" s="56"/>
      <c r="K43" s="57">
        <f>((B43*F40)*4)*42</f>
        <v>0</v>
      </c>
      <c r="L43" s="58">
        <f>H43*$R$10</f>
        <v>0</v>
      </c>
      <c r="M43" s="59" t="s">
        <v>70</v>
      </c>
      <c r="N43" s="60"/>
      <c r="O43" s="60"/>
      <c r="P43" s="60"/>
      <c r="Q43" s="60"/>
      <c r="R43" s="60"/>
      <c r="S43" s="60"/>
      <c r="T43" s="60"/>
      <c r="U43" s="60"/>
      <c r="V43" s="60"/>
    </row>
    <row r="44" spans="1:22" ht="36" customHeight="1">
      <c r="A44" s="55" t="s">
        <v>118</v>
      </c>
      <c r="B44" s="56">
        <f>1*IF((Transportation!D8="Y"),1,IF((Transportation!D8="N"),0,IF((Transportation!D8="S"),0.5,IF((Transportation!D8="R"),0.25,"0"))))</f>
        <v>0</v>
      </c>
      <c r="C44" s="255"/>
      <c r="D44" s="255"/>
      <c r="E44" s="255"/>
      <c r="F44" s="255"/>
      <c r="G44" s="253"/>
      <c r="H44" s="57">
        <f>K44/$R$13</f>
        <v>0</v>
      </c>
      <c r="I44" s="56"/>
      <c r="J44" s="56"/>
      <c r="K44" s="57">
        <f>((B44*F40)*4)*42</f>
        <v>0</v>
      </c>
      <c r="L44" s="58">
        <f>H44*$R$10</f>
        <v>0</v>
      </c>
      <c r="M44" s="59" t="s">
        <v>70</v>
      </c>
      <c r="N44" s="60"/>
      <c r="O44" s="60"/>
      <c r="P44" s="60"/>
      <c r="Q44" s="60"/>
      <c r="R44" s="60"/>
      <c r="S44" s="60"/>
      <c r="T44" s="60"/>
      <c r="U44" s="60"/>
      <c r="V44" s="60"/>
    </row>
    <row r="45" spans="1:22" ht="12" customHeight="1">
      <c r="A45" s="77"/>
      <c r="B45" s="77"/>
      <c r="C45" s="77"/>
      <c r="D45" s="77"/>
      <c r="E45" s="77"/>
      <c r="F45" s="77"/>
      <c r="G45" s="77"/>
      <c r="H45" s="77"/>
      <c r="I45" s="77"/>
      <c r="J45" s="77"/>
      <c r="K45" s="77"/>
      <c r="L45" s="77"/>
      <c r="M45" s="60"/>
      <c r="N45" s="60"/>
      <c r="O45" s="60"/>
      <c r="P45" s="60"/>
      <c r="Q45" s="60"/>
      <c r="R45" s="60"/>
      <c r="S45" s="60"/>
      <c r="T45" s="60"/>
      <c r="U45" s="60"/>
      <c r="V45" s="60"/>
    </row>
  </sheetData>
  <mergeCells count="29">
    <mergeCell ref="H24:L24"/>
    <mergeCell ref="C4:G4"/>
    <mergeCell ref="H4:L4"/>
    <mergeCell ref="C6:G6"/>
    <mergeCell ref="I6:J13"/>
    <mergeCell ref="D7:E10"/>
    <mergeCell ref="D12:E13"/>
    <mergeCell ref="A11:H11"/>
    <mergeCell ref="C38:G38"/>
    <mergeCell ref="H38:L38"/>
    <mergeCell ref="D40:E40"/>
    <mergeCell ref="I40:J41"/>
    <mergeCell ref="C41:G44"/>
    <mergeCell ref="Q5:R5"/>
    <mergeCell ref="A1:M1"/>
    <mergeCell ref="A2:M2"/>
    <mergeCell ref="C37:G37"/>
    <mergeCell ref="H37:L37"/>
    <mergeCell ref="D26:E28"/>
    <mergeCell ref="I26:J28"/>
    <mergeCell ref="C31:G31"/>
    <mergeCell ref="H31:L31"/>
    <mergeCell ref="C33:G34"/>
    <mergeCell ref="I33:J34"/>
    <mergeCell ref="C16:G16"/>
    <mergeCell ref="H16:L16"/>
    <mergeCell ref="D20:D22"/>
    <mergeCell ref="I20:I22"/>
    <mergeCell ref="C24:G24"/>
  </mergeCells>
  <pageMargins left="0.7" right="0.7" top="0.75" bottom="0.75" header="0.3" footer="0.3"/>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50" zoomScaleNormal="50" workbookViewId="0">
      <selection activeCell="B4" sqref="B4:C4"/>
    </sheetView>
  </sheetViews>
  <sheetFormatPr defaultColWidth="17.140625" defaultRowHeight="12.75" customHeight="1"/>
  <cols>
    <col min="1" max="1" width="3.42578125" customWidth="1"/>
    <col min="2" max="2" width="3.28515625" customWidth="1"/>
    <col min="3" max="3" width="42" style="64" customWidth="1"/>
    <col min="4" max="4" width="18" customWidth="1"/>
    <col min="5" max="6" width="12" customWidth="1"/>
    <col min="8" max="8" width="29.140625" customWidth="1"/>
  </cols>
  <sheetData>
    <row r="1" spans="1:8" ht="12" customHeight="1">
      <c r="A1" s="5"/>
      <c r="B1" s="101"/>
      <c r="C1" s="102"/>
      <c r="D1" s="101"/>
      <c r="E1" s="101"/>
      <c r="F1" s="101"/>
      <c r="G1" s="15"/>
      <c r="H1" s="5"/>
    </row>
    <row r="2" spans="1:8" ht="36" customHeight="1">
      <c r="A2" s="7"/>
      <c r="B2" s="277" t="s">
        <v>6</v>
      </c>
      <c r="C2" s="277"/>
      <c r="D2" s="277"/>
      <c r="E2" s="277"/>
      <c r="F2" s="277"/>
      <c r="G2" s="103"/>
      <c r="H2" s="5"/>
    </row>
    <row r="3" spans="1:8" ht="21.95" customHeight="1">
      <c r="A3" s="7"/>
      <c r="B3" s="278" t="s">
        <v>191</v>
      </c>
      <c r="C3" s="278"/>
      <c r="D3" s="278"/>
      <c r="E3" s="278"/>
      <c r="F3" s="278"/>
      <c r="G3" s="126"/>
      <c r="H3" s="123" t="s">
        <v>194</v>
      </c>
    </row>
    <row r="4" spans="1:8" ht="39" customHeight="1">
      <c r="A4" s="7"/>
      <c r="B4" s="275" t="s">
        <v>119</v>
      </c>
      <c r="C4" s="276"/>
      <c r="D4" s="164" t="s">
        <v>197</v>
      </c>
      <c r="E4" s="165" t="s">
        <v>5</v>
      </c>
      <c r="F4" s="165" t="s">
        <v>4</v>
      </c>
      <c r="G4" s="126"/>
      <c r="H4" s="124" t="s">
        <v>195</v>
      </c>
    </row>
    <row r="5" spans="1:8" ht="50.1" customHeight="1">
      <c r="A5" s="1"/>
      <c r="B5" s="273" t="s">
        <v>146</v>
      </c>
      <c r="C5" s="274"/>
      <c r="D5" s="134"/>
      <c r="E5" s="115" t="str">
        <f>IF((D5="Y"),2,IF((D5="N"),0,IF((D5="S"),1,IF((D5="R"),0.5,"0"))))</f>
        <v>0</v>
      </c>
      <c r="F5" s="115">
        <v>2</v>
      </c>
      <c r="G5" s="128"/>
      <c r="H5" s="125" t="s">
        <v>196</v>
      </c>
    </row>
    <row r="6" spans="1:8" ht="50.1" customHeight="1">
      <c r="A6" s="1"/>
      <c r="B6" s="273" t="s">
        <v>38</v>
      </c>
      <c r="C6" s="274"/>
      <c r="D6" s="134"/>
      <c r="E6" s="115" t="str">
        <f>IF((D6="Y"),2,IF((D6="N"),0,IF((D6="S"),1,IF((D6="R"),0.5,"0"))))</f>
        <v>0</v>
      </c>
      <c r="F6" s="115">
        <v>2</v>
      </c>
      <c r="G6" s="128"/>
      <c r="H6" s="144" t="s">
        <v>198</v>
      </c>
    </row>
    <row r="7" spans="1:8" ht="63" customHeight="1">
      <c r="A7" s="1"/>
      <c r="B7" s="273" t="s">
        <v>43</v>
      </c>
      <c r="C7" s="274"/>
      <c r="D7" s="134"/>
      <c r="E7" s="115" t="str">
        <f>IF((D7="Y"),2,IF((D7="N"),0,IF((D7="S"),1,IF((D7="R"),0.5,"0"))))</f>
        <v>0</v>
      </c>
      <c r="F7" s="115">
        <v>2</v>
      </c>
      <c r="G7" s="128"/>
    </row>
    <row r="8" spans="1:8" ht="50.1" customHeight="1">
      <c r="A8" s="1"/>
      <c r="B8" s="271" t="s">
        <v>58</v>
      </c>
      <c r="C8" s="272"/>
      <c r="D8" s="134"/>
      <c r="E8" s="115" t="str">
        <f t="shared" ref="E8:E16" si="0">IF((D8="Y"),1,IF((D8="N"),0,IF((D8="S"),0.5,IF((D8="R"),0.25,"0"))))</f>
        <v>0</v>
      </c>
      <c r="F8" s="115">
        <v>1</v>
      </c>
      <c r="G8" s="128"/>
    </row>
    <row r="9" spans="1:8" ht="50.1" customHeight="1">
      <c r="A9" s="8"/>
      <c r="B9" s="271" t="s">
        <v>143</v>
      </c>
      <c r="C9" s="272"/>
      <c r="D9" s="135"/>
      <c r="E9" s="129" t="str">
        <f t="shared" si="0"/>
        <v>0</v>
      </c>
      <c r="F9" s="129">
        <v>1</v>
      </c>
      <c r="G9" s="130"/>
      <c r="H9" s="127"/>
    </row>
    <row r="10" spans="1:8" ht="50.1" customHeight="1">
      <c r="A10" s="8"/>
      <c r="B10" s="271" t="s">
        <v>145</v>
      </c>
      <c r="C10" s="272"/>
      <c r="D10" s="135"/>
      <c r="E10" s="129" t="str">
        <f t="shared" si="0"/>
        <v>0</v>
      </c>
      <c r="F10" s="129">
        <v>1</v>
      </c>
      <c r="G10" s="130"/>
      <c r="H10" s="127"/>
    </row>
    <row r="11" spans="1:8" ht="50.1" customHeight="1">
      <c r="A11" s="1"/>
      <c r="B11" s="271" t="s">
        <v>142</v>
      </c>
      <c r="C11" s="272"/>
      <c r="D11" s="134"/>
      <c r="E11" s="115" t="str">
        <f t="shared" si="0"/>
        <v>0</v>
      </c>
      <c r="F11" s="115">
        <v>1</v>
      </c>
      <c r="G11" s="128"/>
      <c r="H11" s="127"/>
    </row>
    <row r="12" spans="1:8" ht="50.1" customHeight="1">
      <c r="A12" s="1"/>
      <c r="B12" s="271" t="s">
        <v>148</v>
      </c>
      <c r="C12" s="272"/>
      <c r="D12" s="134"/>
      <c r="E12" s="115" t="str">
        <f t="shared" si="0"/>
        <v>0</v>
      </c>
      <c r="F12" s="115">
        <v>1</v>
      </c>
      <c r="G12" s="128"/>
      <c r="H12" s="127"/>
    </row>
    <row r="13" spans="1:8" ht="50.1" customHeight="1">
      <c r="A13" s="8"/>
      <c r="B13" s="271" t="s">
        <v>144</v>
      </c>
      <c r="C13" s="272"/>
      <c r="D13" s="135"/>
      <c r="E13" s="129" t="str">
        <f t="shared" si="0"/>
        <v>0</v>
      </c>
      <c r="F13" s="129">
        <v>1</v>
      </c>
      <c r="G13" s="130"/>
      <c r="H13" s="127"/>
    </row>
    <row r="14" spans="1:8" ht="50.1" customHeight="1">
      <c r="A14" s="1"/>
      <c r="B14" s="271" t="s">
        <v>69</v>
      </c>
      <c r="C14" s="272"/>
      <c r="D14" s="134"/>
      <c r="E14" s="115" t="str">
        <f t="shared" si="0"/>
        <v>0</v>
      </c>
      <c r="F14" s="115">
        <v>1</v>
      </c>
      <c r="G14" s="128"/>
      <c r="H14" s="127"/>
    </row>
    <row r="15" spans="1:8" ht="50.1" customHeight="1">
      <c r="A15" s="1"/>
      <c r="B15" s="271" t="s">
        <v>120</v>
      </c>
      <c r="C15" s="272"/>
      <c r="D15" s="134"/>
      <c r="E15" s="115" t="str">
        <f t="shared" si="0"/>
        <v>0</v>
      </c>
      <c r="F15" s="115">
        <v>1</v>
      </c>
      <c r="G15" s="128"/>
      <c r="H15" s="127"/>
    </row>
    <row r="16" spans="1:8" ht="50.1" customHeight="1">
      <c r="A16" s="8"/>
      <c r="B16" s="271" t="s">
        <v>147</v>
      </c>
      <c r="C16" s="272"/>
      <c r="D16" s="135"/>
      <c r="E16" s="129" t="str">
        <f t="shared" si="0"/>
        <v>0</v>
      </c>
      <c r="F16" s="129">
        <v>1</v>
      </c>
      <c r="G16" s="130"/>
      <c r="H16" s="127"/>
    </row>
    <row r="17" spans="1:8" ht="50.1" customHeight="1">
      <c r="A17" s="14"/>
      <c r="B17" s="269" t="s">
        <v>199</v>
      </c>
      <c r="C17" s="224"/>
      <c r="D17" s="225"/>
      <c r="E17" s="131">
        <f>SUM(E5:E16)</f>
        <v>0</v>
      </c>
      <c r="F17" s="132"/>
      <c r="G17" s="126"/>
      <c r="H17" s="127"/>
    </row>
    <row r="18" spans="1:8" ht="50.1" customHeight="1">
      <c r="A18" s="7"/>
      <c r="B18" s="269" t="s">
        <v>192</v>
      </c>
      <c r="C18" s="270"/>
      <c r="D18" s="270"/>
      <c r="E18" s="132"/>
      <c r="F18" s="133">
        <f>SUM(F5:F16)</f>
        <v>15</v>
      </c>
      <c r="G18" s="126"/>
      <c r="H18" s="127"/>
    </row>
    <row r="19" spans="1:8" ht="12" customHeight="1">
      <c r="A19" s="5"/>
      <c r="B19" s="104"/>
      <c r="C19" s="105"/>
      <c r="D19" s="104"/>
      <c r="E19" s="104"/>
      <c r="F19" s="104"/>
      <c r="G19" s="15"/>
      <c r="H19" s="5"/>
    </row>
    <row r="20" spans="1:8">
      <c r="A20" s="5"/>
      <c r="B20" s="15"/>
      <c r="C20" s="106"/>
      <c r="D20" s="15"/>
      <c r="E20" s="15"/>
      <c r="F20" s="15"/>
      <c r="G20" s="15"/>
      <c r="H20" s="5"/>
    </row>
    <row r="21" spans="1:8">
      <c r="A21" s="5"/>
      <c r="B21" s="15"/>
      <c r="C21" s="106"/>
      <c r="D21" s="15"/>
      <c r="E21" s="15"/>
      <c r="F21" s="15"/>
      <c r="G21" s="15"/>
      <c r="H21" s="5"/>
    </row>
    <row r="22" spans="1:8">
      <c r="A22" s="5"/>
      <c r="B22" s="5"/>
      <c r="C22" s="60"/>
      <c r="D22" s="5"/>
      <c r="E22" s="5"/>
      <c r="F22" s="5"/>
      <c r="G22" s="5"/>
      <c r="H22" s="5"/>
    </row>
    <row r="23" spans="1:8">
      <c r="A23" s="5"/>
      <c r="B23" s="5"/>
      <c r="C23" s="60"/>
      <c r="D23" s="5"/>
      <c r="E23" s="5"/>
      <c r="F23" s="5"/>
      <c r="G23" s="5"/>
      <c r="H23" s="5"/>
    </row>
  </sheetData>
  <mergeCells count="17">
    <mergeCell ref="B5:C5"/>
    <mergeCell ref="B4:C4"/>
    <mergeCell ref="B17:D17"/>
    <mergeCell ref="B2:F2"/>
    <mergeCell ref="B3:F3"/>
    <mergeCell ref="B12:C12"/>
    <mergeCell ref="B11:C11"/>
    <mergeCell ref="B10:C10"/>
    <mergeCell ref="B9:C9"/>
    <mergeCell ref="B7:C7"/>
    <mergeCell ref="B8:C8"/>
    <mergeCell ref="B6:C6"/>
    <mergeCell ref="B18:D18"/>
    <mergeCell ref="B16:C16"/>
    <mergeCell ref="B15:C15"/>
    <mergeCell ref="B14:C14"/>
    <mergeCell ref="B13:C13"/>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60" zoomScaleNormal="60" workbookViewId="0">
      <selection activeCell="B4" sqref="B4:C4"/>
    </sheetView>
  </sheetViews>
  <sheetFormatPr defaultColWidth="17.140625" defaultRowHeight="12.75" customHeight="1"/>
  <cols>
    <col min="1" max="1" width="6" customWidth="1"/>
    <col min="2" max="2" width="3.140625" customWidth="1"/>
    <col min="3" max="3" width="42" customWidth="1"/>
    <col min="4" max="4" width="18" customWidth="1"/>
    <col min="5" max="6" width="12" customWidth="1"/>
    <col min="7" max="7" width="14.140625" customWidth="1"/>
    <col min="8" max="8" width="29.140625" customWidth="1"/>
  </cols>
  <sheetData>
    <row r="1" spans="1:10" ht="3" customHeight="1">
      <c r="A1" s="5"/>
      <c r="B1" s="286" t="s">
        <v>7</v>
      </c>
      <c r="C1" s="286"/>
      <c r="D1" s="286"/>
      <c r="E1" s="286"/>
      <c r="F1" s="286"/>
      <c r="G1" s="15"/>
      <c r="H1" s="15"/>
    </row>
    <row r="2" spans="1:10" ht="36" customHeight="1">
      <c r="A2" s="107"/>
      <c r="B2" s="287"/>
      <c r="C2" s="287"/>
      <c r="D2" s="287"/>
      <c r="E2" s="287"/>
      <c r="F2" s="287"/>
      <c r="G2" s="109"/>
      <c r="H2" s="15"/>
    </row>
    <row r="3" spans="1:10" s="37" customFormat="1" ht="21.95" customHeight="1">
      <c r="A3" s="142"/>
      <c r="B3" s="288" t="s">
        <v>191</v>
      </c>
      <c r="C3" s="289"/>
      <c r="D3" s="289"/>
      <c r="E3" s="289"/>
      <c r="F3" s="290"/>
      <c r="G3" s="143"/>
      <c r="H3" s="123" t="s">
        <v>194</v>
      </c>
    </row>
    <row r="4" spans="1:10" s="127" customFormat="1" ht="42.95" customHeight="1">
      <c r="A4" s="136"/>
      <c r="B4" s="275" t="s">
        <v>123</v>
      </c>
      <c r="C4" s="276"/>
      <c r="D4" s="164" t="s">
        <v>197</v>
      </c>
      <c r="E4" s="166" t="s">
        <v>5</v>
      </c>
      <c r="F4" s="166" t="s">
        <v>4</v>
      </c>
      <c r="G4" s="114"/>
      <c r="H4" s="124" t="s">
        <v>195</v>
      </c>
    </row>
    <row r="5" spans="1:10" s="127" customFormat="1" ht="50.1" customHeight="1">
      <c r="A5" s="136"/>
      <c r="B5" s="278" t="s">
        <v>79</v>
      </c>
      <c r="C5" s="278"/>
      <c r="D5" s="121"/>
      <c r="E5" s="115" t="str">
        <f>IF((D5="Y"),2,IF((D5="N"),0,IF((D5="S"),1,IF((D5="R"),0.5,"0"))))</f>
        <v>0</v>
      </c>
      <c r="F5" s="115">
        <v>2</v>
      </c>
      <c r="G5" s="137"/>
      <c r="H5" s="125" t="s">
        <v>196</v>
      </c>
    </row>
    <row r="6" spans="1:10" s="127" customFormat="1" ht="50.1" customHeight="1">
      <c r="A6" s="136"/>
      <c r="B6" s="291" t="s">
        <v>82</v>
      </c>
      <c r="C6" s="291"/>
      <c r="D6" s="121"/>
      <c r="E6" s="115" t="str">
        <f>IF((D6="Y"),2,IF((D6="N"),0,IF((D6="S"),1,IF((D6="R"),0.5,"0"))))</f>
        <v>0</v>
      </c>
      <c r="F6" s="115">
        <v>2</v>
      </c>
      <c r="G6" s="114"/>
      <c r="H6" s="144" t="s">
        <v>198</v>
      </c>
    </row>
    <row r="7" spans="1:10" s="127" customFormat="1" ht="50.1" customHeight="1">
      <c r="A7" s="136"/>
      <c r="B7" s="291" t="s">
        <v>152</v>
      </c>
      <c r="C7" s="291"/>
      <c r="D7" s="121"/>
      <c r="E7" s="115" t="str">
        <f>IF((D7="Y"),2,IF((D7="N"),0,IF((D7="S"),1,IF((D7="R"),0.5,"0"))))</f>
        <v>0</v>
      </c>
      <c r="F7" s="115">
        <v>2</v>
      </c>
      <c r="G7" s="114"/>
    </row>
    <row r="8" spans="1:10" s="127" customFormat="1" ht="50.1" customHeight="1">
      <c r="A8" s="136"/>
      <c r="B8" s="291" t="s">
        <v>155</v>
      </c>
      <c r="C8" s="291"/>
      <c r="D8" s="145"/>
      <c r="E8" s="129" t="str">
        <f>IF((D8="Y"),1,IF((D8="N"),0,IF((D8="S"),0.5,IF((D8="R"),0.25,"0"))))</f>
        <v>0</v>
      </c>
      <c r="F8" s="129">
        <v>1</v>
      </c>
      <c r="G8" s="120"/>
      <c r="H8"/>
      <c r="I8"/>
      <c r="J8"/>
    </row>
    <row r="9" spans="1:10" s="127" customFormat="1" ht="50.1" customHeight="1">
      <c r="A9" s="136"/>
      <c r="B9" s="291" t="s">
        <v>153</v>
      </c>
      <c r="C9" s="291"/>
      <c r="D9" s="145"/>
      <c r="E9" s="129" t="str">
        <f>IF((D9="Y"),2,IF((D9="N"),0,IF((D9="S"),1,IF((D9="R"),0.5,"0"))))</f>
        <v>0</v>
      </c>
      <c r="F9" s="129">
        <v>2</v>
      </c>
      <c r="G9" s="120"/>
      <c r="H9" s="280" t="s">
        <v>205</v>
      </c>
      <c r="I9" s="281"/>
      <c r="J9" s="282"/>
    </row>
    <row r="10" spans="1:10" s="127" customFormat="1" ht="50.1" customHeight="1">
      <c r="A10" s="136"/>
      <c r="B10" s="291" t="s">
        <v>154</v>
      </c>
      <c r="C10" s="291"/>
      <c r="D10" s="145"/>
      <c r="E10" s="129" t="str">
        <f>IF((D10="Y"),2,IF((D10="N"),0,IF((D10="S"),1,IF((D10="R"),0.5,"0"))))</f>
        <v>0</v>
      </c>
      <c r="F10" s="129">
        <v>2</v>
      </c>
      <c r="G10" s="120"/>
      <c r="H10" s="283"/>
      <c r="I10" s="284"/>
      <c r="J10" s="285"/>
    </row>
    <row r="11" spans="1:10" s="127" customFormat="1" ht="50.1" customHeight="1">
      <c r="A11" s="136"/>
      <c r="B11" s="291" t="s">
        <v>150</v>
      </c>
      <c r="C11" s="291"/>
      <c r="D11" s="145"/>
      <c r="E11" s="129" t="str">
        <f>IF((D11="Y"),2,IF((D11="N"),0,IF((D11="S"),1,IF((D11="R"),0.5,"0"))))</f>
        <v>0</v>
      </c>
      <c r="F11" s="129">
        <v>2</v>
      </c>
      <c r="G11" s="120"/>
      <c r="H11"/>
      <c r="I11"/>
      <c r="J11"/>
    </row>
    <row r="12" spans="1:10" s="127" customFormat="1" ht="50.1" customHeight="1">
      <c r="A12" s="136"/>
      <c r="B12" s="291" t="s">
        <v>151</v>
      </c>
      <c r="C12" s="291"/>
      <c r="D12" s="121"/>
      <c r="E12" s="115" t="str">
        <f>IF((D12="Y"),2,IF((D12="N"),0,IF((D12="S"),1,IF((D12="R"),0.5,"0"))))</f>
        <v>0</v>
      </c>
      <c r="F12" s="115">
        <v>2</v>
      </c>
      <c r="G12" s="114"/>
      <c r="H12"/>
      <c r="I12"/>
      <c r="J12"/>
    </row>
    <row r="13" spans="1:10" s="127" customFormat="1" ht="42.95" customHeight="1">
      <c r="A13" s="136"/>
      <c r="B13" s="269" t="s">
        <v>199</v>
      </c>
      <c r="C13" s="270"/>
      <c r="D13" s="279"/>
      <c r="E13" s="138">
        <f>SUM(E5:E12)</f>
        <v>0</v>
      </c>
      <c r="F13" s="118"/>
      <c r="G13" s="114"/>
      <c r="H13" s="141"/>
    </row>
    <row r="14" spans="1:10" s="127" customFormat="1" ht="42.95" customHeight="1">
      <c r="A14" s="136"/>
      <c r="B14" s="269" t="s">
        <v>193</v>
      </c>
      <c r="C14" s="270"/>
      <c r="D14" s="279"/>
      <c r="E14" s="139"/>
      <c r="F14" s="140">
        <f>SUM(F5:F12)</f>
        <v>15</v>
      </c>
      <c r="G14" s="114"/>
      <c r="H14" s="141"/>
    </row>
    <row r="15" spans="1:10" ht="12" customHeight="1">
      <c r="A15" s="108"/>
      <c r="B15" s="105"/>
      <c r="C15" s="105"/>
      <c r="D15" s="105"/>
      <c r="E15" s="105"/>
      <c r="F15" s="105"/>
      <c r="G15" s="106"/>
      <c r="H15" s="15"/>
    </row>
    <row r="16" spans="1:10">
      <c r="A16" s="108"/>
      <c r="B16" s="106"/>
      <c r="C16" s="106"/>
      <c r="D16" s="106"/>
      <c r="E16" s="106"/>
      <c r="F16" s="106"/>
      <c r="G16" s="106"/>
      <c r="H16" s="15"/>
    </row>
    <row r="17" spans="1:8">
      <c r="A17" s="108"/>
      <c r="B17" s="106"/>
      <c r="C17" s="106"/>
      <c r="D17" s="106"/>
      <c r="E17" s="106"/>
      <c r="F17" s="106"/>
      <c r="G17" s="106"/>
      <c r="H17" s="15"/>
    </row>
    <row r="18" spans="1:8">
      <c r="A18" s="108"/>
      <c r="B18" s="108"/>
      <c r="C18" s="108"/>
      <c r="D18" s="108"/>
      <c r="E18" s="108"/>
      <c r="F18" s="108"/>
      <c r="G18" s="108"/>
      <c r="H18" s="5"/>
    </row>
    <row r="19" spans="1:8">
      <c r="A19" s="5"/>
      <c r="B19" s="5"/>
      <c r="C19" s="5"/>
      <c r="D19" s="5"/>
      <c r="E19" s="5"/>
      <c r="F19" s="5"/>
      <c r="G19" s="5"/>
      <c r="H19" s="5"/>
    </row>
    <row r="20" spans="1:8">
      <c r="A20" s="5"/>
      <c r="B20" s="5"/>
      <c r="C20" s="5"/>
      <c r="D20" s="5"/>
      <c r="E20" s="5"/>
      <c r="F20" s="5"/>
      <c r="G20" s="5"/>
      <c r="H20" s="5"/>
    </row>
    <row r="21" spans="1:8">
      <c r="A21" s="5"/>
      <c r="B21" s="5"/>
      <c r="C21" s="5"/>
      <c r="D21" s="5"/>
      <c r="E21" s="5"/>
      <c r="F21" s="5"/>
      <c r="G21" s="5"/>
      <c r="H21" s="5"/>
    </row>
    <row r="22" spans="1:8">
      <c r="A22" s="5"/>
      <c r="B22" s="5"/>
      <c r="C22" s="5"/>
      <c r="D22" s="5"/>
      <c r="E22" s="5"/>
      <c r="F22" s="5"/>
      <c r="G22" s="5"/>
      <c r="H22" s="5"/>
    </row>
  </sheetData>
  <mergeCells count="14">
    <mergeCell ref="B13:D13"/>
    <mergeCell ref="B14:D14"/>
    <mergeCell ref="H9:J10"/>
    <mergeCell ref="B1:F2"/>
    <mergeCell ref="B3:F3"/>
    <mergeCell ref="B4:C4"/>
    <mergeCell ref="B5:C5"/>
    <mergeCell ref="B12:C12"/>
    <mergeCell ref="B11:C11"/>
    <mergeCell ref="B10:C10"/>
    <mergeCell ref="B9:C9"/>
    <mergeCell ref="B8:C8"/>
    <mergeCell ref="B7:C7"/>
    <mergeCell ref="B6:C6"/>
  </mergeCells>
  <hyperlinks>
    <hyperlink ref="H9" r:id="rId1"/>
    <hyperlink ref="I9" r:id="rId2" display="Take Back The Tap Pledge"/>
    <hyperlink ref="J9" r:id="rId3" display="Take Back The Tap Pledge"/>
    <hyperlink ref="H10" r:id="rId4" display="Take Back The Tap Pledge"/>
    <hyperlink ref="I10" r:id="rId5" display="Take Back The Tap Pledge"/>
    <hyperlink ref="J10" r:id="rId6" display="Take Back The Tap Pledge"/>
  </hyperlinks>
  <pageMargins left="0.7" right="0.7" top="0.75" bottom="0.75" header="0.3" footer="0.3"/>
  <pageSetup orientation="portrait" r:id="rId7"/>
  <drawing r:id="rId8"/>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70" zoomScaleNormal="70" workbookViewId="0">
      <selection activeCell="B9" sqref="B9:C9"/>
    </sheetView>
  </sheetViews>
  <sheetFormatPr defaultColWidth="17.140625" defaultRowHeight="12.75" customHeight="1"/>
  <cols>
    <col min="1" max="1" width="4.28515625" customWidth="1"/>
    <col min="2" max="2" width="3.28515625" customWidth="1"/>
    <col min="3" max="3" width="52.5703125" customWidth="1"/>
    <col min="4" max="4" width="18" customWidth="1"/>
    <col min="5" max="5" width="12" customWidth="1"/>
    <col min="6" max="6" width="25.28515625" customWidth="1"/>
    <col min="7" max="7" width="13.140625" customWidth="1"/>
    <col min="8" max="8" width="29.140625" customWidth="1"/>
    <col min="10" max="10" width="34.7109375" customWidth="1"/>
  </cols>
  <sheetData>
    <row r="1" spans="1:10" ht="12" customHeight="1">
      <c r="A1" s="5"/>
      <c r="B1" s="101"/>
      <c r="C1" s="101"/>
      <c r="D1" s="101"/>
      <c r="E1" s="101"/>
      <c r="F1" s="101"/>
      <c r="G1" s="15"/>
      <c r="H1" s="5"/>
    </row>
    <row r="2" spans="1:10" s="108" customFormat="1" ht="36" customHeight="1">
      <c r="A2" s="107"/>
      <c r="B2" s="294" t="s">
        <v>8</v>
      </c>
      <c r="C2" s="295"/>
      <c r="D2" s="295"/>
      <c r="E2" s="295"/>
      <c r="F2" s="296"/>
      <c r="G2" s="109"/>
    </row>
    <row r="3" spans="1:10" s="108" customFormat="1" ht="21.95" customHeight="1">
      <c r="A3" s="107"/>
      <c r="B3" s="273" t="s">
        <v>191</v>
      </c>
      <c r="C3" s="293"/>
      <c r="D3" s="293"/>
      <c r="E3" s="293"/>
      <c r="F3" s="274"/>
      <c r="G3" s="114"/>
      <c r="J3" s="123" t="s">
        <v>194</v>
      </c>
    </row>
    <row r="4" spans="1:10" s="108" customFormat="1" ht="42.95" customHeight="1">
      <c r="A4" s="107"/>
      <c r="B4" s="292" t="s">
        <v>124</v>
      </c>
      <c r="C4" s="292"/>
      <c r="D4" s="164" t="s">
        <v>197</v>
      </c>
      <c r="E4" s="163" t="s">
        <v>5</v>
      </c>
      <c r="F4" s="163" t="s">
        <v>4</v>
      </c>
      <c r="G4" s="114"/>
      <c r="J4" s="124" t="s">
        <v>195</v>
      </c>
    </row>
    <row r="5" spans="1:10" s="108" customFormat="1" ht="45" customHeight="1">
      <c r="A5" s="107"/>
      <c r="B5" s="278" t="s">
        <v>156</v>
      </c>
      <c r="C5" s="278"/>
      <c r="D5" s="121"/>
      <c r="E5" s="115" t="str">
        <f>IF((D5="Y"),2,IF((D5="N"),0,IF((D5="S"),1,IF((D5="R"),0.5,"0"))))</f>
        <v>0</v>
      </c>
      <c r="F5" s="115">
        <v>2</v>
      </c>
      <c r="G5" s="114"/>
      <c r="J5" s="125" t="s">
        <v>196</v>
      </c>
    </row>
    <row r="6" spans="1:10" s="108" customFormat="1" ht="45" customHeight="1">
      <c r="A6" s="107"/>
      <c r="B6" s="278" t="s">
        <v>220</v>
      </c>
      <c r="C6" s="278"/>
      <c r="D6" s="121"/>
      <c r="E6" s="115" t="str">
        <f>IF((D6="Y"),3,IF((D6="N"),0,IF((D6="S"),2,IF((D6="R"),1,"0"))))</f>
        <v>0</v>
      </c>
      <c r="F6" s="115">
        <v>2</v>
      </c>
      <c r="G6" s="114"/>
      <c r="J6" s="144" t="s">
        <v>198</v>
      </c>
    </row>
    <row r="7" spans="1:10" s="108" customFormat="1" ht="45" customHeight="1">
      <c r="A7" s="107"/>
      <c r="B7" s="278" t="s">
        <v>221</v>
      </c>
      <c r="C7" s="278"/>
      <c r="D7" s="145"/>
      <c r="E7" s="129">
        <v>0</v>
      </c>
      <c r="F7" s="129">
        <v>1</v>
      </c>
      <c r="G7" s="120"/>
      <c r="J7" s="336"/>
    </row>
    <row r="8" spans="1:10" s="108" customFormat="1" ht="45" customHeight="1">
      <c r="A8" s="107"/>
      <c r="B8" s="337" t="s">
        <v>222</v>
      </c>
      <c r="C8" s="337"/>
      <c r="D8" s="121"/>
      <c r="E8" s="115" t="str">
        <f>IF((D8="Y"),2,IF((D8="N"),0,IF((D8="S"),1,IF((D8="R"),0.5,"0"))))</f>
        <v>0</v>
      </c>
      <c r="F8" s="115">
        <v>2</v>
      </c>
      <c r="G8" s="114"/>
      <c r="H8"/>
    </row>
    <row r="9" spans="1:10" s="108" customFormat="1" ht="45" customHeight="1">
      <c r="A9" s="107"/>
      <c r="B9" s="291" t="s">
        <v>125</v>
      </c>
      <c r="C9" s="291"/>
      <c r="D9" s="121"/>
      <c r="E9" s="115" t="str">
        <f>IF((D9="Y"),1,IF((D9="N"),0,IF((D9="S"),0.5,IF((D9="R"),0.25,"0"))))</f>
        <v>0</v>
      </c>
      <c r="F9" s="115">
        <v>1</v>
      </c>
      <c r="G9" s="114"/>
      <c r="H9"/>
    </row>
    <row r="10" spans="1:10" s="108" customFormat="1" ht="45" customHeight="1">
      <c r="A10" s="107"/>
      <c r="B10" s="291" t="s">
        <v>157</v>
      </c>
      <c r="C10" s="291"/>
      <c r="D10" s="121"/>
      <c r="E10" s="115" t="str">
        <f>IF((D10="Y"),1,IF((D10="N"),0,IF((D10="S"),0.5,IF((D10="R"),0.25,"0"))))</f>
        <v>0</v>
      </c>
      <c r="F10" s="115">
        <v>1</v>
      </c>
      <c r="G10" s="114"/>
      <c r="H10" s="116"/>
    </row>
    <row r="11" spans="1:10" s="108" customFormat="1" ht="45" customHeight="1">
      <c r="A11" s="107"/>
      <c r="B11" s="291" t="s">
        <v>126</v>
      </c>
      <c r="C11" s="291"/>
      <c r="D11" s="121"/>
      <c r="E11" s="115" t="str">
        <f>IF((D11="Y"),1,IF((D11="N"),0,IF((D11="S"),0.5,IF((D11="R"),0.25,"0"))))</f>
        <v>0</v>
      </c>
      <c r="F11" s="115">
        <v>2</v>
      </c>
      <c r="G11" s="114"/>
      <c r="H11" s="116"/>
    </row>
    <row r="12" spans="1:10" s="108" customFormat="1" ht="45" customHeight="1">
      <c r="A12" s="111"/>
      <c r="B12" s="291" t="s">
        <v>127</v>
      </c>
      <c r="C12" s="291"/>
      <c r="D12" s="121"/>
      <c r="E12" s="115" t="str">
        <f>IF((D12="Y"),2,IF((D12="N"),0,IF((D12="S"),1,IF((D12="R"),0.5,"0"))))</f>
        <v>0</v>
      </c>
      <c r="F12" s="115">
        <v>2</v>
      </c>
      <c r="G12" s="114"/>
      <c r="H12" s="116"/>
    </row>
    <row r="13" spans="1:10" s="108" customFormat="1" ht="45" customHeight="1">
      <c r="A13" s="107"/>
      <c r="B13" s="291" t="s">
        <v>128</v>
      </c>
      <c r="C13" s="291"/>
      <c r="D13" s="122"/>
      <c r="E13" s="115" t="str">
        <f>IF((D13="Y"),2,IF((D13="N"),0,IF((D13="S"),1,IF((D13="R"),0.5,"0"))))</f>
        <v>0</v>
      </c>
      <c r="F13" s="115">
        <v>2</v>
      </c>
      <c r="G13" s="114"/>
      <c r="H13" s="116"/>
    </row>
    <row r="14" spans="1:10" s="108" customFormat="1" ht="42.95" customHeight="1">
      <c r="A14" s="107"/>
      <c r="B14" s="269" t="s">
        <v>199</v>
      </c>
      <c r="C14" s="270"/>
      <c r="D14" s="279"/>
      <c r="E14" s="117">
        <f>SUM(E5:E13)</f>
        <v>0</v>
      </c>
      <c r="F14" s="118"/>
      <c r="G14" s="114"/>
      <c r="H14" s="116"/>
    </row>
    <row r="15" spans="1:10" s="108" customFormat="1" ht="42.95" customHeight="1">
      <c r="A15" s="112"/>
      <c r="B15" s="269" t="s">
        <v>193</v>
      </c>
      <c r="C15" s="270"/>
      <c r="D15" s="279"/>
      <c r="E15" s="119"/>
      <c r="F15" s="117">
        <f>SUM(F5:F13)</f>
        <v>15</v>
      </c>
      <c r="G15" s="120"/>
      <c r="H15" s="116"/>
    </row>
    <row r="16" spans="1:10" ht="12" customHeight="1">
      <c r="A16" s="5"/>
      <c r="B16" s="104"/>
      <c r="C16" s="104"/>
      <c r="D16" s="104"/>
      <c r="E16" s="113"/>
      <c r="F16" s="113"/>
      <c r="G16" s="15"/>
      <c r="H16" s="5"/>
    </row>
    <row r="17" spans="1:8">
      <c r="A17" s="5"/>
      <c r="B17" s="7"/>
      <c r="C17" s="3"/>
      <c r="D17" s="5"/>
      <c r="E17" s="5"/>
      <c r="F17" s="5"/>
      <c r="G17" s="5"/>
      <c r="H17" s="5"/>
    </row>
    <row r="18" spans="1:8">
      <c r="A18" s="5"/>
      <c r="B18" s="5"/>
      <c r="C18" s="5"/>
      <c r="D18" s="5"/>
      <c r="E18" s="5"/>
      <c r="F18" s="5"/>
      <c r="G18" s="5"/>
      <c r="H18" s="5"/>
    </row>
    <row r="19" spans="1:8">
      <c r="A19" s="5"/>
      <c r="B19" s="5"/>
      <c r="C19" s="5"/>
      <c r="D19" s="5"/>
      <c r="E19" s="5"/>
      <c r="F19" s="5"/>
      <c r="G19" s="5"/>
      <c r="H19" s="5"/>
    </row>
    <row r="20" spans="1:8">
      <c r="A20" s="5"/>
      <c r="B20" s="5"/>
      <c r="C20" s="5"/>
      <c r="D20" s="5"/>
      <c r="E20" s="5"/>
      <c r="F20" s="5"/>
      <c r="G20" s="5"/>
      <c r="H20" s="5"/>
    </row>
    <row r="21" spans="1:8">
      <c r="A21" s="5"/>
      <c r="B21" s="5"/>
      <c r="C21" s="5"/>
      <c r="D21" s="5"/>
      <c r="E21" s="5"/>
      <c r="F21" s="5"/>
      <c r="G21" s="5"/>
      <c r="H21" s="5"/>
    </row>
    <row r="22" spans="1:8">
      <c r="A22" s="5"/>
      <c r="B22" s="5"/>
      <c r="C22" s="5"/>
      <c r="D22" s="5"/>
      <c r="E22" s="5"/>
      <c r="F22" s="5"/>
      <c r="G22" s="5"/>
      <c r="H22" s="5"/>
    </row>
    <row r="23" spans="1:8">
      <c r="A23" s="5"/>
      <c r="B23" s="5"/>
      <c r="C23" s="5"/>
      <c r="D23" s="5"/>
      <c r="E23" s="5"/>
      <c r="F23" s="5"/>
      <c r="G23" s="5"/>
      <c r="H23" s="5"/>
    </row>
  </sheetData>
  <mergeCells count="14">
    <mergeCell ref="B4:C4"/>
    <mergeCell ref="B3:F3"/>
    <mergeCell ref="B2:F2"/>
    <mergeCell ref="B15:D15"/>
    <mergeCell ref="B14:D14"/>
    <mergeCell ref="B5:C5"/>
    <mergeCell ref="B6:C6"/>
    <mergeCell ref="B8:C8"/>
    <mergeCell ref="B9:C9"/>
    <mergeCell ref="B10:C10"/>
    <mergeCell ref="B11:C11"/>
    <mergeCell ref="B12:C12"/>
    <mergeCell ref="B13:C13"/>
    <mergeCell ref="B7:C7"/>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9"/>
  <sheetViews>
    <sheetView zoomScale="70" zoomScaleNormal="70" workbookViewId="0">
      <selection activeCell="H13" sqref="H13"/>
    </sheetView>
  </sheetViews>
  <sheetFormatPr defaultColWidth="17.140625" defaultRowHeight="12.75" customHeight="1"/>
  <cols>
    <col min="1" max="1" width="4.140625" customWidth="1"/>
    <col min="2" max="2" width="3.28515625" style="156" customWidth="1"/>
    <col min="3" max="3" width="42" customWidth="1"/>
    <col min="4" max="4" width="18" customWidth="1"/>
    <col min="5" max="6" width="12" customWidth="1"/>
    <col min="7" max="7" width="10.7109375" customWidth="1"/>
    <col min="8" max="8" width="29.140625" customWidth="1"/>
  </cols>
  <sheetData>
    <row r="1" spans="1:8" ht="12" customHeight="1">
      <c r="A1" s="5"/>
      <c r="C1" s="2"/>
      <c r="D1" s="2"/>
      <c r="E1" s="2"/>
      <c r="F1" s="2"/>
      <c r="G1" s="5"/>
    </row>
    <row r="2" spans="1:8" ht="36" customHeight="1">
      <c r="A2" s="157"/>
      <c r="C2" s="300" t="s">
        <v>9</v>
      </c>
      <c r="D2" s="301"/>
      <c r="E2" s="301"/>
      <c r="F2" s="302"/>
      <c r="G2" s="152"/>
    </row>
    <row r="3" spans="1:8" ht="21.95" customHeight="1">
      <c r="A3" s="157"/>
      <c r="C3" s="297" t="s">
        <v>191</v>
      </c>
      <c r="D3" s="298"/>
      <c r="E3" s="298"/>
      <c r="F3" s="299"/>
      <c r="G3" s="152"/>
      <c r="H3" s="123" t="s">
        <v>194</v>
      </c>
    </row>
    <row r="4" spans="1:8" ht="42.95" customHeight="1">
      <c r="A4" s="157"/>
      <c r="C4" s="167" t="s">
        <v>129</v>
      </c>
      <c r="D4" s="164" t="s">
        <v>197</v>
      </c>
      <c r="E4" s="165" t="s">
        <v>5</v>
      </c>
      <c r="F4" s="165" t="s">
        <v>4</v>
      </c>
      <c r="G4" s="152"/>
      <c r="H4" s="124" t="s">
        <v>195</v>
      </c>
    </row>
    <row r="5" spans="1:8" ht="45" customHeight="1">
      <c r="A5" s="157"/>
      <c r="C5" s="154" t="s">
        <v>130</v>
      </c>
      <c r="D5" s="122"/>
      <c r="E5" s="115" t="str">
        <f>IF((D5="Y"),3,IF((D5="N"),0,IF((D5="S"),2,IF((D5="R"),1,"0"))))</f>
        <v>0</v>
      </c>
      <c r="F5" s="115">
        <v>3</v>
      </c>
      <c r="G5" s="152"/>
      <c r="H5" s="125" t="s">
        <v>196</v>
      </c>
    </row>
    <row r="6" spans="1:8" ht="45" customHeight="1">
      <c r="A6" s="157"/>
      <c r="C6" s="154" t="s">
        <v>158</v>
      </c>
      <c r="D6" s="145"/>
      <c r="E6" s="129" t="str">
        <f t="shared" ref="E6:E11" si="0">IF((D6="Y"),2,IF((D6="N"),0,IF((D6="S"),1,IF((D6="R"),0.5,"0"))))</f>
        <v>0</v>
      </c>
      <c r="F6" s="129">
        <v>2</v>
      </c>
      <c r="G6" s="153"/>
      <c r="H6" s="144" t="s">
        <v>198</v>
      </c>
    </row>
    <row r="7" spans="1:8" ht="45" customHeight="1">
      <c r="A7" s="157"/>
      <c r="C7" s="155" t="s">
        <v>107</v>
      </c>
      <c r="D7" s="122"/>
      <c r="E7" s="115" t="str">
        <f t="shared" si="0"/>
        <v>0</v>
      </c>
      <c r="F7" s="115">
        <v>2</v>
      </c>
      <c r="G7" s="152"/>
    </row>
    <row r="8" spans="1:8" ht="45" customHeight="1">
      <c r="A8" s="157"/>
      <c r="C8" s="155" t="s">
        <v>131</v>
      </c>
      <c r="D8" s="122"/>
      <c r="E8" s="115" t="str">
        <f t="shared" si="0"/>
        <v>0</v>
      </c>
      <c r="F8" s="115">
        <v>2</v>
      </c>
      <c r="G8" s="152"/>
    </row>
    <row r="9" spans="1:8" ht="45" customHeight="1">
      <c r="A9" s="157"/>
      <c r="C9" s="155" t="s">
        <v>132</v>
      </c>
      <c r="D9" s="122"/>
      <c r="E9" s="115" t="str">
        <f t="shared" si="0"/>
        <v>0</v>
      </c>
      <c r="F9" s="115">
        <v>2</v>
      </c>
      <c r="G9" s="152"/>
    </row>
    <row r="10" spans="1:8" ht="45" customHeight="1">
      <c r="A10" s="157"/>
      <c r="C10" s="155" t="s">
        <v>149</v>
      </c>
      <c r="D10" s="145"/>
      <c r="E10" s="129" t="str">
        <f t="shared" si="0"/>
        <v>0</v>
      </c>
      <c r="F10" s="129">
        <v>2</v>
      </c>
      <c r="G10" s="153"/>
    </row>
    <row r="11" spans="1:8" ht="45" customHeight="1">
      <c r="A11" s="157"/>
      <c r="C11" s="155" t="s">
        <v>133</v>
      </c>
      <c r="D11" s="122"/>
      <c r="E11" s="115" t="str">
        <f t="shared" si="0"/>
        <v>0</v>
      </c>
      <c r="F11" s="115">
        <v>2</v>
      </c>
      <c r="G11" s="152"/>
    </row>
    <row r="12" spans="1:8" ht="42.95" customHeight="1">
      <c r="A12" s="157"/>
      <c r="C12" s="269" t="s">
        <v>199</v>
      </c>
      <c r="D12" s="279"/>
      <c r="E12" s="171">
        <f>SUM(E5:E11)</f>
        <v>0</v>
      </c>
      <c r="F12" s="149"/>
      <c r="G12" s="152"/>
    </row>
    <row r="13" spans="1:8" ht="42.95" customHeight="1">
      <c r="A13" s="157"/>
      <c r="C13" s="269" t="s">
        <v>193</v>
      </c>
      <c r="D13" s="279"/>
      <c r="E13" s="150"/>
      <c r="F13" s="117">
        <f>SUM(F5:F11)</f>
        <v>15</v>
      </c>
      <c r="G13" s="152"/>
    </row>
    <row r="14" spans="1:8" ht="12" customHeight="1">
      <c r="A14" s="29"/>
      <c r="C14" s="146"/>
      <c r="D14" s="146"/>
      <c r="E14" s="146"/>
      <c r="F14" s="146"/>
      <c r="G14" s="29"/>
    </row>
    <row r="15" spans="1:8" ht="15">
      <c r="A15" s="5"/>
      <c r="C15" s="147"/>
      <c r="D15" s="147"/>
      <c r="E15" s="147"/>
      <c r="F15" s="147"/>
      <c r="G15" s="5"/>
    </row>
    <row r="16" spans="1:8" ht="15">
      <c r="A16" s="5"/>
      <c r="C16" s="147"/>
      <c r="D16" s="147"/>
      <c r="E16" s="147"/>
      <c r="F16" s="147"/>
      <c r="G16" s="5"/>
    </row>
    <row r="17" spans="1:7">
      <c r="A17" s="5"/>
      <c r="C17" s="5"/>
      <c r="D17" s="5"/>
      <c r="E17" s="5"/>
      <c r="F17" s="5"/>
      <c r="G17" s="5"/>
    </row>
    <row r="18" spans="1:7">
      <c r="A18" s="5"/>
      <c r="C18" s="5"/>
      <c r="D18" s="5"/>
      <c r="E18" s="5"/>
      <c r="F18" s="5"/>
      <c r="G18" s="5"/>
    </row>
    <row r="19" spans="1:7">
      <c r="A19" s="5"/>
      <c r="C19" s="5"/>
      <c r="D19" s="5"/>
      <c r="E19" s="5"/>
      <c r="F19" s="5"/>
      <c r="G19" s="5"/>
    </row>
  </sheetData>
  <mergeCells count="4">
    <mergeCell ref="C12:D12"/>
    <mergeCell ref="C13:D13"/>
    <mergeCell ref="C3:F3"/>
    <mergeCell ref="C2:F2"/>
  </mergeCells>
  <pageMargins left="0.7" right="0.7" top="0.75" bottom="0.75" header="0.3" footer="0.3"/>
  <pageSetup orientation="portrait" horizontalDpi="4294967292" verticalDpi="4294967292" r:id="rId1"/>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9"/>
  <sheetViews>
    <sheetView zoomScale="80" zoomScaleNormal="80" workbookViewId="0">
      <selection activeCell="H16" sqref="H16"/>
    </sheetView>
  </sheetViews>
  <sheetFormatPr defaultColWidth="17.140625" defaultRowHeight="12.75" customHeight="1"/>
  <cols>
    <col min="1" max="1" width="2.85546875" customWidth="1"/>
    <col min="2" max="2" width="3.42578125" customWidth="1"/>
    <col min="3" max="3" width="42" customWidth="1"/>
    <col min="4" max="4" width="18" customWidth="1"/>
    <col min="5" max="6" width="12" customWidth="1"/>
    <col min="7" max="7" width="10.28515625" customWidth="1"/>
    <col min="8" max="8" width="30" customWidth="1"/>
  </cols>
  <sheetData>
    <row r="1" spans="1:8" ht="12" customHeight="1">
      <c r="A1" s="5"/>
      <c r="C1" s="2"/>
      <c r="D1" s="2"/>
      <c r="E1" s="2"/>
      <c r="F1" s="2"/>
      <c r="G1" s="5"/>
      <c r="H1" s="5"/>
    </row>
    <row r="2" spans="1:8" ht="36" customHeight="1">
      <c r="A2" s="7"/>
      <c r="C2" s="277" t="s">
        <v>10</v>
      </c>
      <c r="D2" s="277"/>
      <c r="E2" s="277"/>
      <c r="F2" s="277"/>
      <c r="G2" s="110"/>
      <c r="H2" s="5"/>
    </row>
    <row r="3" spans="1:8" ht="21.95" customHeight="1">
      <c r="A3" s="7"/>
      <c r="C3" s="273" t="s">
        <v>191</v>
      </c>
      <c r="D3" s="293"/>
      <c r="E3" s="293"/>
      <c r="F3" s="274"/>
      <c r="G3" s="161"/>
      <c r="H3" s="123" t="s">
        <v>194</v>
      </c>
    </row>
    <row r="4" spans="1:8" ht="42" customHeight="1">
      <c r="A4" s="7"/>
      <c r="C4" s="168" t="s">
        <v>134</v>
      </c>
      <c r="D4" s="168" t="s">
        <v>197</v>
      </c>
      <c r="E4" s="168" t="s">
        <v>5</v>
      </c>
      <c r="F4" s="168" t="s">
        <v>4</v>
      </c>
      <c r="G4" s="161"/>
      <c r="H4" s="124" t="s">
        <v>195</v>
      </c>
    </row>
    <row r="5" spans="1:8" ht="42.95" customHeight="1">
      <c r="A5" s="1"/>
      <c r="C5" s="148" t="s">
        <v>135</v>
      </c>
      <c r="D5" s="145"/>
      <c r="E5" s="129" t="str">
        <f>IF((D5="Y"),3,IF((D5="N"),0,IF((D5="S"),2,IF((D5="R"),1,"0"))))</f>
        <v>0</v>
      </c>
      <c r="F5" s="129">
        <v>3</v>
      </c>
      <c r="G5" s="162"/>
      <c r="H5" s="125" t="s">
        <v>196</v>
      </c>
    </row>
    <row r="6" spans="1:8" ht="42.95" customHeight="1">
      <c r="A6" s="1"/>
      <c r="C6" s="151" t="s">
        <v>114</v>
      </c>
      <c r="D6" s="145"/>
      <c r="E6" s="129" t="str">
        <f>IF((D6="Y"),3,IF((D6="N"),0,IF((D6="S"),2,IF((D6="R"),1,"0"))))</f>
        <v>0</v>
      </c>
      <c r="F6" s="129">
        <v>3</v>
      </c>
      <c r="G6" s="162"/>
      <c r="H6" s="144" t="s">
        <v>198</v>
      </c>
    </row>
    <row r="7" spans="1:8" ht="54.95" customHeight="1">
      <c r="A7" s="1"/>
      <c r="C7" s="151" t="s">
        <v>136</v>
      </c>
      <c r="D7" s="145"/>
      <c r="E7" s="129" t="str">
        <f>IF((D7="Y"),3,IF((D7="N"),0,IF((D7="S"),2,IF((D7="R"),1,"0"))))</f>
        <v>0</v>
      </c>
      <c r="F7" s="129">
        <v>3</v>
      </c>
      <c r="G7" s="162"/>
      <c r="H7" s="5"/>
    </row>
    <row r="8" spans="1:8" ht="108" customHeight="1">
      <c r="A8" s="1"/>
      <c r="C8" s="151" t="s">
        <v>159</v>
      </c>
      <c r="D8" s="145"/>
      <c r="E8" s="129" t="str">
        <f>IF((D8="Y"),2,IF((D8="N"),0,IF((D8="S"),1,IF((D8="R"),0.5,"0"))))</f>
        <v>0</v>
      </c>
      <c r="F8" s="129">
        <v>2</v>
      </c>
      <c r="G8" s="162"/>
      <c r="H8" s="5"/>
    </row>
    <row r="9" spans="1:8" ht="36" customHeight="1">
      <c r="A9" s="8"/>
      <c r="C9" s="151" t="s">
        <v>160</v>
      </c>
      <c r="D9" s="145"/>
      <c r="E9" s="129" t="str">
        <f>IF((D9="Y"),2,IF((D9="N"),0,IF((D9="S"),1,IF((D9="R"),0.5,"0"))))</f>
        <v>0</v>
      </c>
      <c r="F9" s="129">
        <v>2</v>
      </c>
      <c r="G9" s="120"/>
      <c r="H9" s="5"/>
    </row>
    <row r="10" spans="1:8" ht="36" customHeight="1">
      <c r="A10" s="1"/>
      <c r="C10" s="151" t="s">
        <v>169</v>
      </c>
      <c r="D10" s="145"/>
      <c r="E10" s="129" t="str">
        <f>IF((D10="Y"),2,IF((D10="N"),0,IF((D10="S"),1,IF((D10="R"),0.5,"0"))))</f>
        <v>0</v>
      </c>
      <c r="F10" s="129">
        <v>2</v>
      </c>
      <c r="G10" s="162"/>
      <c r="H10" s="5"/>
    </row>
    <row r="11" spans="1:8" ht="50.1" customHeight="1">
      <c r="A11" s="7"/>
      <c r="C11" s="303" t="s">
        <v>199</v>
      </c>
      <c r="D11" s="303"/>
      <c r="E11" s="170">
        <f>SUM(E5:E10)</f>
        <v>0</v>
      </c>
      <c r="F11" s="169"/>
      <c r="G11" s="161"/>
      <c r="H11" s="5"/>
    </row>
    <row r="12" spans="1:8" ht="50.1" customHeight="1">
      <c r="A12" s="1"/>
      <c r="C12" s="269" t="s">
        <v>193</v>
      </c>
      <c r="D12" s="270"/>
      <c r="E12" s="158"/>
      <c r="F12" s="170">
        <f>SUM(F5:F10)</f>
        <v>15</v>
      </c>
      <c r="G12" s="162"/>
      <c r="H12" s="5"/>
    </row>
    <row r="13" spans="1:8" ht="12" customHeight="1">
      <c r="A13" s="5"/>
      <c r="C13" s="146"/>
      <c r="D13" s="146"/>
      <c r="E13" s="146"/>
      <c r="F13" s="146"/>
      <c r="G13" s="147"/>
      <c r="H13" s="5"/>
    </row>
    <row r="14" spans="1:8" ht="15">
      <c r="A14" s="5"/>
      <c r="C14" s="160"/>
      <c r="D14" s="160"/>
      <c r="E14" s="160"/>
      <c r="F14" s="160"/>
      <c r="G14" s="160"/>
      <c r="H14" s="5"/>
    </row>
    <row r="15" spans="1:8" ht="15">
      <c r="A15" s="5"/>
      <c r="C15" s="127"/>
      <c r="D15" s="127"/>
      <c r="E15" s="127"/>
      <c r="F15" s="127"/>
      <c r="G15" s="127"/>
      <c r="H15" s="5"/>
    </row>
    <row r="16" spans="1:8" ht="15">
      <c r="A16" s="5"/>
      <c r="C16" s="127"/>
      <c r="D16" s="127"/>
      <c r="E16" s="127"/>
      <c r="F16" s="127"/>
      <c r="G16" s="127"/>
      <c r="H16" s="5"/>
    </row>
    <row r="17" spans="1:8" ht="15">
      <c r="A17" s="5"/>
      <c r="C17" s="127"/>
      <c r="D17" s="127"/>
      <c r="E17" s="127"/>
      <c r="F17" s="127"/>
      <c r="G17" s="127"/>
      <c r="H17" s="5"/>
    </row>
    <row r="18" spans="1:8" ht="12.75" customHeight="1">
      <c r="C18" s="127"/>
      <c r="D18" s="127"/>
      <c r="E18" s="127"/>
      <c r="F18" s="127"/>
      <c r="G18" s="127"/>
    </row>
    <row r="19" spans="1:8" ht="12.75" customHeight="1">
      <c r="C19" s="127"/>
      <c r="D19" s="127"/>
      <c r="E19" s="127"/>
      <c r="F19" s="127"/>
      <c r="G19" s="127"/>
    </row>
  </sheetData>
  <mergeCells count="4">
    <mergeCell ref="C2:F2"/>
    <mergeCell ref="C3:F3"/>
    <mergeCell ref="C11:D11"/>
    <mergeCell ref="C12:D12"/>
  </mergeCells>
  <pageMargins left="0.7" right="0.7" top="0.75" bottom="0.75" header="0.3" footer="0.3"/>
  <pageSetup orientation="portrait" horizontalDpi="4294967292" verticalDpi="4294967292"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 &amp; Overview</vt:lpstr>
      <vt:lpstr>Summary of Points</vt:lpstr>
      <vt:lpstr>User Information</vt:lpstr>
      <vt:lpstr>Calculator</vt:lpstr>
      <vt:lpstr>Energy</vt:lpstr>
      <vt:lpstr>Water Conservation</vt:lpstr>
      <vt:lpstr>Recycling &amp; Waste Management</vt:lpstr>
      <vt:lpstr>Purchasing</vt:lpstr>
      <vt:lpstr>Transportation</vt:lpstr>
      <vt:lpstr>Community Involvement</vt:lpstr>
      <vt:lpstr>Creative &amp; Innovation Options</vt:lpstr>
      <vt:lpstr>Tool Request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L. Bader</dc:creator>
  <cp:lastModifiedBy>cen17</cp:lastModifiedBy>
  <dcterms:created xsi:type="dcterms:W3CDTF">2014-02-23T01:53:38Z</dcterms:created>
  <dcterms:modified xsi:type="dcterms:W3CDTF">2016-03-25T20:17:29Z</dcterms:modified>
</cp:coreProperties>
</file>