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hared drives\Office of Sustainability\STARS\"/>
    </mc:Choice>
  </mc:AlternateContent>
  <bookViews>
    <workbookView xWindow="0" yWindow="0" windowWidth="15360" windowHeight="7605" activeTab="3"/>
  </bookViews>
  <sheets>
    <sheet name="Totals" sheetId="4" r:id="rId1"/>
    <sheet name="Emissions from Boilers" sheetId="2" r:id="rId2"/>
    <sheet name="All Emissions from CoGen" sheetId="1" r:id="rId3"/>
    <sheet name="Emissions Diesel generators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3" l="1"/>
  <c r="C11" i="3" s="1"/>
  <c r="D20" i="3" l="1"/>
  <c r="E20" i="3" s="1"/>
  <c r="F8" i="4" s="1"/>
  <c r="D19" i="3"/>
  <c r="E19" i="3" s="1"/>
  <c r="E8" i="4" s="1"/>
  <c r="D18" i="3"/>
  <c r="E18" i="3" s="1"/>
  <c r="D8" i="4" s="1"/>
  <c r="D17" i="3"/>
  <c r="E17" i="3" s="1"/>
  <c r="C8" i="4" s="1"/>
  <c r="D4" i="1"/>
  <c r="F8" i="1" s="1"/>
  <c r="G8" i="1" s="1"/>
  <c r="C7" i="4" s="1"/>
  <c r="D7" i="2"/>
  <c r="C4" i="2"/>
  <c r="F9" i="1" l="1"/>
  <c r="G9" i="1" s="1"/>
  <c r="D7" i="4" s="1"/>
  <c r="F10" i="1"/>
  <c r="G10" i="1" s="1"/>
  <c r="E7" i="4" s="1"/>
  <c r="E9" i="4" s="1"/>
  <c r="F11" i="1"/>
  <c r="G11" i="1" s="1"/>
  <c r="F7" i="4" s="1"/>
  <c r="F9" i="4" s="1"/>
  <c r="C9" i="4"/>
  <c r="E7" i="2"/>
  <c r="F7" i="2" s="1"/>
  <c r="D6" i="4" s="1"/>
  <c r="D9" i="4" s="1"/>
</calcChain>
</file>

<file path=xl/sharedStrings.xml><?xml version="1.0" encoding="utf-8"?>
<sst xmlns="http://schemas.openxmlformats.org/spreadsheetml/2006/main" count="77" uniqueCount="53">
  <si>
    <t>Pollutant</t>
  </si>
  <si>
    <t>Emission Factor (lb/MMBtu)</t>
  </si>
  <si>
    <t>8.47 E-01</t>
  </si>
  <si>
    <t>CO (&lt;90% load)</t>
  </si>
  <si>
    <t>5.57 E-01</t>
  </si>
  <si>
    <t>SO2</t>
  </si>
  <si>
    <t>5.88 E-04</t>
  </si>
  <si>
    <t xml:space="preserve">PM 10 </t>
  </si>
  <si>
    <t>7.71 E-05</t>
  </si>
  <si>
    <t>Emissions from the Cogeneration Unit in Housing</t>
  </si>
  <si>
    <t>therms</t>
  </si>
  <si>
    <t>Conversion Factor</t>
  </si>
  <si>
    <t>MMBtu</t>
  </si>
  <si>
    <t>1 therm = .099976 MMBtu</t>
  </si>
  <si>
    <t>Emission Factor (lb/10^6 scf)</t>
  </si>
  <si>
    <t>Converted to lb/MMBtu</t>
  </si>
  <si>
    <t>CO</t>
  </si>
  <si>
    <t>Convert lb/10^6 scf to lb/MMBtu by dividing by 1020</t>
  </si>
  <si>
    <t>Pollutants converted to lbs</t>
  </si>
  <si>
    <t>1 lb = .0005 ton</t>
  </si>
  <si>
    <t>Emissions from Natural Gas Consumption from Boiler use</t>
  </si>
  <si>
    <t>Pollutants converted to tons</t>
  </si>
  <si>
    <t>Emissions from Diesel Generators</t>
  </si>
  <si>
    <t>Location</t>
  </si>
  <si>
    <t>BSS Generator</t>
  </si>
  <si>
    <t>K&amp;A Generator</t>
  </si>
  <si>
    <t>Theate Arts Generator</t>
  </si>
  <si>
    <t>CoGen</t>
  </si>
  <si>
    <t>Qunatity of Fuel Combusted (Gallons)</t>
  </si>
  <si>
    <t>Totals</t>
  </si>
  <si>
    <t>Diesel Fuel Emission Factor (lb/MMBtu)</t>
  </si>
  <si>
    <t>NOx</t>
  </si>
  <si>
    <t>SOx</t>
  </si>
  <si>
    <t>PM-10</t>
  </si>
  <si>
    <t>Gallons Diesel Converted to MMBtu</t>
  </si>
  <si>
    <t>1 Btu = .000001 MMBtu</t>
  </si>
  <si>
    <t>1 gallon = 137,381 Btu</t>
  </si>
  <si>
    <t>NOx (&lt;90% load)</t>
  </si>
  <si>
    <t>Generation Source</t>
  </si>
  <si>
    <t>Emissions from CoGen</t>
  </si>
  <si>
    <t>CO  (tons)</t>
  </si>
  <si>
    <t>PM (tons)</t>
  </si>
  <si>
    <t>Emissions from Nat Gas Boiler Systems</t>
  </si>
  <si>
    <t>NOx (tons)</t>
  </si>
  <si>
    <t>SOx (tons)</t>
  </si>
  <si>
    <t>Outdoor Air Emissions Totals from Boilers, CoGenerator, and Diesel Emergency Generators</t>
  </si>
  <si>
    <t>Emissions Factors taken from Table 3.2-2 Uncontrolled Emission Factors for 4-Stroke Lean-Burn Engines in EPA document AP 42</t>
  </si>
  <si>
    <t>Emissions Factors taken from Table3.3-1 for Diesel Industrial Engines in lb/MMBtu in EPA document AP 42</t>
  </si>
  <si>
    <t>Emissions Factors taken from Table 1.4-1 in EPA document AP 42</t>
  </si>
  <si>
    <t>https://www3.epa.gov/ttn/chief/ap42/ch01/index.html</t>
  </si>
  <si>
    <t>https://www3.epa.gov/ttn/chief/ap42/ch03/index.html</t>
  </si>
  <si>
    <t>2018 Calendar Year</t>
  </si>
  <si>
    <t>2018 Calendar Year Consumption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</si>
</sst>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000"/>
    <numFmt numFmtId="165" formatCode="0.00000"/>
    <numFmt numFmtId="166" formatCode="_(* #,##0.0000_);_(* \(#,##0.0000\);_(* &quot;-&quot;??_);_(@_)"/>
    <numFmt numFmtId="167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3" borderId="0" applyNumberFormat="0" applyBorder="0" applyAlignment="0" applyProtection="0"/>
  </cellStyleXfs>
  <cellXfs count="24">
    <xf numFmtId="0" fontId="0" fillId="0" borderId="0" xfId="0"/>
    <xf numFmtId="43" fontId="0" fillId="0" borderId="0" xfId="1" applyFont="1"/>
    <xf numFmtId="0" fontId="0" fillId="0" borderId="1" xfId="0" applyBorder="1"/>
    <xf numFmtId="0" fontId="0" fillId="2" borderId="1" xfId="0" applyFill="1" applyBorder="1"/>
    <xf numFmtId="43" fontId="0" fillId="0" borderId="0" xfId="0" applyNumberFormat="1"/>
    <xf numFmtId="43" fontId="0" fillId="0" borderId="1" xfId="0" applyNumberFormat="1" applyBorder="1"/>
    <xf numFmtId="164" fontId="0" fillId="0" borderId="1" xfId="0" applyNumberFormat="1" applyBorder="1"/>
    <xf numFmtId="0" fontId="0" fillId="2" borderId="2" xfId="0" applyFill="1" applyBorder="1"/>
    <xf numFmtId="43" fontId="0" fillId="0" borderId="1" xfId="1" applyFont="1" applyBorder="1"/>
    <xf numFmtId="0" fontId="3" fillId="3" borderId="1" xfId="2" applyBorder="1" applyAlignment="1">
      <alignment horizontal="right"/>
    </xf>
    <xf numFmtId="0" fontId="4" fillId="0" borderId="1" xfId="0" applyFont="1" applyBorder="1"/>
    <xf numFmtId="0" fontId="3" fillId="3" borderId="0" xfId="2" applyBorder="1" applyAlignment="1">
      <alignment horizontal="right"/>
    </xf>
    <xf numFmtId="0" fontId="0" fillId="0" borderId="0" xfId="0" applyBorder="1"/>
    <xf numFmtId="0" fontId="4" fillId="0" borderId="0" xfId="0" applyFont="1" applyBorder="1"/>
    <xf numFmtId="0" fontId="0" fillId="4" borderId="1" xfId="0" applyFill="1" applyBorder="1"/>
    <xf numFmtId="0" fontId="0" fillId="0" borderId="0" xfId="0" applyFill="1" applyBorder="1"/>
    <xf numFmtId="0" fontId="0" fillId="0" borderId="0" xfId="0" applyFont="1" applyBorder="1"/>
    <xf numFmtId="0" fontId="0" fillId="4" borderId="3" xfId="0" applyFill="1" applyBorder="1"/>
    <xf numFmtId="0" fontId="0" fillId="2" borderId="1" xfId="0" applyFill="1" applyBorder="1" applyAlignment="1">
      <alignment horizontal="center" wrapText="1"/>
    </xf>
    <xf numFmtId="165" fontId="0" fillId="0" borderId="1" xfId="0" applyNumberFormat="1" applyBorder="1"/>
    <xf numFmtId="166" fontId="0" fillId="0" borderId="1" xfId="0" applyNumberFormat="1" applyBorder="1"/>
    <xf numFmtId="167" fontId="2" fillId="0" borderId="1" xfId="0" applyNumberFormat="1" applyFont="1" applyBorder="1"/>
    <xf numFmtId="0" fontId="0" fillId="0" borderId="2" xfId="0" applyBorder="1"/>
    <xf numFmtId="167" fontId="0" fillId="0" borderId="1" xfId="0" applyNumberFormat="1" applyBorder="1"/>
  </cellXfs>
  <cellStyles count="3">
    <cellStyle name="Accent1" xfId="2" builtinId="29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workbookViewId="0">
      <selection activeCell="B4" sqref="B4"/>
    </sheetView>
  </sheetViews>
  <sheetFormatPr defaultRowHeight="15" x14ac:dyDescent="0.25"/>
  <cols>
    <col min="2" max="2" width="35.85546875" bestFit="1" customWidth="1"/>
    <col min="3" max="4" width="12.5703125" bestFit="1" customWidth="1"/>
    <col min="5" max="5" width="11.5703125" bestFit="1" customWidth="1"/>
    <col min="6" max="6" width="12.42578125" bestFit="1" customWidth="1"/>
  </cols>
  <sheetData>
    <row r="2" spans="2:6" x14ac:dyDescent="0.25">
      <c r="B2" t="s">
        <v>45</v>
      </c>
    </row>
    <row r="3" spans="2:6" x14ac:dyDescent="0.25">
      <c r="B3" t="s">
        <v>51</v>
      </c>
    </row>
    <row r="5" spans="2:6" x14ac:dyDescent="0.25">
      <c r="B5" s="3" t="s">
        <v>38</v>
      </c>
      <c r="C5" s="3" t="s">
        <v>43</v>
      </c>
      <c r="D5" s="3" t="s">
        <v>40</v>
      </c>
      <c r="E5" s="3" t="s">
        <v>44</v>
      </c>
      <c r="F5" s="3" t="s">
        <v>41</v>
      </c>
    </row>
    <row r="6" spans="2:6" x14ac:dyDescent="0.25">
      <c r="B6" s="22" t="s">
        <v>42</v>
      </c>
      <c r="C6" s="23"/>
      <c r="D6" s="23">
        <f>'Emissions from Boilers'!F7</f>
        <v>4.6163800381176472</v>
      </c>
      <c r="E6" s="23"/>
      <c r="F6" s="23"/>
    </row>
    <row r="7" spans="2:6" x14ac:dyDescent="0.25">
      <c r="B7" s="22" t="s">
        <v>39</v>
      </c>
      <c r="C7" s="23">
        <f>'All Emissions from CoGen'!G8</f>
        <v>7.0014846403039996</v>
      </c>
      <c r="D7" s="23">
        <f>'All Emissions from CoGen'!G9</f>
        <v>4.6042821070239999</v>
      </c>
      <c r="E7" s="23">
        <f>'All Emissions from CoGen'!G10</f>
        <v>4.8605347916159999E-3</v>
      </c>
      <c r="F7" s="23">
        <f>'All Emissions from CoGen'!G11</f>
        <v>6.3732522522720006E-4</v>
      </c>
    </row>
    <row r="8" spans="2:6" x14ac:dyDescent="0.25">
      <c r="B8" s="22" t="s">
        <v>22</v>
      </c>
      <c r="C8" s="23">
        <f>'Emissions Diesel generators'!E17</f>
        <v>7.5428351144999989E-2</v>
      </c>
      <c r="D8" s="23">
        <f>'Emissions Diesel generators'!E18</f>
        <v>1.6248737774999997E-2</v>
      </c>
      <c r="E8" s="23">
        <f>'Emissions Diesel generators'!E19</f>
        <v>4.9601410049999991E-3</v>
      </c>
      <c r="F8" s="23">
        <f>'Emissions Diesel generators'!E20</f>
        <v>5.3022196949999989E-3</v>
      </c>
    </row>
    <row r="9" spans="2:6" x14ac:dyDescent="0.25">
      <c r="B9" s="11" t="s">
        <v>29</v>
      </c>
      <c r="C9" s="21">
        <f t="shared" ref="C9:F9" si="0">SUM(C6:C8)</f>
        <v>7.0769129914489994</v>
      </c>
      <c r="D9" s="21">
        <f>SUM(D6:D8)</f>
        <v>9.2369108829166464</v>
      </c>
      <c r="E9" s="21">
        <f t="shared" si="0"/>
        <v>9.8206757966159998E-3</v>
      </c>
      <c r="F9" s="21">
        <f t="shared" si="0"/>
        <v>5.9395449202271989E-3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workbookViewId="0">
      <selection activeCell="B4" sqref="B4"/>
    </sheetView>
  </sheetViews>
  <sheetFormatPr defaultRowHeight="15" x14ac:dyDescent="0.25"/>
  <cols>
    <col min="2" max="2" width="30.5703125" bestFit="1" customWidth="1"/>
    <col min="3" max="3" width="26.5703125" bestFit="1" customWidth="1"/>
    <col min="4" max="4" width="22.42578125" bestFit="1" customWidth="1"/>
    <col min="5" max="5" width="25.140625" bestFit="1" customWidth="1"/>
    <col min="6" max="6" width="26.5703125" bestFit="1" customWidth="1"/>
    <col min="7" max="7" width="3.7109375" customWidth="1"/>
    <col min="8" max="8" width="23.5703125" bestFit="1" customWidth="1"/>
  </cols>
  <sheetData>
    <row r="2" spans="2:8" x14ac:dyDescent="0.25">
      <c r="B2" t="s">
        <v>20</v>
      </c>
    </row>
    <row r="3" spans="2:8" x14ac:dyDescent="0.25">
      <c r="B3" s="7" t="s">
        <v>52</v>
      </c>
      <c r="C3" s="8">
        <v>1121390</v>
      </c>
      <c r="D3" t="s">
        <v>10</v>
      </c>
      <c r="E3" t="s">
        <v>11</v>
      </c>
    </row>
    <row r="4" spans="2:8" x14ac:dyDescent="0.25">
      <c r="C4" s="5">
        <f>C3*0.099976</f>
        <v>112112.08663999999</v>
      </c>
      <c r="D4" t="s">
        <v>12</v>
      </c>
      <c r="E4" t="s">
        <v>13</v>
      </c>
    </row>
    <row r="6" spans="2:8" x14ac:dyDescent="0.25">
      <c r="B6" s="3" t="s">
        <v>0</v>
      </c>
      <c r="C6" s="3" t="s">
        <v>14</v>
      </c>
      <c r="D6" s="3" t="s">
        <v>15</v>
      </c>
      <c r="E6" s="3" t="s">
        <v>18</v>
      </c>
      <c r="F6" s="3" t="s">
        <v>21</v>
      </c>
      <c r="H6" t="s">
        <v>11</v>
      </c>
    </row>
    <row r="7" spans="2:8" x14ac:dyDescent="0.25">
      <c r="B7" s="2" t="s">
        <v>16</v>
      </c>
      <c r="C7" s="2">
        <v>84</v>
      </c>
      <c r="D7" s="2">
        <f>C7/1020</f>
        <v>8.2352941176470587E-2</v>
      </c>
      <c r="E7" s="5">
        <f>D7*C4</f>
        <v>9232.760076235294</v>
      </c>
      <c r="F7" s="20">
        <f>E7*0.0005</f>
        <v>4.6163800381176472</v>
      </c>
      <c r="G7" s="4"/>
      <c r="H7" t="s">
        <v>17</v>
      </c>
    </row>
    <row r="8" spans="2:8" x14ac:dyDescent="0.25">
      <c r="H8" t="s">
        <v>19</v>
      </c>
    </row>
    <row r="11" spans="2:8" x14ac:dyDescent="0.25">
      <c r="B11" t="s">
        <v>48</v>
      </c>
      <c r="E11" s="4"/>
    </row>
    <row r="12" spans="2:8" x14ac:dyDescent="0.25">
      <c r="B12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16"/>
  <sheetViews>
    <sheetView workbookViewId="0">
      <selection activeCell="C4" sqref="C4"/>
    </sheetView>
  </sheetViews>
  <sheetFormatPr defaultRowHeight="15" x14ac:dyDescent="0.25"/>
  <cols>
    <col min="3" max="3" width="36" customWidth="1"/>
    <col min="4" max="5" width="26.140625" bestFit="1" customWidth="1"/>
    <col min="6" max="6" width="25.140625" bestFit="1" customWidth="1"/>
    <col min="7" max="7" width="26.5703125" bestFit="1" customWidth="1"/>
    <col min="8" max="8" width="3.85546875" customWidth="1"/>
    <col min="9" max="9" width="17" bestFit="1" customWidth="1"/>
  </cols>
  <sheetData>
    <row r="2" spans="3:9" x14ac:dyDescent="0.25">
      <c r="C2" t="s">
        <v>9</v>
      </c>
    </row>
    <row r="3" spans="3:9" x14ac:dyDescent="0.25">
      <c r="C3" s="14" t="s">
        <v>52</v>
      </c>
      <c r="D3" s="8">
        <v>165364</v>
      </c>
      <c r="E3" t="s">
        <v>10</v>
      </c>
      <c r="F3" t="s">
        <v>11</v>
      </c>
    </row>
    <row r="4" spans="3:9" x14ac:dyDescent="0.25">
      <c r="D4" s="8">
        <f>D3*0.099976</f>
        <v>16532.431263999999</v>
      </c>
      <c r="E4" t="s">
        <v>12</v>
      </c>
      <c r="F4" t="s">
        <v>13</v>
      </c>
    </row>
    <row r="5" spans="3:9" x14ac:dyDescent="0.25">
      <c r="D5" s="1"/>
    </row>
    <row r="7" spans="3:9" x14ac:dyDescent="0.25">
      <c r="C7" s="3" t="s">
        <v>0</v>
      </c>
      <c r="D7" s="3" t="s">
        <v>1</v>
      </c>
      <c r="E7" s="3" t="s">
        <v>1</v>
      </c>
      <c r="F7" s="3" t="s">
        <v>18</v>
      </c>
      <c r="G7" s="3" t="s">
        <v>21</v>
      </c>
      <c r="I7" t="s">
        <v>11</v>
      </c>
    </row>
    <row r="8" spans="3:9" x14ac:dyDescent="0.25">
      <c r="C8" s="2" t="s">
        <v>37</v>
      </c>
      <c r="D8" s="2" t="s">
        <v>2</v>
      </c>
      <c r="E8" s="2">
        <v>0.84699999999999998</v>
      </c>
      <c r="F8" s="5">
        <f>E8*D4</f>
        <v>14002.969280607998</v>
      </c>
      <c r="G8" s="6">
        <f>F8*0.0005</f>
        <v>7.0014846403039996</v>
      </c>
      <c r="I8" t="s">
        <v>19</v>
      </c>
    </row>
    <row r="9" spans="3:9" x14ac:dyDescent="0.25">
      <c r="C9" s="2" t="s">
        <v>3</v>
      </c>
      <c r="D9" s="2" t="s">
        <v>4</v>
      </c>
      <c r="E9" s="2">
        <v>0.55700000000000005</v>
      </c>
      <c r="F9" s="5">
        <f>E9*D4</f>
        <v>9208.5642140479995</v>
      </c>
      <c r="G9" s="6">
        <f>F9*0.0005</f>
        <v>4.6042821070239999</v>
      </c>
    </row>
    <row r="10" spans="3:9" x14ac:dyDescent="0.25">
      <c r="C10" s="2" t="s">
        <v>5</v>
      </c>
      <c r="D10" s="2" t="s">
        <v>6</v>
      </c>
      <c r="E10" s="2">
        <v>5.8799999999999998E-4</v>
      </c>
      <c r="F10" s="5">
        <f>E10*D4</f>
        <v>9.7210695832319995</v>
      </c>
      <c r="G10" s="6">
        <f>F10*0.0005</f>
        <v>4.8605347916159999E-3</v>
      </c>
    </row>
    <row r="11" spans="3:9" x14ac:dyDescent="0.25">
      <c r="C11" s="2" t="s">
        <v>7</v>
      </c>
      <c r="D11" s="2" t="s">
        <v>8</v>
      </c>
      <c r="E11" s="2">
        <v>7.7100000000000004E-5</v>
      </c>
      <c r="F11" s="5">
        <f>E11*D4</f>
        <v>1.2746504504544001</v>
      </c>
      <c r="G11" s="6">
        <f>F11*0.0005</f>
        <v>6.3732522522720006E-4</v>
      </c>
    </row>
    <row r="15" spans="3:9" x14ac:dyDescent="0.25">
      <c r="C15" t="s">
        <v>46</v>
      </c>
    </row>
    <row r="16" spans="3:9" x14ac:dyDescent="0.25">
      <c r="C16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5"/>
  <sheetViews>
    <sheetView tabSelected="1" workbookViewId="0">
      <selection activeCell="B4" sqref="B4"/>
    </sheetView>
  </sheetViews>
  <sheetFormatPr defaultRowHeight="15" x14ac:dyDescent="0.25"/>
  <cols>
    <col min="2" max="3" width="36.7109375" bestFit="1" customWidth="1"/>
    <col min="4" max="4" width="33.42578125" customWidth="1"/>
    <col min="5" max="5" width="26.5703125" bestFit="1" customWidth="1"/>
    <col min="6" max="6" width="3.85546875" customWidth="1"/>
    <col min="7" max="7" width="17" bestFit="1" customWidth="1"/>
  </cols>
  <sheetData>
    <row r="2" spans="2:7" x14ac:dyDescent="0.25">
      <c r="B2" t="s">
        <v>22</v>
      </c>
    </row>
    <row r="3" spans="2:7" x14ac:dyDescent="0.25">
      <c r="B3" s="17" t="s">
        <v>52</v>
      </c>
    </row>
    <row r="4" spans="2:7" x14ac:dyDescent="0.25">
      <c r="B4" s="3" t="s">
        <v>23</v>
      </c>
      <c r="C4" s="18" t="s">
        <v>28</v>
      </c>
    </row>
    <row r="5" spans="2:7" x14ac:dyDescent="0.25">
      <c r="B5" s="2" t="s">
        <v>24</v>
      </c>
      <c r="C5" s="2">
        <v>97</v>
      </c>
    </row>
    <row r="6" spans="2:7" x14ac:dyDescent="0.25">
      <c r="B6" s="2" t="s">
        <v>27</v>
      </c>
      <c r="C6" s="2">
        <v>0</v>
      </c>
    </row>
    <row r="7" spans="2:7" x14ac:dyDescent="0.25">
      <c r="B7" s="2" t="s">
        <v>25</v>
      </c>
      <c r="C7" s="2">
        <v>72</v>
      </c>
    </row>
    <row r="8" spans="2:7" x14ac:dyDescent="0.25">
      <c r="B8" s="2" t="s">
        <v>26</v>
      </c>
      <c r="C8" s="2">
        <v>80</v>
      </c>
    </row>
    <row r="9" spans="2:7" x14ac:dyDescent="0.25">
      <c r="B9" s="9" t="s">
        <v>29</v>
      </c>
      <c r="C9" s="10">
        <f>SUM(C5:C8)</f>
        <v>249</v>
      </c>
    </row>
    <row r="10" spans="2:7" x14ac:dyDescent="0.25">
      <c r="C10" s="12"/>
      <c r="D10" s="13"/>
    </row>
    <row r="11" spans="2:7" x14ac:dyDescent="0.25">
      <c r="B11" t="s">
        <v>34</v>
      </c>
      <c r="C11" s="15">
        <f>C9*137381*0.000001</f>
        <v>34.207868999999995</v>
      </c>
      <c r="D11" t="s">
        <v>12</v>
      </c>
    </row>
    <row r="12" spans="2:7" x14ac:dyDescent="0.25">
      <c r="C12" s="15"/>
      <c r="D12" t="s">
        <v>11</v>
      </c>
    </row>
    <row r="13" spans="2:7" x14ac:dyDescent="0.25">
      <c r="C13" s="12"/>
      <c r="D13" s="16" t="s">
        <v>36</v>
      </c>
    </row>
    <row r="14" spans="2:7" x14ac:dyDescent="0.25">
      <c r="C14" s="12"/>
      <c r="D14" s="16" t="s">
        <v>35</v>
      </c>
    </row>
    <row r="16" spans="2:7" x14ac:dyDescent="0.25">
      <c r="B16" s="3" t="s">
        <v>0</v>
      </c>
      <c r="C16" s="3" t="s">
        <v>30</v>
      </c>
      <c r="D16" s="3" t="s">
        <v>18</v>
      </c>
      <c r="E16" s="3" t="s">
        <v>21</v>
      </c>
      <c r="G16" t="s">
        <v>11</v>
      </c>
    </row>
    <row r="17" spans="2:7" x14ac:dyDescent="0.25">
      <c r="B17" s="2" t="s">
        <v>31</v>
      </c>
      <c r="C17" s="2">
        <v>4.41</v>
      </c>
      <c r="D17" s="19">
        <f>C11*C17</f>
        <v>150.85670228999999</v>
      </c>
      <c r="E17" s="6">
        <f>D17*0.0005</f>
        <v>7.5428351144999989E-2</v>
      </c>
      <c r="G17" t="s">
        <v>19</v>
      </c>
    </row>
    <row r="18" spans="2:7" x14ac:dyDescent="0.25">
      <c r="B18" s="2" t="s">
        <v>16</v>
      </c>
      <c r="C18" s="2">
        <v>0.95</v>
      </c>
      <c r="D18" s="19">
        <f>C11*C18</f>
        <v>32.497475549999997</v>
      </c>
      <c r="E18" s="6">
        <f>D18*0.0005</f>
        <v>1.6248737774999997E-2</v>
      </c>
    </row>
    <row r="19" spans="2:7" x14ac:dyDescent="0.25">
      <c r="B19" s="2" t="s">
        <v>32</v>
      </c>
      <c r="C19" s="2">
        <v>0.28999999999999998</v>
      </c>
      <c r="D19" s="19">
        <f>C11*C19</f>
        <v>9.9202820099999975</v>
      </c>
      <c r="E19" s="6">
        <f>D19*0.0005</f>
        <v>4.9601410049999991E-3</v>
      </c>
    </row>
    <row r="20" spans="2:7" x14ac:dyDescent="0.25">
      <c r="B20" s="2" t="s">
        <v>33</v>
      </c>
      <c r="C20" s="2">
        <v>0.31</v>
      </c>
      <c r="D20" s="19">
        <f>C11*C20</f>
        <v>10.604439389999998</v>
      </c>
      <c r="E20" s="6">
        <f>D20*0.0005</f>
        <v>5.3022196949999989E-3</v>
      </c>
    </row>
    <row r="24" spans="2:7" x14ac:dyDescent="0.25">
      <c r="B24" t="s">
        <v>47</v>
      </c>
    </row>
    <row r="25" spans="2:7" x14ac:dyDescent="0.25">
      <c r="B25" t="s">
        <v>50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Totals</vt:lpstr>
      <vt:lpstr>Emissions from Boilers</vt:lpstr>
      <vt:lpstr>All Emissions from CoGen</vt:lpstr>
      <vt:lpstr>Emissions Diesel generators</vt:lpstr>
    </vt:vector>
  </TitlesOfParts>
  <Company>Humboldt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kmk928</dc:creator>
  <cp:lastModifiedBy>ala25</cp:lastModifiedBy>
  <dcterms:created xsi:type="dcterms:W3CDTF">2017-04-13T23:45:59Z</dcterms:created>
  <dcterms:modified xsi:type="dcterms:W3CDTF">2020-03-09T21:38:46Z</dcterms:modified>
</cp:coreProperties>
</file>