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1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checkCompatibility="1" autoCompressPictures="0"/>
  <bookViews>
    <workbookView xWindow="580" yWindow="0" windowWidth="24720" windowHeight="13180" tabRatio="638" firstSheet="6" activeTab="10"/>
  </bookViews>
  <sheets>
    <sheet name="Utilities Carbon 04-05" sheetId="6" r:id="rId1"/>
    <sheet name="Utilities Carbon 05-06" sheetId="5" r:id="rId2"/>
    <sheet name="Utilities Carbon 06-07" sheetId="4" r:id="rId3"/>
    <sheet name="Utilities Carbon 07-08" sheetId="1" r:id="rId4"/>
    <sheet name="Utilities Carbon 08-09" sheetId="2" r:id="rId5"/>
    <sheet name="Utilities Carbon 09-10" sheetId="7" r:id="rId6"/>
    <sheet name="Utilities Carbon 10-11" sheetId="8" r:id="rId7"/>
    <sheet name="Utilities Carbon 11-12" sheetId="9" r:id="rId8"/>
    <sheet name="Utilities Carbon 12-13" sheetId="10" r:id="rId9"/>
    <sheet name="Utilities Carbon 13-14" sheetId="11" r:id="rId10"/>
    <sheet name="Utilities Carbon 14-15" sheetId="12" r:id="rId11"/>
  </sheets>
  <definedNames>
    <definedName name="_xlnm.Print_Area" localSheetId="0">'Utilities Carbon 04-05'!$A$1:$G$41</definedName>
    <definedName name="_xlnm.Print_Area" localSheetId="1">'Utilities Carbon 05-06'!$A$1:$G$41</definedName>
    <definedName name="_xlnm.Print_Area" localSheetId="2">'Utilities Carbon 06-07'!$A$1:$G$41</definedName>
    <definedName name="_xlnm.Print_Area" localSheetId="3">'Utilities Carbon 07-08'!$A$1:$G$40</definedName>
    <definedName name="_xlnm.Print_Area" localSheetId="4">'Utilities Carbon 08-09'!$A$1:$G$41</definedName>
    <definedName name="_xlnm.Print_Area" localSheetId="7">'Utilities Carbon 11-12'!$A$1:$G$42</definedName>
    <definedName name="_xlnm.Print_Area" localSheetId="8">'Utilities Carbon 12-13'!$A$1:$G$36</definedName>
    <definedName name="_xlnm.Print_Area" localSheetId="9">'Utilities Carbon 13-14'!$A$1:$G$37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2" l="1"/>
  <c r="C10" i="12"/>
  <c r="D10" i="12"/>
  <c r="E10" i="12"/>
  <c r="F10" i="12"/>
  <c r="F14" i="12"/>
  <c r="B13" i="12"/>
  <c r="F7" i="12"/>
  <c r="E7" i="12"/>
  <c r="D7" i="12"/>
  <c r="B10" i="11"/>
  <c r="C10" i="11"/>
  <c r="D10" i="11"/>
  <c r="E10" i="11"/>
  <c r="F10" i="11"/>
  <c r="F14" i="11"/>
  <c r="B13" i="11"/>
  <c r="F7" i="11"/>
  <c r="E7" i="11"/>
  <c r="D7" i="11"/>
  <c r="C7" i="11"/>
  <c r="B9" i="10"/>
  <c r="C9" i="10"/>
  <c r="D9" i="10"/>
  <c r="E9" i="10"/>
  <c r="F9" i="10"/>
  <c r="F13" i="10"/>
  <c r="B12" i="10"/>
  <c r="F6" i="10"/>
  <c r="E6" i="10"/>
  <c r="D6" i="10"/>
  <c r="C6" i="10"/>
  <c r="B6" i="9"/>
  <c r="B13" i="9"/>
  <c r="F10" i="9"/>
  <c r="E10" i="9"/>
  <c r="D10" i="9"/>
  <c r="C10" i="9"/>
  <c r="B10" i="9"/>
  <c r="F7" i="9"/>
  <c r="E7" i="9"/>
  <c r="D7" i="9"/>
  <c r="C7" i="9"/>
  <c r="C7" i="8"/>
  <c r="D7" i="8"/>
  <c r="B13" i="8"/>
  <c r="F10" i="8"/>
  <c r="E10" i="8"/>
  <c r="D10" i="8"/>
  <c r="C10" i="8"/>
  <c r="B10" i="8"/>
  <c r="F14" i="8"/>
  <c r="F7" i="8"/>
  <c r="E7" i="8"/>
  <c r="B7" i="6"/>
  <c r="C7" i="6"/>
  <c r="D7" i="6"/>
  <c r="E7" i="6"/>
  <c r="F7" i="6"/>
  <c r="B10" i="6"/>
  <c r="C10" i="6"/>
  <c r="D10" i="6"/>
  <c r="E10" i="6"/>
  <c r="F10" i="6"/>
  <c r="F14" i="6"/>
  <c r="B13" i="6"/>
  <c r="A67" i="6"/>
  <c r="B7" i="5"/>
  <c r="C7" i="5"/>
  <c r="D7" i="5"/>
  <c r="E7" i="5"/>
  <c r="F7" i="5"/>
  <c r="B10" i="5"/>
  <c r="C10" i="5"/>
  <c r="D10" i="5"/>
  <c r="E10" i="5"/>
  <c r="F10" i="5"/>
  <c r="B13" i="5"/>
  <c r="F14" i="5"/>
  <c r="A67" i="5"/>
  <c r="B7" i="4"/>
  <c r="C7" i="4"/>
  <c r="D7" i="4"/>
  <c r="E7" i="4"/>
  <c r="F7" i="4"/>
  <c r="B10" i="4"/>
  <c r="C10" i="4"/>
  <c r="D10" i="4"/>
  <c r="E10" i="4"/>
  <c r="F10" i="4"/>
  <c r="F14" i="4"/>
  <c r="B13" i="4"/>
  <c r="A67" i="4"/>
  <c r="B7" i="1"/>
  <c r="C7" i="1"/>
  <c r="D7" i="1"/>
  <c r="E7" i="1"/>
  <c r="F7" i="1"/>
  <c r="B10" i="1"/>
  <c r="C10" i="1"/>
  <c r="D10" i="1"/>
  <c r="E10" i="1"/>
  <c r="F10" i="1"/>
  <c r="B13" i="1"/>
  <c r="F14" i="1"/>
  <c r="A66" i="1"/>
  <c r="B7" i="2"/>
  <c r="C7" i="2"/>
  <c r="D7" i="2"/>
  <c r="E7" i="2"/>
  <c r="F7" i="2"/>
  <c r="B10" i="2"/>
  <c r="C10" i="2"/>
  <c r="D10" i="2"/>
  <c r="E10" i="2"/>
  <c r="F10" i="2"/>
  <c r="F14" i="2"/>
  <c r="B13" i="2"/>
  <c r="A67" i="2"/>
  <c r="B6" i="7"/>
  <c r="C6" i="7"/>
  <c r="D6" i="7"/>
  <c r="E6" i="7"/>
  <c r="F6" i="7"/>
  <c r="B9" i="7"/>
  <c r="C9" i="7"/>
  <c r="D9" i="7"/>
  <c r="E9" i="7"/>
  <c r="F9" i="7"/>
  <c r="F13" i="7"/>
  <c r="B12" i="7"/>
  <c r="A66" i="7"/>
  <c r="F14" i="9"/>
</calcChain>
</file>

<file path=xl/sharedStrings.xml><?xml version="1.0" encoding="utf-8"?>
<sst xmlns="http://schemas.openxmlformats.org/spreadsheetml/2006/main" count="402" uniqueCount="56">
  <si>
    <t>NATURAL GAS</t>
  </si>
  <si>
    <t>ELECTRICITY</t>
  </si>
  <si>
    <t>WATER</t>
  </si>
  <si>
    <t>COAL</t>
  </si>
  <si>
    <t>GASOLINE</t>
  </si>
  <si>
    <t>DIESEL</t>
  </si>
  <si>
    <t>COST</t>
  </si>
  <si>
    <t>lb of CO2 EMITTED</t>
  </si>
  <si>
    <t>WATER (gallons)</t>
  </si>
  <si>
    <t>GASOLINE (gallons)</t>
  </si>
  <si>
    <t>DIESEL (gallons)</t>
  </si>
  <si>
    <t>COAL (short ton; bituminous)</t>
  </si>
  <si>
    <t>NATURAL GAS (cu. ft.)</t>
  </si>
  <si>
    <t>ELECTRICITY (mWh)</t>
  </si>
  <si>
    <t>data not available</t>
  </si>
  <si>
    <t>mmbtu</t>
  </si>
  <si>
    <t>btu factor</t>
  </si>
  <si>
    <t>Denison University Utilities Fiscal Year 2007-2008</t>
  </si>
  <si>
    <t>QUANTITY</t>
  </si>
  <si>
    <t>The average footprint for people in United States is 20.40 tonnes</t>
  </si>
  <si>
    <t>The average for the industrial nations is about 11 tonnes</t>
  </si>
  <si>
    <t>The average worldwide carbon footprint is about 4 tonnes</t>
  </si>
  <si>
    <t>The worldwide target to combat climate change is 2 tonnes</t>
  </si>
  <si>
    <t>conversion to lb CO2 *</t>
  </si>
  <si>
    <t>"A society grows great when old men plant trees whose shade they know they shall never sit in."</t>
  </si>
  <si>
    <t>-- Greek proverb</t>
  </si>
  <si>
    <t>http://www.epa.gov/sequestration/faq.html</t>
  </si>
  <si>
    <t>Changes in cropping practices, such as from conventional to conservation tillage, have been shown to sequester about 0.1 – 0.3 metric tons of carbon per acre per year (Lal et al. 1999; West and Post 2002).</t>
  </si>
  <si>
    <t>http://www.metric-conversions.org/cgi-bin/util/conversion-chart.cgi?type=5&amp;from=1&amp;to=12</t>
  </si>
  <si>
    <r>
      <t>Total Pounds of CO</t>
    </r>
    <r>
      <rPr>
        <b/>
        <sz val="8"/>
        <rFont val="Arial"/>
        <family val="2"/>
      </rPr>
      <t>2</t>
    </r>
    <r>
      <rPr>
        <b/>
        <sz val="12"/>
        <rFont val="Arial"/>
        <family val="2"/>
      </rPr>
      <t xml:space="preserve"> Emitted =</t>
    </r>
  </si>
  <si>
    <r>
      <t>* Source:</t>
    </r>
    <r>
      <rPr>
        <i/>
        <sz val="8"/>
        <rFont val="Arial"/>
      </rPr>
      <t xml:space="preserve"> Unit Conversions,</t>
    </r>
    <r>
      <rPr>
        <sz val="8"/>
        <rFont val="Arial"/>
      </rPr>
      <t xml:space="preserve"> </t>
    </r>
    <r>
      <rPr>
        <i/>
        <sz val="8"/>
        <rFont val="Arial"/>
      </rPr>
      <t xml:space="preserve">Emissions Factors, and Other Reference Data, </t>
    </r>
    <r>
      <rPr>
        <sz val="8"/>
        <rFont val="Arial"/>
      </rPr>
      <t>November 2004 (http://www.epa.gov/climatechange/emissions/downloads/emissionsfactorsbrochure2004.pdf)</t>
    </r>
  </si>
  <si>
    <t>ccf</t>
  </si>
  <si>
    <t>mcf</t>
  </si>
  <si>
    <t>cf</t>
  </si>
  <si>
    <t>Denison University Utilities Fiscal Year 2008-2009</t>
  </si>
  <si>
    <t>Total Cost</t>
  </si>
  <si>
    <t>Denison University Utilities Fiscal Year 2004-2005</t>
  </si>
  <si>
    <t>Denison University Utilities Fiscal Year 2005-2006</t>
  </si>
  <si>
    <t>Denison University Utilities Fiscal Year 2006-2007</t>
  </si>
  <si>
    <t>MMBtu</t>
  </si>
  <si>
    <t>Denison University Utilities Fiscal Year 2009-2010</t>
    <phoneticPr fontId="16" type="noConversion"/>
  </si>
  <si>
    <t>Denison University Utilities Fiscal Year 2010-2011</t>
  </si>
  <si>
    <t>WATER (galx1000)</t>
  </si>
  <si>
    <t>Denison University Utilities Fiscal Year 2011-2012</t>
  </si>
  <si>
    <t>Denison University Utilities Fiscal Year 2012-2013</t>
  </si>
  <si>
    <r>
      <t>* Source:</t>
    </r>
    <r>
      <rPr>
        <i/>
        <sz val="8"/>
        <rFont val="Arial"/>
      </rPr>
      <t xml:space="preserve"> Unit Conversions,</t>
    </r>
    <r>
      <rPr>
        <sz val="8"/>
        <rFont val="Arial"/>
      </rPr>
      <t xml:space="preserve"> </t>
    </r>
    <r>
      <rPr>
        <i/>
        <sz val="8"/>
        <rFont val="Arial"/>
      </rPr>
      <t xml:space="preserve">Emissions Factors, and Other Reference Data, </t>
    </r>
    <r>
      <rPr>
        <sz val="8"/>
        <rFont val="Arial"/>
      </rPr>
      <t>November 2004 (http://www.epa.gov/climatechange/emissions/downloads/emissionsfactorsbrochure2004.pdf)</t>
    </r>
  </si>
  <si>
    <t>ELECTRICITY 
(mWh)</t>
  </si>
  <si>
    <t>COAL 
(short ton; bituminous)</t>
  </si>
  <si>
    <t>NATURAL GAS 
(cu. ft.)</t>
  </si>
  <si>
    <t>GASOLINE 
(gallons)</t>
  </si>
  <si>
    <t>DIESEL 
(gallons)</t>
  </si>
  <si>
    <t>WATER 
(gallons)</t>
  </si>
  <si>
    <t>WATER 
(kgal)</t>
  </si>
  <si>
    <t>COAL 
(short ton; 
bituminous)</t>
  </si>
  <si>
    <t>Denison University Utilities Fiscal Year 2013-2014</t>
  </si>
  <si>
    <t>Denison University Utilities Fiscal Year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</si>
</sst>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00"/>
    <numFmt numFmtId="166" formatCode="&quot;$&quot;#,##0"/>
  </numFmts>
  <fonts count="20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10"/>
      <name val="Symbol"/>
      <family val="1"/>
    </font>
    <font>
      <sz val="10"/>
      <color indexed="9"/>
      <name val="Arial"/>
    </font>
    <font>
      <b/>
      <sz val="18"/>
      <color indexed="9"/>
      <name val="Arial"/>
      <family val="2"/>
    </font>
    <font>
      <sz val="12"/>
      <name val="Arial"/>
    </font>
    <font>
      <sz val="12"/>
      <color indexed="23"/>
      <name val="Arial"/>
    </font>
    <font>
      <sz val="10"/>
      <name val="Arial"/>
    </font>
    <font>
      <i/>
      <sz val="8"/>
      <name val="Arial"/>
    </font>
    <font>
      <sz val="10"/>
      <color indexed="63"/>
      <name val="Verdana"/>
      <family val="2"/>
    </font>
    <font>
      <i/>
      <sz val="10"/>
      <color indexed="63"/>
      <name val="Verdana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  <font>
      <sz val="10"/>
      <color indexed="23"/>
      <name val="Arial"/>
      <family val="2"/>
    </font>
    <font>
      <sz val="8"/>
      <name val="Verdana"/>
    </font>
    <font>
      <sz val="12"/>
      <name val="Arial"/>
    </font>
    <font>
      <u/>
      <sz val="10"/>
      <color theme="11"/>
      <name val="Arial"/>
    </font>
    <font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ck">
        <color indexed="10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1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6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0" xfId="0" applyFont="1"/>
    <xf numFmtId="0" fontId="11" fillId="0" borderId="2" xfId="0" applyFont="1" applyBorder="1" applyAlignment="1">
      <alignment horizontal="left" indent="1"/>
    </xf>
    <xf numFmtId="0" fontId="10" fillId="0" borderId="0" xfId="0" applyFont="1"/>
    <xf numFmtId="0" fontId="14" fillId="0" borderId="0" xfId="1" applyAlignment="1" applyProtection="1"/>
    <xf numFmtId="0" fontId="0" fillId="2" borderId="0" xfId="0" applyFill="1"/>
    <xf numFmtId="0" fontId="3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3" fontId="0" fillId="0" borderId="0" xfId="0" applyNumberFormat="1"/>
    <xf numFmtId="0" fontId="2" fillId="0" borderId="0" xfId="0" applyFont="1"/>
    <xf numFmtId="166" fontId="2" fillId="0" borderId="0" xfId="0" applyNumberFormat="1" applyFont="1"/>
    <xf numFmtId="0" fontId="15" fillId="3" borderId="1" xfId="0" applyFont="1" applyFill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2" fillId="4" borderId="7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3" fontId="12" fillId="4" borderId="9" xfId="0" applyNumberFormat="1" applyFont="1" applyFill="1" applyBorder="1" applyAlignment="1">
      <alignment horizontal="center"/>
    </xf>
    <xf numFmtId="3" fontId="12" fillId="4" borderId="10" xfId="0" applyNumberFormat="1" applyFont="1" applyFill="1" applyBorder="1" applyAlignment="1">
      <alignment horizontal="center"/>
    </xf>
  </cellXfs>
  <cellStyles count="1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9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839214037109"/>
          <c:y val="0.151291785509012"/>
          <c:w val="0.554959967142457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04-05'!$A$5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04-05'!$B$4:$G$4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04-05'!$B$5:$G$5</c:f>
              <c:numCache>
                <c:formatCode>"$"#,##0</c:formatCode>
                <c:ptCount val="6"/>
                <c:pt idx="0">
                  <c:v>746101.73</c:v>
                </c:pt>
                <c:pt idx="1">
                  <c:v>150771.68</c:v>
                </c:pt>
                <c:pt idx="2">
                  <c:v>1.025931E6</c:v>
                </c:pt>
                <c:pt idx="3">
                  <c:v>19619.96</c:v>
                </c:pt>
                <c:pt idx="4">
                  <c:v>6947.0</c:v>
                </c:pt>
                <c:pt idx="5">
                  <c:v>313693.5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 orientation="landscape" horizontalDpi="-2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9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POUNDS of CO2 EMITTED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569948186528"/>
          <c:y val="0.151291785509012"/>
          <c:w val="0.536269430051813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06-07'!$A$10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06-07'!$B$9:$F$9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06-07'!$B$10:$F$10</c:f>
              <c:numCache>
                <c:formatCode>#,##0</c:formatCode>
                <c:ptCount val="5"/>
                <c:pt idx="0">
                  <c:v>1.5072516E7</c:v>
                </c:pt>
                <c:pt idx="1">
                  <c:v>8.35688948E6</c:v>
                </c:pt>
                <c:pt idx="2">
                  <c:v>3.70994715E7</c:v>
                </c:pt>
                <c:pt idx="3">
                  <c:v>331788.73</c:v>
                </c:pt>
                <c:pt idx="4">
                  <c:v>139982.31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9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839214037109"/>
          <c:y val="0.151291785509012"/>
          <c:w val="0.554959967142457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07-08'!$A$5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07-08'!$B$4:$G$4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07-08'!$B$5:$G$5</c:f>
              <c:numCache>
                <c:formatCode>"$"#,##0</c:formatCode>
                <c:ptCount val="6"/>
                <c:pt idx="0">
                  <c:v>643105.0</c:v>
                </c:pt>
                <c:pt idx="1">
                  <c:v>306236.0</c:v>
                </c:pt>
                <c:pt idx="2">
                  <c:v>1.29019868E6</c:v>
                </c:pt>
                <c:pt idx="3">
                  <c:v>59407.0</c:v>
                </c:pt>
                <c:pt idx="4">
                  <c:v>20157.0</c:v>
                </c:pt>
                <c:pt idx="5">
                  <c:v>364580.0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-2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9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POUNDS of CO2 EMITTED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569948186528"/>
          <c:y val="0.151291785509012"/>
          <c:w val="0.536269430051813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07-08'!$A$10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07-08'!$B$9:$F$9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07-08'!$B$10:$F$10</c:f>
              <c:numCache>
                <c:formatCode>#,##0</c:formatCode>
                <c:ptCount val="5"/>
                <c:pt idx="0">
                  <c:v>9.548628E6</c:v>
                </c:pt>
                <c:pt idx="1">
                  <c:v>2.832085248E7</c:v>
                </c:pt>
                <c:pt idx="2">
                  <c:v>3.64364166E7</c:v>
                </c:pt>
                <c:pt idx="3">
                  <c:v>394586.27</c:v>
                </c:pt>
                <c:pt idx="4">
                  <c:v>132157.35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367904414093"/>
          <c:y val="0.03385419995932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9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324437142768"/>
          <c:y val="0.199262351646015"/>
          <c:w val="0.506702578695287"/>
          <c:h val="0.697418230761053"/>
        </c:manualLayout>
      </c:layout>
      <c:pieChart>
        <c:varyColors val="1"/>
        <c:ser>
          <c:idx val="0"/>
          <c:order val="0"/>
          <c:tx>
            <c:strRef>
              <c:f>'Utilities Carbon 07-08'!$A$5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'Utilities Carbon 07-08'!$B$4:$G$4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07-08'!$B$5:$G$5</c:f>
              <c:numCache>
                <c:formatCode>"$"#,##0</c:formatCode>
                <c:ptCount val="6"/>
                <c:pt idx="0">
                  <c:v>643105.0</c:v>
                </c:pt>
                <c:pt idx="1">
                  <c:v>306236.0</c:v>
                </c:pt>
                <c:pt idx="2">
                  <c:v>1.29019868E6</c:v>
                </c:pt>
                <c:pt idx="3">
                  <c:v>59407.0</c:v>
                </c:pt>
                <c:pt idx="4">
                  <c:v>20157.0</c:v>
                </c:pt>
                <c:pt idx="5">
                  <c:v>364580.0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198602520529"/>
          <c:y val="0.051660516605166"/>
          <c:w val="0.254691689008043"/>
          <c:h val="0.94096115291861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-2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9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POUNDS of CO2 EMITTED</a:t>
            </a:r>
          </a:p>
        </c:rich>
      </c:tx>
      <c:layout>
        <c:manualLayout>
          <c:xMode val="edge"/>
          <c:yMode val="edge"/>
          <c:x val="0.271111745746808"/>
          <c:y val="0.033854199959322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9896373057"/>
          <c:y val="0.217712569391017"/>
          <c:w val="0.463730569948186"/>
          <c:h val="0.66051779527105"/>
        </c:manualLayout>
      </c:layout>
      <c:pieChart>
        <c:varyColors val="1"/>
        <c:ser>
          <c:idx val="0"/>
          <c:order val="0"/>
          <c:tx>
            <c:strRef>
              <c:f>'Utilities Carbon 07-08'!$A$10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'Utilities Carbon 07-08'!$B$9:$F$9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07-08'!$B$10:$F$10</c:f>
              <c:numCache>
                <c:formatCode>#,##0</c:formatCode>
                <c:ptCount val="5"/>
                <c:pt idx="0">
                  <c:v>9.548628E6</c:v>
                </c:pt>
                <c:pt idx="1">
                  <c:v>2.832085248E7</c:v>
                </c:pt>
                <c:pt idx="2">
                  <c:v>3.64364166E7</c:v>
                </c:pt>
                <c:pt idx="3">
                  <c:v>394586.27</c:v>
                </c:pt>
                <c:pt idx="4">
                  <c:v>132157.35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39378238342"/>
          <c:y val="0.162361914170323"/>
          <c:w val="0.266839378238342"/>
          <c:h val="0.7859793125490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9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839214037109"/>
          <c:y val="0.151291785509012"/>
          <c:w val="0.554959967142457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08-09'!$A$5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08-09'!$B$4:$G$4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08-09'!$B$5:$G$5</c:f>
              <c:numCache>
                <c:formatCode>"$"#,##0</c:formatCode>
                <c:ptCount val="6"/>
                <c:pt idx="0">
                  <c:v>731348.0</c:v>
                </c:pt>
                <c:pt idx="1">
                  <c:v>417155.0</c:v>
                </c:pt>
                <c:pt idx="2">
                  <c:v>1.356646E6</c:v>
                </c:pt>
                <c:pt idx="3">
                  <c:v>46788.0</c:v>
                </c:pt>
                <c:pt idx="4">
                  <c:v>20079.0</c:v>
                </c:pt>
                <c:pt idx="5">
                  <c:v>293906.9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-2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569948186528"/>
          <c:y val="0.151291785509012"/>
          <c:w val="0.536269430051813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08-09'!$A$10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08-09'!$B$9:$F$9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08-09'!$B$10:$F$10</c:f>
              <c:numCache>
                <c:formatCode>#,##0</c:formatCode>
                <c:ptCount val="5"/>
                <c:pt idx="0">
                  <c:v>8.382216E6</c:v>
                </c:pt>
                <c:pt idx="1">
                  <c:v>2.233420676E7</c:v>
                </c:pt>
                <c:pt idx="2">
                  <c:v>3.511868475E7</c:v>
                </c:pt>
                <c:pt idx="3">
                  <c:v>337096.11</c:v>
                </c:pt>
                <c:pt idx="4">
                  <c:v>122353.92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3679085167358"/>
          <c:y val="0.03385419995932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9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324437142768"/>
          <c:y val="0.199262351646015"/>
          <c:w val="0.506702578695287"/>
          <c:h val="0.697418230761053"/>
        </c:manualLayout>
      </c:layout>
      <c:pieChart>
        <c:varyColors val="1"/>
        <c:ser>
          <c:idx val="0"/>
          <c:order val="0"/>
          <c:tx>
            <c:strRef>
              <c:f>'Utilities Carbon 07-08'!$A$5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'Utilities Carbon 07-08'!$B$4:$G$4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07-08'!$B$5:$G$5</c:f>
              <c:numCache>
                <c:formatCode>"$"#,##0</c:formatCode>
                <c:ptCount val="6"/>
                <c:pt idx="0">
                  <c:v>643105.0</c:v>
                </c:pt>
                <c:pt idx="1">
                  <c:v>306236.0</c:v>
                </c:pt>
                <c:pt idx="2">
                  <c:v>1.29019868E6</c:v>
                </c:pt>
                <c:pt idx="3">
                  <c:v>59407.0</c:v>
                </c:pt>
                <c:pt idx="4">
                  <c:v>20157.0</c:v>
                </c:pt>
                <c:pt idx="5">
                  <c:v>364580.0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198603266464"/>
          <c:y val="0.051660516605166"/>
          <c:w val="0.254691577863721"/>
          <c:h val="0.94096115291861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-2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9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POUNDS of CO2 EMITTED</a:t>
            </a:r>
          </a:p>
        </c:rich>
      </c:tx>
      <c:layout>
        <c:manualLayout>
          <c:xMode val="edge"/>
          <c:yMode val="edge"/>
          <c:x val="0.271111774293519"/>
          <c:y val="0.033854199959322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9896373057"/>
          <c:y val="0.217712569391017"/>
          <c:w val="0.463730569948186"/>
          <c:h val="0.66051779527105"/>
        </c:manualLayout>
      </c:layout>
      <c:pieChart>
        <c:varyColors val="1"/>
        <c:ser>
          <c:idx val="0"/>
          <c:order val="0"/>
          <c:tx>
            <c:strRef>
              <c:f>'Utilities Carbon 07-08'!$A$10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'Utilities Carbon 07-08'!$B$9:$F$9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07-08'!$B$10:$F$10</c:f>
              <c:numCache>
                <c:formatCode>#,##0</c:formatCode>
                <c:ptCount val="5"/>
                <c:pt idx="0">
                  <c:v>9.548628E6</c:v>
                </c:pt>
                <c:pt idx="1">
                  <c:v>2.832085248E7</c:v>
                </c:pt>
                <c:pt idx="2">
                  <c:v>3.64364166E7</c:v>
                </c:pt>
                <c:pt idx="3">
                  <c:v>394586.27</c:v>
                </c:pt>
                <c:pt idx="4">
                  <c:v>132157.35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39374670003"/>
          <c:y val="0.162361914170323"/>
          <c:w val="0.266839374670003"/>
          <c:h val="0.7859793125490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9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839214037109"/>
          <c:y val="0.151291785509012"/>
          <c:w val="0.554959967142457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09-10'!$A$4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'Utilities Carbon 09-10'!#REF!</c:f>
            </c:multiLvlStrRef>
          </c:cat>
          <c:val>
            <c:numRef>
              <c:f>'Utilities Carbon 09-10'!$B$4:$G$4</c:f>
              <c:numCache>
                <c:formatCode>"$"#,##0</c:formatCode>
                <c:ptCount val="6"/>
                <c:pt idx="0">
                  <c:v>370831.62</c:v>
                </c:pt>
                <c:pt idx="1">
                  <c:v>405584.0</c:v>
                </c:pt>
                <c:pt idx="2">
                  <c:v>1.47836547E6</c:v>
                </c:pt>
                <c:pt idx="3">
                  <c:v>41582.41</c:v>
                </c:pt>
                <c:pt idx="4">
                  <c:v>11031.0</c:v>
                </c:pt>
                <c:pt idx="5">
                  <c:v>285400.0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-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9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POUNDS of CO2 EMITTED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569948186528"/>
          <c:y val="0.151291785509012"/>
          <c:w val="0.536269430051813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04-05'!$A$10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04-05'!$B$9:$F$9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04-05'!$B$10:$F$10</c:f>
              <c:numCache>
                <c:formatCode>#,##0</c:formatCode>
                <c:ptCount val="5"/>
                <c:pt idx="0">
                  <c:v>8.818188E6</c:v>
                </c:pt>
                <c:pt idx="1">
                  <c:v>1.893651828E7</c:v>
                </c:pt>
                <c:pt idx="2">
                  <c:v>3.0438266475E7</c:v>
                </c:pt>
                <c:pt idx="3">
                  <c:v>207646.4</c:v>
                </c:pt>
                <c:pt idx="4">
                  <c:v>76426.74000000001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569948186528"/>
          <c:y val="0.151291785509012"/>
          <c:w val="0.536269430051813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09-10'!$A$9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09-10'!$B$8:$F$8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09-10'!$B$9:$F$9</c:f>
              <c:numCache>
                <c:formatCode>#,##0</c:formatCode>
                <c:ptCount val="5"/>
                <c:pt idx="0">
                  <c:v>7.9074E6</c:v>
                </c:pt>
                <c:pt idx="1">
                  <c:v>2.57878452E7</c:v>
                </c:pt>
                <c:pt idx="2">
                  <c:v>3.46282338E7</c:v>
                </c:pt>
                <c:pt idx="3">
                  <c:v>321232.08</c:v>
                </c:pt>
                <c:pt idx="4">
                  <c:v>86852.61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'Utilities Carbon 10-11'!$A$5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572A7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89A54E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4198A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10-11'!$B$4:$G$4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10-11'!$B$5:$G$5</c:f>
              <c:numCache>
                <c:formatCode>"$"#,##0</c:formatCode>
                <c:ptCount val="6"/>
                <c:pt idx="0" formatCode="&quot;$&quot;#,##0.00">
                  <c:v>461469.06</c:v>
                </c:pt>
                <c:pt idx="1">
                  <c:v>333020.13</c:v>
                </c:pt>
                <c:pt idx="2">
                  <c:v>1.56876995E6</c:v>
                </c:pt>
                <c:pt idx="3">
                  <c:v>53399.78</c:v>
                </c:pt>
                <c:pt idx="4">
                  <c:v>12457.19</c:v>
                </c:pt>
                <c:pt idx="5">
                  <c:v>329739.95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'Utilities Carbon 10-11'!$A$10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10-11'!$B$9:$F$9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10-11'!$B$10:$F$10</c:f>
              <c:numCache>
                <c:formatCode>#,##0</c:formatCode>
                <c:ptCount val="5"/>
                <c:pt idx="0">
                  <c:v>9.46428E6</c:v>
                </c:pt>
                <c:pt idx="1">
                  <c:v>2.10066668E7</c:v>
                </c:pt>
                <c:pt idx="2">
                  <c:v>3.340348962E7</c:v>
                </c:pt>
                <c:pt idx="3">
                  <c:v>359294.13</c:v>
                </c:pt>
                <c:pt idx="4">
                  <c:v>83651.49000000001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60049312018"/>
          <c:y val="0.199385692173094"/>
          <c:w val="0.696412153026326"/>
          <c:h val="0.707126186149808"/>
        </c:manualLayout>
      </c:layout>
      <c:pieChart>
        <c:varyColors val="1"/>
        <c:ser>
          <c:idx val="0"/>
          <c:order val="0"/>
          <c:tx>
            <c:strRef>
              <c:f>'Utilities Carbon 11-12'!$A$5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572A7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AA4643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89A54E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71588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4198A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DB843D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11-12'!$B$4:$G$4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11-12'!$B$5:$G$5</c:f>
              <c:numCache>
                <c:formatCode>"$"#,##0</c:formatCode>
                <c:ptCount val="6"/>
                <c:pt idx="0" formatCode="&quot;$&quot;#,##0.00">
                  <c:v>429518.12</c:v>
                </c:pt>
                <c:pt idx="1">
                  <c:v>256884.72</c:v>
                </c:pt>
                <c:pt idx="2">
                  <c:v>1.76550129E6</c:v>
                </c:pt>
                <c:pt idx="3">
                  <c:v>60182.55</c:v>
                </c:pt>
                <c:pt idx="4">
                  <c:v>16840.3</c:v>
                </c:pt>
                <c:pt idx="5">
                  <c:v>362265.21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'Utilities Carbon 11-12'!$A$10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11-12'!$B$9:$F$9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11-12'!$B$10:$F$10</c:f>
              <c:numCache>
                <c:formatCode>#,##0</c:formatCode>
                <c:ptCount val="5"/>
                <c:pt idx="0">
                  <c:v>8.1846E6</c:v>
                </c:pt>
                <c:pt idx="1">
                  <c:v>1.633738832E7</c:v>
                </c:pt>
                <c:pt idx="2">
                  <c:v>3.4123179765E7</c:v>
                </c:pt>
                <c:pt idx="3">
                  <c:v>338219.57</c:v>
                </c:pt>
                <c:pt idx="4">
                  <c:v>97478.55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'Utilities Carbon 12-13'!$A$4</c:f>
              <c:strCache>
                <c:ptCount val="1"/>
                <c:pt idx="0">
                  <c:v>COST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2"/>
              <c:layout>
                <c:manualLayout>
                  <c:x val="0.0904515060617423"/>
                  <c:y val="-0.233333333333333"/>
                </c:manualLayout>
              </c:layout>
              <c:spPr/>
              <c:txPr>
                <a:bodyPr lIns="0">
                  <a:noAutofit/>
                </a:bodyPr>
                <a:lstStyle/>
                <a:p>
                  <a:pPr>
                    <a:defRPr sz="90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 lIns="2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12-13'!$B$3:$G$3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12-13'!$B$4:$G$4</c:f>
              <c:numCache>
                <c:formatCode>"$"#,##0</c:formatCode>
                <c:ptCount val="6"/>
                <c:pt idx="0">
                  <c:v>425433.54</c:v>
                </c:pt>
                <c:pt idx="1">
                  <c:v>291195.48</c:v>
                </c:pt>
                <c:pt idx="2">
                  <c:v>1.81009549E6</c:v>
                </c:pt>
                <c:pt idx="3">
                  <c:v>70026.46000000001</c:v>
                </c:pt>
                <c:pt idx="4">
                  <c:v>14063.76</c:v>
                </c:pt>
                <c:pt idx="5">
                  <c:v>465944.6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lbs of CO2 EMITTED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'Utilities Carbon 12-13'!$A$9</c:f>
              <c:strCache>
                <c:ptCount val="1"/>
                <c:pt idx="0">
                  <c:v>lb of CO2 EMITTED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0.199991487550543"/>
                  <c:y val="0.22044631687394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331624148755054"/>
                  <c:y val="0.049929722569725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46796126835497"/>
                  <c:y val="0.036057472956067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12-13'!$B$8:$F$8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12-13'!$B$9:$F$9</c:f>
              <c:numCache>
                <c:formatCode>#,##0</c:formatCode>
                <c:ptCount val="5"/>
                <c:pt idx="0">
                  <c:v>7.79412E6</c:v>
                </c:pt>
                <c:pt idx="1">
                  <c:v>1.941972248E7</c:v>
                </c:pt>
                <c:pt idx="2">
                  <c:v>3.297541425E7</c:v>
                </c:pt>
                <c:pt idx="3">
                  <c:v>412193.6</c:v>
                </c:pt>
                <c:pt idx="4">
                  <c:v>88430.94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'Utilities Carbon 13-14'!$A$10</c:f>
              <c:strCache>
                <c:ptCount val="1"/>
                <c:pt idx="0">
                  <c:v>lb of CO2 EMITTED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13-14'!$B$9:$F$9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13-14'!$B$10:$F$10</c:f>
              <c:numCache>
                <c:formatCode>#,##0</c:formatCode>
                <c:ptCount val="5"/>
                <c:pt idx="0">
                  <c:v>8.6556E6</c:v>
                </c:pt>
                <c:pt idx="1">
                  <c:v>2.006060384E7</c:v>
                </c:pt>
                <c:pt idx="2">
                  <c:v>3.367848636E7</c:v>
                </c:pt>
                <c:pt idx="3">
                  <c:v>424822.84</c:v>
                </c:pt>
                <c:pt idx="4">
                  <c:v>129534.21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'Utilities Carbon 13-14'!$A$4</c:f>
              <c:strCache>
                <c:ptCount val="1"/>
                <c:pt idx="0">
                  <c:v>COST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2"/>
              <c:layout>
                <c:manualLayout>
                  <c:x val="0.167983878497401"/>
                  <c:y val="-0.2148148148148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13-14'!$B$3:$F$3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13-14'!$B$4:$F$4</c:f>
              <c:numCache>
                <c:formatCode>"$"#,##0</c:formatCode>
                <c:ptCount val="5"/>
                <c:pt idx="0">
                  <c:v>472094.4</c:v>
                </c:pt>
                <c:pt idx="1">
                  <c:v>329928.1</c:v>
                </c:pt>
                <c:pt idx="2">
                  <c:v>1.69033695E6</c:v>
                </c:pt>
                <c:pt idx="3">
                  <c:v>67850.94</c:v>
                </c:pt>
                <c:pt idx="4">
                  <c:v>19702.39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Energy Source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'Utilities Carbon 13-14'!$A$7</c:f>
              <c:strCache>
                <c:ptCount val="1"/>
                <c:pt idx="0">
                  <c:v>MMBtu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13-14'!$B$6:$F$6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13-14'!$B$7:$F$7</c:f>
              <c:numCache>
                <c:formatCode>#,##0</c:formatCode>
                <c:ptCount val="5"/>
                <c:pt idx="0">
                  <c:v>72130.0</c:v>
                </c:pt>
                <c:pt idx="1">
                  <c:v>82824.0</c:v>
                </c:pt>
                <c:pt idx="2">
                  <c:v>75851.06489040001</c:v>
                </c:pt>
                <c:pt idx="3">
                  <c:v>2851.16</c:v>
                </c:pt>
                <c:pt idx="4">
                  <c:v>815.78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9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839214037109"/>
          <c:y val="0.151291785509012"/>
          <c:w val="0.554959967142457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05-06'!$A$5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05-06'!$B$4:$G$4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05-06'!$B$5:$G$5</c:f>
              <c:numCache>
                <c:formatCode>"$"#,##0</c:formatCode>
                <c:ptCount val="6"/>
                <c:pt idx="0">
                  <c:v>706768.59</c:v>
                </c:pt>
                <c:pt idx="1">
                  <c:v>201957.0</c:v>
                </c:pt>
                <c:pt idx="2">
                  <c:v>1.13854409E6</c:v>
                </c:pt>
                <c:pt idx="3">
                  <c:v>40197.06</c:v>
                </c:pt>
                <c:pt idx="4">
                  <c:v>12162.83</c:v>
                </c:pt>
                <c:pt idx="5">
                  <c:v>311844.2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-2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'Utilities Carbon 14-15'!$A$10</c:f>
              <c:strCache>
                <c:ptCount val="1"/>
                <c:pt idx="0">
                  <c:v>lb of CO2 EMITTED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14-15'!$B$9:$F$9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14-15'!$B$10:$F$10</c:f>
              <c:numCache>
                <c:formatCode>#,##0</c:formatCode>
                <c:ptCount val="5"/>
                <c:pt idx="0">
                  <c:v>1.478412E7</c:v>
                </c:pt>
                <c:pt idx="1">
                  <c:v>0.0</c:v>
                </c:pt>
                <c:pt idx="2">
                  <c:v>3.2047563105E7</c:v>
                </c:pt>
                <c:pt idx="3">
                  <c:v>352011.01</c:v>
                </c:pt>
                <c:pt idx="4">
                  <c:v>88497.63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'Utilities Carbon 14-15'!$A$4</c:f>
              <c:strCache>
                <c:ptCount val="1"/>
                <c:pt idx="0">
                  <c:v>COST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2"/>
              <c:layout>
                <c:manualLayout>
                  <c:x val="0.167983878497401"/>
                  <c:y val="-0.2148148148148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14-15'!$B$3:$F$3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14-15'!$B$4:$F$4</c:f>
              <c:numCache>
                <c:formatCode>"$"#,##0</c:formatCode>
                <c:ptCount val="5"/>
                <c:pt idx="0">
                  <c:v>896877.0</c:v>
                </c:pt>
                <c:pt idx="1">
                  <c:v>0.0</c:v>
                </c:pt>
                <c:pt idx="2">
                  <c:v>1.735658E6</c:v>
                </c:pt>
                <c:pt idx="3">
                  <c:v>49907.21</c:v>
                </c:pt>
                <c:pt idx="4">
                  <c:v>13004.6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Energy Source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'Utilities Carbon 13-14'!$A$7</c:f>
              <c:strCache>
                <c:ptCount val="1"/>
                <c:pt idx="0">
                  <c:v>MMBtu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13-14'!$B$6:$F$6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13-14'!$B$7:$F$7</c:f>
              <c:numCache>
                <c:formatCode>#,##0</c:formatCode>
                <c:ptCount val="5"/>
                <c:pt idx="0">
                  <c:v>72130.0</c:v>
                </c:pt>
                <c:pt idx="1">
                  <c:v>82824.0</c:v>
                </c:pt>
                <c:pt idx="2">
                  <c:v>75851.06489040001</c:v>
                </c:pt>
                <c:pt idx="3">
                  <c:v>2851.16</c:v>
                </c:pt>
                <c:pt idx="4">
                  <c:v>815.78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9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POUNDS of CO2 EMITTED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569948186528"/>
          <c:y val="0.151291785509012"/>
          <c:w val="0.536269430051813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05-06'!$A$10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05-06'!$B$9:$F$9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05-06'!$B$10:$F$10</c:f>
              <c:numCache>
                <c:formatCode>#,##0</c:formatCode>
                <c:ptCount val="5"/>
                <c:pt idx="0">
                  <c:v>7.07802E6</c:v>
                </c:pt>
                <c:pt idx="1">
                  <c:v>2.536567732E7</c:v>
                </c:pt>
                <c:pt idx="2">
                  <c:v>3.28226265E7</c:v>
                </c:pt>
                <c:pt idx="3">
                  <c:v>337832.17</c:v>
                </c:pt>
                <c:pt idx="4">
                  <c:v>98990.19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9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839214037109"/>
          <c:y val="0.151291785509012"/>
          <c:w val="0.554959967142457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06-07'!$A$5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06-07'!$B$4:$G$4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06-07'!$B$5:$G$5</c:f>
              <c:numCache>
                <c:formatCode>"$"#,##0</c:formatCode>
                <c:ptCount val="6"/>
                <c:pt idx="0">
                  <c:v>1.130318E6</c:v>
                </c:pt>
                <c:pt idx="1">
                  <c:v>54207.29</c:v>
                </c:pt>
                <c:pt idx="2">
                  <c:v>1.272664E6</c:v>
                </c:pt>
                <c:pt idx="3">
                  <c:v>40804.0</c:v>
                </c:pt>
                <c:pt idx="4">
                  <c:v>16107.0</c:v>
                </c:pt>
                <c:pt idx="5">
                  <c:v>284657.7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-2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9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POUNDS of CO2 EMITTED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569948186528"/>
          <c:y val="0.151291785509012"/>
          <c:w val="0.536269430051813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06-07'!$A$10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06-07'!$B$9:$F$9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06-07'!$B$10:$F$10</c:f>
              <c:numCache>
                <c:formatCode>#,##0</c:formatCode>
                <c:ptCount val="5"/>
                <c:pt idx="0">
                  <c:v>1.5072516E7</c:v>
                </c:pt>
                <c:pt idx="1">
                  <c:v>8.35688948E6</c:v>
                </c:pt>
                <c:pt idx="2">
                  <c:v>3.70994715E7</c:v>
                </c:pt>
                <c:pt idx="3">
                  <c:v>331788.73</c:v>
                </c:pt>
                <c:pt idx="4">
                  <c:v>139982.31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9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839214037109"/>
          <c:y val="0.151291785509012"/>
          <c:w val="0.554959967142457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05-06'!$A$5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05-06'!$B$4:$G$4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05-06'!$B$5:$G$5</c:f>
              <c:numCache>
                <c:formatCode>"$"#,##0</c:formatCode>
                <c:ptCount val="6"/>
                <c:pt idx="0">
                  <c:v>706768.59</c:v>
                </c:pt>
                <c:pt idx="1">
                  <c:v>201957.0</c:v>
                </c:pt>
                <c:pt idx="2">
                  <c:v>1.13854409E6</c:v>
                </c:pt>
                <c:pt idx="3">
                  <c:v>40197.06</c:v>
                </c:pt>
                <c:pt idx="4">
                  <c:v>12162.83</c:v>
                </c:pt>
                <c:pt idx="5">
                  <c:v>311844.2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 orientation="landscape" horizontalDpi="-2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9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POUNDS of CO2 EMITTED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569948186528"/>
          <c:y val="0.151291785509012"/>
          <c:w val="0.536269430051813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05-06'!$A$10</c:f>
              <c:strCache>
                <c:ptCount val="1"/>
                <c:pt idx="0">
                  <c:v>lb of CO2 EMITTED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05-06'!$B$9:$F$9</c:f>
              <c:strCache>
                <c:ptCount val="5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</c:strCache>
            </c:strRef>
          </c:cat>
          <c:val>
            <c:numRef>
              <c:f>'Utilities Carbon 05-06'!$B$10:$F$10</c:f>
              <c:numCache>
                <c:formatCode>#,##0</c:formatCode>
                <c:ptCount val="5"/>
                <c:pt idx="0">
                  <c:v>7.07802E6</c:v>
                </c:pt>
                <c:pt idx="1">
                  <c:v>2.536567732E7</c:v>
                </c:pt>
                <c:pt idx="2">
                  <c:v>3.28226265E7</c:v>
                </c:pt>
                <c:pt idx="3">
                  <c:v>337832.17</c:v>
                </c:pt>
                <c:pt idx="4">
                  <c:v>98990.19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9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839214037109"/>
          <c:y val="0.151291785509012"/>
          <c:w val="0.554959967142457"/>
          <c:h val="0.763839014643059"/>
        </c:manualLayout>
      </c:layout>
      <c:pieChart>
        <c:varyColors val="1"/>
        <c:ser>
          <c:idx val="0"/>
          <c:order val="0"/>
          <c:tx>
            <c:strRef>
              <c:f>'Utilities Carbon 06-07'!$A$5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'Utilities Carbon 06-07'!$B$4:$G$4</c:f>
              <c:strCache>
                <c:ptCount val="6"/>
                <c:pt idx="0">
                  <c:v>NATURAL GAS</c:v>
                </c:pt>
                <c:pt idx="1">
                  <c:v>COAL</c:v>
                </c:pt>
                <c:pt idx="2">
                  <c:v>ELECTRICITY</c:v>
                </c:pt>
                <c:pt idx="3">
                  <c:v>GASOLINE</c:v>
                </c:pt>
                <c:pt idx="4">
                  <c:v>DIESEL</c:v>
                </c:pt>
                <c:pt idx="5">
                  <c:v>WATER</c:v>
                </c:pt>
              </c:strCache>
            </c:strRef>
          </c:cat>
          <c:val>
            <c:numRef>
              <c:f>'Utilities Carbon 06-07'!$B$5:$G$5</c:f>
              <c:numCache>
                <c:formatCode>"$"#,##0</c:formatCode>
                <c:ptCount val="6"/>
                <c:pt idx="0">
                  <c:v>1.130318E6</c:v>
                </c:pt>
                <c:pt idx="1">
                  <c:v>54207.29</c:v>
                </c:pt>
                <c:pt idx="2">
                  <c:v>1.272664E6</c:v>
                </c:pt>
                <c:pt idx="3">
                  <c:v>40804.0</c:v>
                </c:pt>
                <c:pt idx="4">
                  <c:v>16107.0</c:v>
                </c:pt>
                <c:pt idx="5">
                  <c:v>284657.7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 orientation="landscape" horizontalDpi="-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Relationship Id="rId2" Type="http://schemas.openxmlformats.org/officeDocument/2006/relationships/chart" Target="../charts/chart28.xml"/><Relationship Id="rId3" Type="http://schemas.openxmlformats.org/officeDocument/2006/relationships/chart" Target="../charts/chart2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Relationship Id="rId3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5" Type="http://schemas.openxmlformats.org/officeDocument/2006/relationships/chart" Target="../charts/chart9.xml"/><Relationship Id="rId6" Type="http://schemas.openxmlformats.org/officeDocument/2006/relationships/chart" Target="../charts/chart10.xml"/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4" Type="http://schemas.openxmlformats.org/officeDocument/2006/relationships/chart" Target="../charts/chart16.xml"/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12700</xdr:rowOff>
    </xdr:from>
    <xdr:to>
      <xdr:col>3</xdr:col>
      <xdr:colOff>101600</xdr:colOff>
      <xdr:row>37</xdr:row>
      <xdr:rowOff>101600</xdr:rowOff>
    </xdr:to>
    <xdr:graphicFrame macro="">
      <xdr:nvGraphicFramePr>
        <xdr:cNvPr id="667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622300</xdr:colOff>
      <xdr:row>15</xdr:row>
      <xdr:rowOff>25400</xdr:rowOff>
    </xdr:from>
    <xdr:to>
      <xdr:col>6</xdr:col>
      <xdr:colOff>1143000</xdr:colOff>
      <xdr:row>37</xdr:row>
      <xdr:rowOff>114300</xdr:rowOff>
    </xdr:to>
    <xdr:graphicFrame macro="">
      <xdr:nvGraphicFramePr>
        <xdr:cNvPr id="6672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15</xdr:row>
      <xdr:rowOff>50800</xdr:rowOff>
    </xdr:from>
    <xdr:to>
      <xdr:col>6</xdr:col>
      <xdr:colOff>990600</xdr:colOff>
      <xdr:row>33</xdr:row>
      <xdr:rowOff>50800</xdr:rowOff>
    </xdr:to>
    <xdr:graphicFrame macro="">
      <xdr:nvGraphicFramePr>
        <xdr:cNvPr id="145205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15</xdr:row>
      <xdr:rowOff>50800</xdr:rowOff>
    </xdr:from>
    <xdr:to>
      <xdr:col>2</xdr:col>
      <xdr:colOff>939800</xdr:colOff>
      <xdr:row>33</xdr:row>
      <xdr:rowOff>50800</xdr:rowOff>
    </xdr:to>
    <xdr:graphicFrame macro="">
      <xdr:nvGraphicFramePr>
        <xdr:cNvPr id="145205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469900</xdr:colOff>
      <xdr:row>7</xdr:row>
      <xdr:rowOff>6350</xdr:rowOff>
    </xdr:from>
    <xdr:to>
      <xdr:col>13</xdr:col>
      <xdr:colOff>88900</xdr:colOff>
      <xdr:row>23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15</xdr:row>
      <xdr:rowOff>50800</xdr:rowOff>
    </xdr:from>
    <xdr:to>
      <xdr:col>6</xdr:col>
      <xdr:colOff>990600</xdr:colOff>
      <xdr:row>33</xdr:row>
      <xdr:rowOff>50800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15</xdr:row>
      <xdr:rowOff>50800</xdr:rowOff>
    </xdr:from>
    <xdr:to>
      <xdr:col>2</xdr:col>
      <xdr:colOff>939800</xdr:colOff>
      <xdr:row>33</xdr:row>
      <xdr:rowOff>50800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469900</xdr:colOff>
      <xdr:row>7</xdr:row>
      <xdr:rowOff>6350</xdr:rowOff>
    </xdr:from>
    <xdr:to>
      <xdr:col>13</xdr:col>
      <xdr:colOff>88900</xdr:colOff>
      <xdr:row>23</xdr:row>
      <xdr:rowOff>44450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12700</xdr:rowOff>
    </xdr:from>
    <xdr:to>
      <xdr:col>3</xdr:col>
      <xdr:colOff>101600</xdr:colOff>
      <xdr:row>37</xdr:row>
      <xdr:rowOff>101600</xdr:rowOff>
    </xdr:to>
    <xdr:graphicFrame macro="">
      <xdr:nvGraphicFramePr>
        <xdr:cNvPr id="6979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622300</xdr:colOff>
      <xdr:row>15</xdr:row>
      <xdr:rowOff>25400</xdr:rowOff>
    </xdr:from>
    <xdr:to>
      <xdr:col>6</xdr:col>
      <xdr:colOff>1143000</xdr:colOff>
      <xdr:row>37</xdr:row>
      <xdr:rowOff>114300</xdr:rowOff>
    </xdr:to>
    <xdr:graphicFrame macro="">
      <xdr:nvGraphicFramePr>
        <xdr:cNvPr id="6979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12700</xdr:rowOff>
    </xdr:from>
    <xdr:to>
      <xdr:col>3</xdr:col>
      <xdr:colOff>101600</xdr:colOff>
      <xdr:row>37</xdr:row>
      <xdr:rowOff>101600</xdr:rowOff>
    </xdr:to>
    <xdr:graphicFrame macro="">
      <xdr:nvGraphicFramePr>
        <xdr:cNvPr id="7318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622300</xdr:colOff>
      <xdr:row>15</xdr:row>
      <xdr:rowOff>25400</xdr:rowOff>
    </xdr:from>
    <xdr:to>
      <xdr:col>6</xdr:col>
      <xdr:colOff>1143000</xdr:colOff>
      <xdr:row>37</xdr:row>
      <xdr:rowOff>114300</xdr:rowOff>
    </xdr:to>
    <xdr:graphicFrame macro="">
      <xdr:nvGraphicFramePr>
        <xdr:cNvPr id="7318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12700</xdr:rowOff>
    </xdr:from>
    <xdr:to>
      <xdr:col>3</xdr:col>
      <xdr:colOff>101600</xdr:colOff>
      <xdr:row>37</xdr:row>
      <xdr:rowOff>101600</xdr:rowOff>
    </xdr:to>
    <xdr:graphicFrame macro="">
      <xdr:nvGraphicFramePr>
        <xdr:cNvPr id="731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622300</xdr:colOff>
      <xdr:row>15</xdr:row>
      <xdr:rowOff>25400</xdr:rowOff>
    </xdr:from>
    <xdr:to>
      <xdr:col>6</xdr:col>
      <xdr:colOff>1143000</xdr:colOff>
      <xdr:row>37</xdr:row>
      <xdr:rowOff>114300</xdr:rowOff>
    </xdr:to>
    <xdr:graphicFrame macro="">
      <xdr:nvGraphicFramePr>
        <xdr:cNvPr id="7318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12700</xdr:rowOff>
    </xdr:from>
    <xdr:to>
      <xdr:col>3</xdr:col>
      <xdr:colOff>101600</xdr:colOff>
      <xdr:row>37</xdr:row>
      <xdr:rowOff>101600</xdr:rowOff>
    </xdr:to>
    <xdr:graphicFrame macro="">
      <xdr:nvGraphicFramePr>
        <xdr:cNvPr id="7318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622300</xdr:colOff>
      <xdr:row>15</xdr:row>
      <xdr:rowOff>25400</xdr:rowOff>
    </xdr:from>
    <xdr:to>
      <xdr:col>6</xdr:col>
      <xdr:colOff>1143000</xdr:colOff>
      <xdr:row>37</xdr:row>
      <xdr:rowOff>114300</xdr:rowOff>
    </xdr:to>
    <xdr:graphicFrame macro="">
      <xdr:nvGraphicFramePr>
        <xdr:cNvPr id="7319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12700</xdr:rowOff>
    </xdr:from>
    <xdr:to>
      <xdr:col>3</xdr:col>
      <xdr:colOff>101600</xdr:colOff>
      <xdr:row>37</xdr:row>
      <xdr:rowOff>101600</xdr:rowOff>
    </xdr:to>
    <xdr:graphicFrame macro="">
      <xdr:nvGraphicFramePr>
        <xdr:cNvPr id="12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622300</xdr:colOff>
      <xdr:row>15</xdr:row>
      <xdr:rowOff>25400</xdr:rowOff>
    </xdr:from>
    <xdr:to>
      <xdr:col>6</xdr:col>
      <xdr:colOff>1143000</xdr:colOff>
      <xdr:row>37</xdr:row>
      <xdr:rowOff>114300</xdr:rowOff>
    </xdr:to>
    <xdr:graphicFrame macro="">
      <xdr:nvGraphicFramePr>
        <xdr:cNvPr id="121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12700</xdr:rowOff>
    </xdr:from>
    <xdr:to>
      <xdr:col>3</xdr:col>
      <xdr:colOff>101600</xdr:colOff>
      <xdr:row>37</xdr:row>
      <xdr:rowOff>101600</xdr:rowOff>
    </xdr:to>
    <xdr:graphicFrame macro="">
      <xdr:nvGraphicFramePr>
        <xdr:cNvPr id="650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622300</xdr:colOff>
      <xdr:row>15</xdr:row>
      <xdr:rowOff>25400</xdr:rowOff>
    </xdr:from>
    <xdr:to>
      <xdr:col>6</xdr:col>
      <xdr:colOff>1143000</xdr:colOff>
      <xdr:row>37</xdr:row>
      <xdr:rowOff>127000</xdr:rowOff>
    </xdr:to>
    <xdr:graphicFrame macro="">
      <xdr:nvGraphicFramePr>
        <xdr:cNvPr id="650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12700</xdr:rowOff>
    </xdr:from>
    <xdr:to>
      <xdr:col>3</xdr:col>
      <xdr:colOff>101600</xdr:colOff>
      <xdr:row>37</xdr:row>
      <xdr:rowOff>101600</xdr:rowOff>
    </xdr:to>
    <xdr:graphicFrame macro="">
      <xdr:nvGraphicFramePr>
        <xdr:cNvPr id="650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622300</xdr:colOff>
      <xdr:row>15</xdr:row>
      <xdr:rowOff>25400</xdr:rowOff>
    </xdr:from>
    <xdr:to>
      <xdr:col>6</xdr:col>
      <xdr:colOff>1143000</xdr:colOff>
      <xdr:row>37</xdr:row>
      <xdr:rowOff>127000</xdr:rowOff>
    </xdr:to>
    <xdr:graphicFrame macro="">
      <xdr:nvGraphicFramePr>
        <xdr:cNvPr id="650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12700</xdr:rowOff>
    </xdr:from>
    <xdr:to>
      <xdr:col>3</xdr:col>
      <xdr:colOff>101600</xdr:colOff>
      <xdr:row>36</xdr:row>
      <xdr:rowOff>101600</xdr:rowOff>
    </xdr:to>
    <xdr:graphicFrame macro="">
      <xdr:nvGraphicFramePr>
        <xdr:cNvPr id="74153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622300</xdr:colOff>
      <xdr:row>14</xdr:row>
      <xdr:rowOff>25400</xdr:rowOff>
    </xdr:from>
    <xdr:to>
      <xdr:col>6</xdr:col>
      <xdr:colOff>1143000</xdr:colOff>
      <xdr:row>36</xdr:row>
      <xdr:rowOff>127000</xdr:rowOff>
    </xdr:to>
    <xdr:graphicFrame macro="">
      <xdr:nvGraphicFramePr>
        <xdr:cNvPr id="74153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12700</xdr:rowOff>
    </xdr:from>
    <xdr:to>
      <xdr:col>3</xdr:col>
      <xdr:colOff>101600</xdr:colOff>
      <xdr:row>36</xdr:row>
      <xdr:rowOff>101600</xdr:rowOff>
    </xdr:to>
    <xdr:graphicFrame macro="">
      <xdr:nvGraphicFramePr>
        <xdr:cNvPr id="74153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622300</xdr:colOff>
      <xdr:row>14</xdr:row>
      <xdr:rowOff>25400</xdr:rowOff>
    </xdr:from>
    <xdr:to>
      <xdr:col>6</xdr:col>
      <xdr:colOff>1143000</xdr:colOff>
      <xdr:row>36</xdr:row>
      <xdr:rowOff>127000</xdr:rowOff>
    </xdr:to>
    <xdr:graphicFrame macro="">
      <xdr:nvGraphicFramePr>
        <xdr:cNvPr id="74153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15</xdr:row>
      <xdr:rowOff>50800</xdr:rowOff>
    </xdr:from>
    <xdr:to>
      <xdr:col>2</xdr:col>
      <xdr:colOff>1752600</xdr:colOff>
      <xdr:row>37</xdr:row>
      <xdr:rowOff>0</xdr:rowOff>
    </xdr:to>
    <xdr:graphicFrame macro="">
      <xdr:nvGraphicFramePr>
        <xdr:cNvPr id="107013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1917700</xdr:colOff>
      <xdr:row>15</xdr:row>
      <xdr:rowOff>38100</xdr:rowOff>
    </xdr:from>
    <xdr:to>
      <xdr:col>5</xdr:col>
      <xdr:colOff>1028700</xdr:colOff>
      <xdr:row>37</xdr:row>
      <xdr:rowOff>0</xdr:rowOff>
    </xdr:to>
    <xdr:graphicFrame macro="">
      <xdr:nvGraphicFramePr>
        <xdr:cNvPr id="107013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1003300</xdr:colOff>
      <xdr:row>15</xdr:row>
      <xdr:rowOff>38100</xdr:rowOff>
    </xdr:from>
    <xdr:to>
      <xdr:col>2</xdr:col>
      <xdr:colOff>1701800</xdr:colOff>
      <xdr:row>37</xdr:row>
      <xdr:rowOff>12700</xdr:rowOff>
    </xdr:to>
    <xdr:graphicFrame macro="">
      <xdr:nvGraphicFramePr>
        <xdr:cNvPr id="119402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15</xdr:row>
      <xdr:rowOff>50800</xdr:rowOff>
    </xdr:from>
    <xdr:to>
      <xdr:col>6</xdr:col>
      <xdr:colOff>0</xdr:colOff>
      <xdr:row>37</xdr:row>
      <xdr:rowOff>38100</xdr:rowOff>
    </xdr:to>
    <xdr:graphicFrame macro="">
      <xdr:nvGraphicFramePr>
        <xdr:cNvPr id="119402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14</xdr:row>
      <xdr:rowOff>38100</xdr:rowOff>
    </xdr:from>
    <xdr:to>
      <xdr:col>2</xdr:col>
      <xdr:colOff>1104900</xdr:colOff>
      <xdr:row>32</xdr:row>
      <xdr:rowOff>38100</xdr:rowOff>
    </xdr:to>
    <xdr:graphicFrame macro="">
      <xdr:nvGraphicFramePr>
        <xdr:cNvPr id="13179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14</xdr:row>
      <xdr:rowOff>25400</xdr:rowOff>
    </xdr:from>
    <xdr:to>
      <xdr:col>6</xdr:col>
      <xdr:colOff>800100</xdr:colOff>
      <xdr:row>32</xdr:row>
      <xdr:rowOff>0</xdr:rowOff>
    </xdr:to>
    <xdr:graphicFrame macro="">
      <xdr:nvGraphicFramePr>
        <xdr:cNvPr id="131792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tric-conversions.org/cgi-bin/util/conversion-chart.cgi?type=5&amp;from=1&amp;to=12" TargetMode="External"/><Relationship Id="rId2" Type="http://schemas.openxmlformats.org/officeDocument/2006/relationships/hyperlink" Target="http://www.epa.gov/sequestration/faq.html" TargetMode="External"/><Relationship Id="rId3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tric-conversions.org/cgi-bin/util/conversion-chart.cgi?type=5&amp;from=1&amp;to=12" TargetMode="External"/><Relationship Id="rId2" Type="http://schemas.openxmlformats.org/officeDocument/2006/relationships/hyperlink" Target="http://www.epa.gov/sequestration/faq.html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tric-conversions.org/cgi-bin/util/conversion-chart.cgi?type=5&amp;from=1&amp;to=12" TargetMode="External"/><Relationship Id="rId2" Type="http://schemas.openxmlformats.org/officeDocument/2006/relationships/hyperlink" Target="http://www.epa.gov/sequestration/faq.html" TargetMode="External"/><Relationship Id="rId3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tric-conversions.org/cgi-bin/util/conversion-chart.cgi?type=5&amp;from=1&amp;to=12" TargetMode="External"/><Relationship Id="rId2" Type="http://schemas.openxmlformats.org/officeDocument/2006/relationships/hyperlink" Target="http://www.epa.gov/sequestration/faq.html" TargetMode="External"/><Relationship Id="rId3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tric-conversions.org/cgi-bin/util/conversion-chart.cgi?type=5&amp;from=1&amp;to=12" TargetMode="External"/><Relationship Id="rId2" Type="http://schemas.openxmlformats.org/officeDocument/2006/relationships/hyperlink" Target="http://www.epa.gov/sequestration/faq.html" TargetMode="External"/><Relationship Id="rId3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tric-conversions.org/cgi-bin/util/conversion-chart.cgi?type=5&amp;from=1&amp;to=12" TargetMode="External"/><Relationship Id="rId2" Type="http://schemas.openxmlformats.org/officeDocument/2006/relationships/hyperlink" Target="http://www.epa.gov/sequestration/faq.html" TargetMode="External"/><Relationship Id="rId3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L33" sqref="L33"/>
    </sheetView>
  </sheetViews>
  <sheetFormatPr baseColWidth="10" defaultColWidth="8.83203125" defaultRowHeight="12" x14ac:dyDescent="0"/>
  <cols>
    <col min="1" max="1" width="11.83203125" customWidth="1"/>
    <col min="2" max="2" width="22.5" customWidth="1"/>
    <col min="3" max="3" width="26.5" customWidth="1"/>
    <col min="4" max="4" width="20.5" customWidth="1"/>
    <col min="5" max="5" width="20.1640625" customWidth="1"/>
    <col min="6" max="6" width="16.83203125" customWidth="1"/>
    <col min="7" max="7" width="16.6640625" customWidth="1"/>
    <col min="14" max="14" width="12" bestFit="1" customWidth="1"/>
  </cols>
  <sheetData>
    <row r="1" spans="1:7" ht="21" customHeight="1">
      <c r="A1" s="28" t="s">
        <v>36</v>
      </c>
      <c r="B1" s="29"/>
      <c r="C1" s="29"/>
      <c r="D1" s="29"/>
      <c r="E1" s="29"/>
      <c r="F1" s="29"/>
      <c r="G1" s="29"/>
    </row>
    <row r="2" spans="1:7" ht="4.5" customHeight="1"/>
    <row r="3" spans="1:7" ht="12.75" customHeight="1">
      <c r="B3" s="1" t="s">
        <v>12</v>
      </c>
      <c r="C3" s="1" t="s">
        <v>11</v>
      </c>
      <c r="D3" s="1" t="s">
        <v>13</v>
      </c>
      <c r="E3" s="1" t="s">
        <v>9</v>
      </c>
      <c r="F3" s="1" t="s">
        <v>10</v>
      </c>
      <c r="G3" s="1" t="s">
        <v>8</v>
      </c>
    </row>
    <row r="4" spans="1:7" ht="2.25" customHeight="1">
      <c r="B4" s="1" t="s">
        <v>0</v>
      </c>
      <c r="C4" s="1" t="s">
        <v>3</v>
      </c>
      <c r="D4" s="1" t="s">
        <v>1</v>
      </c>
      <c r="E4" s="1" t="s">
        <v>4</v>
      </c>
      <c r="F4" s="1" t="s">
        <v>5</v>
      </c>
      <c r="G4" s="1" t="s">
        <v>2</v>
      </c>
    </row>
    <row r="5" spans="1:7" ht="17" customHeight="1">
      <c r="A5" s="5" t="s">
        <v>6</v>
      </c>
      <c r="B5" s="6">
        <v>746101.73</v>
      </c>
      <c r="C5" s="6">
        <v>150771.68</v>
      </c>
      <c r="D5" s="6">
        <v>1025931</v>
      </c>
      <c r="E5" s="6">
        <v>19619.96</v>
      </c>
      <c r="F5" s="6">
        <v>6947</v>
      </c>
      <c r="G5" s="6">
        <v>313693.5</v>
      </c>
    </row>
    <row r="6" spans="1:7" ht="17" customHeight="1">
      <c r="A6" s="5" t="s">
        <v>18</v>
      </c>
      <c r="B6" s="4">
        <v>73484900</v>
      </c>
      <c r="C6" s="4">
        <v>3723</v>
      </c>
      <c r="D6" s="4">
        <v>20091.264999999999</v>
      </c>
      <c r="E6" s="4">
        <v>10720</v>
      </c>
      <c r="F6" s="4">
        <v>3438</v>
      </c>
      <c r="G6" s="4">
        <v>44329</v>
      </c>
    </row>
    <row r="7" spans="1:7" ht="17" customHeight="1">
      <c r="A7" s="5" t="s">
        <v>39</v>
      </c>
      <c r="B7" s="4">
        <f>SUM(B6/1000)</f>
        <v>73484.899999999994</v>
      </c>
      <c r="C7" s="4">
        <f>SUM(C6*21000000/1000000)</f>
        <v>78183</v>
      </c>
      <c r="D7" s="4">
        <f>SUM(D6*3.41214159486)</f>
        <v>68554.240999854897</v>
      </c>
      <c r="E7" s="4">
        <f>SUM(E6*0.13)</f>
        <v>1393.6000000000001</v>
      </c>
      <c r="F7" s="4">
        <f>SUM(F6*0.14)</f>
        <v>481.32000000000005</v>
      </c>
      <c r="G7" s="21" t="s">
        <v>14</v>
      </c>
    </row>
    <row r="8" spans="1:7" ht="29" customHeight="1">
      <c r="A8" s="8" t="s">
        <v>23</v>
      </c>
      <c r="B8" s="2">
        <v>0.12</v>
      </c>
      <c r="C8" s="3">
        <v>5086.3599999999997</v>
      </c>
      <c r="D8" s="3">
        <v>1515</v>
      </c>
      <c r="E8" s="3">
        <v>19.37</v>
      </c>
      <c r="F8" s="3">
        <v>22.23</v>
      </c>
      <c r="G8" s="21" t="s">
        <v>14</v>
      </c>
    </row>
    <row r="9" spans="1:7" ht="2.25" customHeight="1">
      <c r="A9" s="8"/>
      <c r="B9" s="1" t="s">
        <v>0</v>
      </c>
      <c r="C9" s="1" t="s">
        <v>3</v>
      </c>
      <c r="D9" s="1" t="s">
        <v>1</v>
      </c>
      <c r="E9" s="1" t="s">
        <v>4</v>
      </c>
      <c r="F9" s="1" t="s">
        <v>5</v>
      </c>
      <c r="G9" s="17"/>
    </row>
    <row r="10" spans="1:7" ht="29" customHeight="1">
      <c r="A10" s="9" t="s">
        <v>7</v>
      </c>
      <c r="B10" s="4">
        <f>SUM(B6*B8)</f>
        <v>8818188</v>
      </c>
      <c r="C10" s="4">
        <f>SUM(C6*C8)</f>
        <v>18936518.279999997</v>
      </c>
      <c r="D10" s="4">
        <f>SUM(D6*D8)</f>
        <v>30438266.474999998</v>
      </c>
      <c r="E10" s="4">
        <f>SUM(E6*E8)</f>
        <v>207646.40000000002</v>
      </c>
      <c r="F10" s="4">
        <f>SUM(F6*F8)</f>
        <v>76426.740000000005</v>
      </c>
      <c r="G10" s="16"/>
    </row>
    <row r="11" spans="1:7">
      <c r="A11" s="30" t="s">
        <v>30</v>
      </c>
      <c r="B11" s="30"/>
      <c r="C11" s="30"/>
      <c r="D11" s="30"/>
      <c r="E11" s="30"/>
      <c r="F11" s="30"/>
      <c r="G11" s="31"/>
    </row>
    <row r="13" spans="1:7" ht="15.75" customHeight="1">
      <c r="A13" s="19" t="s">
        <v>35</v>
      </c>
      <c r="B13" s="20">
        <f>SUM(B5:G5)</f>
        <v>2263064.87</v>
      </c>
      <c r="C13" s="15"/>
      <c r="D13" s="15"/>
      <c r="E13" s="15"/>
      <c r="F13" s="32" t="s">
        <v>29</v>
      </c>
      <c r="G13" s="33"/>
    </row>
    <row r="14" spans="1:7" ht="15" customHeight="1">
      <c r="C14" s="15"/>
      <c r="D14" s="15"/>
      <c r="E14" s="15"/>
      <c r="F14" s="34">
        <f>SUM(B10:F10)</f>
        <v>58477045.894999996</v>
      </c>
      <c r="G14" s="35"/>
    </row>
    <row r="40" spans="1:7">
      <c r="A40" s="14"/>
      <c r="B40" s="14"/>
      <c r="C40" s="14"/>
      <c r="D40" s="14"/>
      <c r="E40" s="14"/>
      <c r="F40" s="14"/>
      <c r="G40" s="14"/>
    </row>
    <row r="41" spans="1:7">
      <c r="A41" s="14"/>
      <c r="B41" s="14"/>
      <c r="C41" s="14"/>
      <c r="D41" s="14"/>
      <c r="E41" s="14"/>
      <c r="F41" s="14"/>
      <c r="G41" s="14"/>
    </row>
    <row r="42" spans="1:7">
      <c r="A42" t="s">
        <v>15</v>
      </c>
      <c r="B42" t="s">
        <v>16</v>
      </c>
    </row>
    <row r="43" spans="1:7">
      <c r="A43">
        <v>242579</v>
      </c>
      <c r="B43">
        <v>1.0449999999999999</v>
      </c>
    </row>
    <row r="48" spans="1:7">
      <c r="A48" s="10" t="s">
        <v>19</v>
      </c>
    </row>
    <row r="49" spans="1:3">
      <c r="A49" s="10" t="s">
        <v>20</v>
      </c>
    </row>
    <row r="50" spans="1:3">
      <c r="A50" s="10" t="s">
        <v>21</v>
      </c>
    </row>
    <row r="51" spans="1:3">
      <c r="A51" s="10" t="s">
        <v>22</v>
      </c>
    </row>
    <row r="52" spans="1:3" ht="13" thickBot="1"/>
    <row r="53" spans="1:3" ht="14" thickTop="1">
      <c r="A53" s="11" t="s">
        <v>24</v>
      </c>
    </row>
    <row r="54" spans="1:3" ht="13">
      <c r="A54" s="12" t="s">
        <v>25</v>
      </c>
    </row>
    <row r="56" spans="1:3">
      <c r="A56" s="13" t="s">
        <v>26</v>
      </c>
    </row>
    <row r="57" spans="1:3">
      <c r="A57" s="10" t="s">
        <v>27</v>
      </c>
    </row>
    <row r="59" spans="1:3">
      <c r="A59" s="13" t="s">
        <v>28</v>
      </c>
    </row>
    <row r="62" spans="1:3">
      <c r="A62" t="s">
        <v>33</v>
      </c>
      <c r="B62" t="s">
        <v>31</v>
      </c>
      <c r="C62" t="s">
        <v>32</v>
      </c>
    </row>
    <row r="63" spans="1:3">
      <c r="A63" s="18">
        <v>12921400</v>
      </c>
      <c r="B63" s="18">
        <v>129214</v>
      </c>
      <c r="C63" s="18"/>
    </row>
    <row r="64" spans="1:3">
      <c r="A64" s="18">
        <v>8351100</v>
      </c>
      <c r="B64" s="18">
        <v>83511</v>
      </c>
      <c r="C64" s="18"/>
    </row>
    <row r="65" spans="1:3">
      <c r="A65" s="18">
        <v>9724000</v>
      </c>
      <c r="B65" s="18"/>
      <c r="C65" s="18">
        <v>9724</v>
      </c>
    </row>
    <row r="66" spans="1:3">
      <c r="A66" s="18">
        <v>19199000</v>
      </c>
      <c r="B66" s="18"/>
      <c r="C66" s="18">
        <v>19199</v>
      </c>
    </row>
    <row r="67" spans="1:3">
      <c r="A67" s="18">
        <f>SUM(A63:A66)</f>
        <v>50195500</v>
      </c>
      <c r="B67" s="18"/>
      <c r="C67" s="18"/>
    </row>
  </sheetData>
  <mergeCells count="4">
    <mergeCell ref="A1:G1"/>
    <mergeCell ref="A11:G11"/>
    <mergeCell ref="F13:G13"/>
    <mergeCell ref="F14:G14"/>
  </mergeCells>
  <phoneticPr fontId="16" type="noConversion"/>
  <hyperlinks>
    <hyperlink ref="A59" r:id="rId1"/>
    <hyperlink ref="A56" r:id="rId2"/>
  </hyperlinks>
  <printOptions horizontalCentered="1" verticalCentered="1"/>
  <pageMargins left="0.25" right="0.25" top="0.25" bottom="0.25" header="0.5" footer="0.5"/>
  <pageSetup orientation="landscape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workbookViewId="0">
      <selection sqref="A1:G1"/>
    </sheetView>
  </sheetViews>
  <sheetFormatPr baseColWidth="10" defaultRowHeight="12" x14ac:dyDescent="0"/>
  <cols>
    <col min="1" max="1" width="17.83203125" customWidth="1"/>
    <col min="2" max="7" width="15.5" customWidth="1"/>
  </cols>
  <sheetData>
    <row r="1" spans="1:7" ht="21">
      <c r="A1" s="28" t="s">
        <v>54</v>
      </c>
      <c r="B1" s="29"/>
      <c r="C1" s="29"/>
      <c r="D1" s="29"/>
      <c r="E1" s="29"/>
      <c r="F1" s="29"/>
      <c r="G1" s="29"/>
    </row>
    <row r="2" spans="1:7" ht="36">
      <c r="A2" s="24"/>
      <c r="B2" s="25" t="s">
        <v>48</v>
      </c>
      <c r="C2" s="25" t="s">
        <v>53</v>
      </c>
      <c r="D2" s="25" t="s">
        <v>46</v>
      </c>
      <c r="E2" s="25" t="s">
        <v>49</v>
      </c>
      <c r="F2" s="25" t="s">
        <v>50</v>
      </c>
      <c r="G2" s="25" t="s">
        <v>52</v>
      </c>
    </row>
    <row r="3" spans="1:7">
      <c r="B3" s="1" t="s">
        <v>0</v>
      </c>
      <c r="C3" s="1" t="s">
        <v>3</v>
      </c>
      <c r="D3" s="1" t="s">
        <v>1</v>
      </c>
      <c r="E3" s="1" t="s">
        <v>4</v>
      </c>
      <c r="F3" s="1" t="s">
        <v>5</v>
      </c>
      <c r="G3" s="1" t="s">
        <v>2</v>
      </c>
    </row>
    <row r="4" spans="1:7" ht="15">
      <c r="A4" s="5" t="s">
        <v>6</v>
      </c>
      <c r="B4" s="26">
        <v>472094.4</v>
      </c>
      <c r="C4" s="6">
        <v>329928.09999999998</v>
      </c>
      <c r="D4" s="6">
        <v>1690336.95</v>
      </c>
      <c r="E4" s="6">
        <v>67850.94</v>
      </c>
      <c r="F4" s="6">
        <v>19702.39</v>
      </c>
      <c r="G4" s="6">
        <v>439320.93</v>
      </c>
    </row>
    <row r="5" spans="1:7" ht="15">
      <c r="A5" s="5" t="s">
        <v>18</v>
      </c>
      <c r="B5" s="4">
        <v>72130000</v>
      </c>
      <c r="C5" s="4">
        <v>3944</v>
      </c>
      <c r="D5" s="4">
        <v>22230.024000000001</v>
      </c>
      <c r="E5" s="4">
        <v>21932</v>
      </c>
      <c r="F5" s="4">
        <v>5827</v>
      </c>
      <c r="G5" s="4">
        <v>40612</v>
      </c>
    </row>
    <row r="6" spans="1:7" ht="15">
      <c r="A6" s="5"/>
      <c r="B6" s="1" t="s">
        <v>0</v>
      </c>
      <c r="C6" s="1" t="s">
        <v>3</v>
      </c>
      <c r="D6" s="1" t="s">
        <v>1</v>
      </c>
      <c r="E6" s="1" t="s">
        <v>4</v>
      </c>
      <c r="F6" s="1" t="s">
        <v>5</v>
      </c>
      <c r="G6" s="4"/>
    </row>
    <row r="7" spans="1:7" ht="15">
      <c r="A7" s="5" t="s">
        <v>39</v>
      </c>
      <c r="B7" s="4">
        <v>72130</v>
      </c>
      <c r="C7" s="4">
        <f>SUM(C5*21)</f>
        <v>82824</v>
      </c>
      <c r="D7" s="4">
        <f>SUM(D5*3.4121)</f>
        <v>75851.064890400012</v>
      </c>
      <c r="E7" s="4">
        <f>SUM(E5*0.13)</f>
        <v>2851.1600000000003</v>
      </c>
      <c r="F7" s="4">
        <f>SUM(F5*0.14)</f>
        <v>815.78000000000009</v>
      </c>
      <c r="G7" s="21" t="s">
        <v>14</v>
      </c>
    </row>
    <row r="8" spans="1:7" ht="24">
      <c r="A8" s="8" t="s">
        <v>23</v>
      </c>
      <c r="B8" s="2">
        <v>0.12</v>
      </c>
      <c r="C8" s="3">
        <v>5086.3599999999997</v>
      </c>
      <c r="D8" s="3">
        <v>1515</v>
      </c>
      <c r="E8" s="3">
        <v>19.37</v>
      </c>
      <c r="F8" s="3">
        <v>22.23</v>
      </c>
      <c r="G8" s="21" t="s">
        <v>14</v>
      </c>
    </row>
    <row r="9" spans="1:7">
      <c r="A9" s="8"/>
      <c r="B9" s="1" t="s">
        <v>0</v>
      </c>
      <c r="C9" s="1" t="s">
        <v>3</v>
      </c>
      <c r="D9" s="1" t="s">
        <v>1</v>
      </c>
      <c r="E9" s="1" t="s">
        <v>4</v>
      </c>
      <c r="F9" s="1" t="s">
        <v>5</v>
      </c>
      <c r="G9" s="21" t="s">
        <v>14</v>
      </c>
    </row>
    <row r="10" spans="1:7" ht="15">
      <c r="A10" s="9" t="s">
        <v>7</v>
      </c>
      <c r="B10" s="4">
        <f>SUM(B5*B8)</f>
        <v>8655600</v>
      </c>
      <c r="C10" s="4">
        <f>SUM(C5*C8)</f>
        <v>20060603.84</v>
      </c>
      <c r="D10" s="4">
        <f>SUM(D5*D8)</f>
        <v>33678486.359999999</v>
      </c>
      <c r="E10" s="4">
        <f>SUM(E5*E8)</f>
        <v>424822.84</v>
      </c>
      <c r="F10" s="4">
        <f>SUM(F5*F8)</f>
        <v>129534.21</v>
      </c>
      <c r="G10" s="21" t="s">
        <v>14</v>
      </c>
    </row>
    <row r="11" spans="1:7">
      <c r="A11" s="30" t="s">
        <v>45</v>
      </c>
      <c r="B11" s="30"/>
      <c r="C11" s="30"/>
      <c r="D11" s="30"/>
      <c r="E11" s="30"/>
      <c r="F11" s="30"/>
      <c r="G11" s="31"/>
    </row>
    <row r="13" spans="1:7" ht="15">
      <c r="A13" s="19" t="s">
        <v>35</v>
      </c>
      <c r="B13" s="20">
        <f>SUM(B4:G4)</f>
        <v>3019233.7100000004</v>
      </c>
      <c r="C13" s="15"/>
      <c r="D13" s="15"/>
      <c r="E13" s="15"/>
      <c r="F13" s="32" t="s">
        <v>29</v>
      </c>
      <c r="G13" s="33"/>
    </row>
    <row r="14" spans="1:7" ht="15">
      <c r="C14" s="15"/>
      <c r="D14" s="15"/>
      <c r="E14" s="15"/>
      <c r="F14" s="34">
        <f>SUM(B10:F10)</f>
        <v>62949047.250000007</v>
      </c>
      <c r="G14" s="35"/>
    </row>
    <row r="36" spans="1:7">
      <c r="A36" s="14"/>
      <c r="B36" s="14"/>
      <c r="C36" s="14"/>
      <c r="D36" s="14"/>
      <c r="E36" s="14"/>
      <c r="F36" s="14"/>
      <c r="G36" s="14"/>
    </row>
    <row r="37" spans="1:7">
      <c r="A37" s="14"/>
      <c r="B37" s="14"/>
      <c r="C37" s="14"/>
      <c r="D37" s="14"/>
      <c r="E37" s="14"/>
      <c r="F37" s="14"/>
      <c r="G37" s="14"/>
    </row>
  </sheetData>
  <mergeCells count="4">
    <mergeCell ref="A1:G1"/>
    <mergeCell ref="A11:G11"/>
    <mergeCell ref="F13:G13"/>
    <mergeCell ref="F14:G14"/>
  </mergeCells>
  <phoneticPr fontId="1" type="noConversion"/>
  <pageMargins left="0.75" right="0.75" top="1" bottom="1" header="0.5" footer="0.5"/>
  <pageSetup scale="7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7"/>
  <sheetViews>
    <sheetView tabSelected="1" workbookViewId="0">
      <selection sqref="A1:G37"/>
    </sheetView>
  </sheetViews>
  <sheetFormatPr baseColWidth="10" defaultRowHeight="12" x14ac:dyDescent="0"/>
  <cols>
    <col min="1" max="1" width="17.83203125" customWidth="1"/>
    <col min="2" max="7" width="15.5" customWidth="1"/>
  </cols>
  <sheetData>
    <row r="1" spans="1:7" ht="21">
      <c r="A1" s="28" t="s">
        <v>55</v>
      </c>
      <c r="B1" s="29"/>
      <c r="C1" s="29"/>
      <c r="D1" s="29"/>
      <c r="E1" s="29"/>
      <c r="F1" s="29"/>
      <c r="G1" s="29"/>
    </row>
    <row r="2" spans="1:7" ht="36">
      <c r="A2" s="24"/>
      <c r="B2" s="25" t="s">
        <v>48</v>
      </c>
      <c r="C2" s="25" t="s">
        <v>53</v>
      </c>
      <c r="D2" s="25" t="s">
        <v>46</v>
      </c>
      <c r="E2" s="25" t="s">
        <v>49</v>
      </c>
      <c r="F2" s="25" t="s">
        <v>50</v>
      </c>
      <c r="G2" s="25" t="s">
        <v>52</v>
      </c>
    </row>
    <row r="3" spans="1:7">
      <c r="B3" s="1" t="s">
        <v>0</v>
      </c>
      <c r="C3" s="1" t="s">
        <v>3</v>
      </c>
      <c r="D3" s="1" t="s">
        <v>1</v>
      </c>
      <c r="E3" s="1" t="s">
        <v>4</v>
      </c>
      <c r="F3" s="1" t="s">
        <v>5</v>
      </c>
      <c r="G3" s="1" t="s">
        <v>2</v>
      </c>
    </row>
    <row r="4" spans="1:7" ht="15">
      <c r="A4" s="5" t="s">
        <v>6</v>
      </c>
      <c r="B4" s="26">
        <v>896877</v>
      </c>
      <c r="C4" s="6">
        <v>0</v>
      </c>
      <c r="D4" s="27">
        <v>1735658</v>
      </c>
      <c r="E4" s="6">
        <v>49907.21</v>
      </c>
      <c r="F4" s="6">
        <v>13004.6</v>
      </c>
      <c r="G4" s="6">
        <v>431428</v>
      </c>
    </row>
    <row r="5" spans="1:7" ht="15">
      <c r="A5" s="5" t="s">
        <v>18</v>
      </c>
      <c r="B5" s="4">
        <v>123201000</v>
      </c>
      <c r="C5" s="4">
        <v>0</v>
      </c>
      <c r="D5" s="4">
        <v>21153.507000000001</v>
      </c>
      <c r="E5" s="4">
        <v>18173</v>
      </c>
      <c r="F5" s="4">
        <v>3981</v>
      </c>
      <c r="G5" s="4">
        <v>40327</v>
      </c>
    </row>
    <row r="6" spans="1:7" ht="15">
      <c r="A6" s="5"/>
      <c r="B6" s="1" t="s">
        <v>0</v>
      </c>
      <c r="C6" s="1" t="s">
        <v>3</v>
      </c>
      <c r="D6" s="1" t="s">
        <v>1</v>
      </c>
      <c r="E6" s="1" t="s">
        <v>4</v>
      </c>
      <c r="F6" s="1" t="s">
        <v>5</v>
      </c>
      <c r="G6" s="4"/>
    </row>
    <row r="7" spans="1:7" ht="15">
      <c r="A7" s="5" t="s">
        <v>39</v>
      </c>
      <c r="B7" s="4">
        <v>123201</v>
      </c>
      <c r="C7" s="4">
        <v>0</v>
      </c>
      <c r="D7" s="4">
        <f>SUM(D5*3.4121)</f>
        <v>72177.881234700006</v>
      </c>
      <c r="E7" s="4">
        <f>SUM(E5*0.13)</f>
        <v>2362.4900000000002</v>
      </c>
      <c r="F7" s="4">
        <f>SUM(F5*0.14)</f>
        <v>557.34</v>
      </c>
      <c r="G7" s="21" t="s">
        <v>14</v>
      </c>
    </row>
    <row r="8" spans="1:7" ht="24">
      <c r="A8" s="8" t="s">
        <v>23</v>
      </c>
      <c r="B8" s="2">
        <v>0.12</v>
      </c>
      <c r="C8" s="3">
        <v>5086.3599999999997</v>
      </c>
      <c r="D8" s="3">
        <v>1515</v>
      </c>
      <c r="E8" s="3">
        <v>19.37</v>
      </c>
      <c r="F8" s="3">
        <v>22.23</v>
      </c>
      <c r="G8" s="21" t="s">
        <v>14</v>
      </c>
    </row>
    <row r="9" spans="1:7">
      <c r="A9" s="8"/>
      <c r="B9" s="1" t="s">
        <v>0</v>
      </c>
      <c r="C9" s="1" t="s">
        <v>3</v>
      </c>
      <c r="D9" s="1" t="s">
        <v>1</v>
      </c>
      <c r="E9" s="1" t="s">
        <v>4</v>
      </c>
      <c r="F9" s="1" t="s">
        <v>5</v>
      </c>
      <c r="G9" s="21" t="s">
        <v>14</v>
      </c>
    </row>
    <row r="10" spans="1:7" ht="15">
      <c r="A10" s="9" t="s">
        <v>7</v>
      </c>
      <c r="B10" s="4">
        <f>SUM(B5*B8)</f>
        <v>14784120</v>
      </c>
      <c r="C10" s="4">
        <f>SUM(C5*C8)</f>
        <v>0</v>
      </c>
      <c r="D10" s="4">
        <f>SUM(D5*D8)</f>
        <v>32047563.105</v>
      </c>
      <c r="E10" s="4">
        <f>SUM(E5*E8)</f>
        <v>352011.01</v>
      </c>
      <c r="F10" s="4">
        <f>SUM(F5*F8)</f>
        <v>88497.63</v>
      </c>
      <c r="G10" s="21" t="s">
        <v>14</v>
      </c>
    </row>
    <row r="11" spans="1:7">
      <c r="A11" s="30" t="s">
        <v>30</v>
      </c>
      <c r="B11" s="30"/>
      <c r="C11" s="30"/>
      <c r="D11" s="30"/>
      <c r="E11" s="30"/>
      <c r="F11" s="30"/>
      <c r="G11" s="31"/>
    </row>
    <row r="13" spans="1:7" ht="15">
      <c r="A13" s="19" t="s">
        <v>35</v>
      </c>
      <c r="B13" s="20">
        <f>SUM(B4:G4)</f>
        <v>3126874.81</v>
      </c>
      <c r="C13" s="15"/>
      <c r="D13" s="15"/>
      <c r="E13" s="15"/>
      <c r="F13" s="32" t="s">
        <v>29</v>
      </c>
      <c r="G13" s="33"/>
    </row>
    <row r="14" spans="1:7" ht="15">
      <c r="C14" s="15"/>
      <c r="D14" s="15"/>
      <c r="E14" s="15"/>
      <c r="F14" s="34">
        <f>SUM(B10:F10)</f>
        <v>47272191.745000005</v>
      </c>
      <c r="G14" s="35"/>
    </row>
    <row r="36" spans="1:7">
      <c r="A36" s="14"/>
      <c r="B36" s="14"/>
      <c r="C36" s="14"/>
      <c r="D36" s="14"/>
      <c r="E36" s="14"/>
      <c r="F36" s="14"/>
      <c r="G36" s="14"/>
    </row>
    <row r="37" spans="1:7">
      <c r="A37" s="14"/>
      <c r="B37" s="14"/>
      <c r="C37" s="14"/>
      <c r="D37" s="14"/>
      <c r="E37" s="14"/>
      <c r="F37" s="14"/>
      <c r="G37" s="14"/>
    </row>
  </sheetData>
  <mergeCells count="4">
    <mergeCell ref="A1:G1"/>
    <mergeCell ref="A11:G11"/>
    <mergeCell ref="F13:G13"/>
    <mergeCell ref="F14:G14"/>
  </mergeCells>
  <phoneticPr fontId="1" type="noConversion"/>
  <pageMargins left="0.75" right="0.75" top="1" bottom="1" header="0.5" footer="0.5"/>
  <pageSetup scale="9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D8" sqref="D8"/>
    </sheetView>
  </sheetViews>
  <sheetFormatPr baseColWidth="10" defaultColWidth="8.83203125" defaultRowHeight="12" x14ac:dyDescent="0"/>
  <cols>
    <col min="1" max="1" width="11.83203125" customWidth="1"/>
    <col min="2" max="2" width="22.5" customWidth="1"/>
    <col min="3" max="3" width="26.5" customWidth="1"/>
    <col min="4" max="4" width="20.5" customWidth="1"/>
    <col min="5" max="5" width="20.1640625" customWidth="1"/>
    <col min="6" max="6" width="16.83203125" customWidth="1"/>
    <col min="7" max="7" width="16.6640625" customWidth="1"/>
  </cols>
  <sheetData>
    <row r="1" spans="1:7" ht="21" customHeight="1">
      <c r="A1" s="28" t="s">
        <v>37</v>
      </c>
      <c r="B1" s="29"/>
      <c r="C1" s="29"/>
      <c r="D1" s="29"/>
      <c r="E1" s="29"/>
      <c r="F1" s="29"/>
      <c r="G1" s="29"/>
    </row>
    <row r="2" spans="1:7" ht="4.5" customHeight="1"/>
    <row r="3" spans="1:7" ht="12.75" customHeight="1">
      <c r="B3" s="1" t="s">
        <v>12</v>
      </c>
      <c r="C3" s="1" t="s">
        <v>11</v>
      </c>
      <c r="D3" s="1" t="s">
        <v>13</v>
      </c>
      <c r="E3" s="1" t="s">
        <v>9</v>
      </c>
      <c r="F3" s="1" t="s">
        <v>10</v>
      </c>
      <c r="G3" s="1" t="s">
        <v>8</v>
      </c>
    </row>
    <row r="4" spans="1:7" ht="2.25" customHeight="1">
      <c r="B4" s="1" t="s">
        <v>0</v>
      </c>
      <c r="C4" s="1" t="s">
        <v>3</v>
      </c>
      <c r="D4" s="1" t="s">
        <v>1</v>
      </c>
      <c r="E4" s="1" t="s">
        <v>4</v>
      </c>
      <c r="F4" s="1" t="s">
        <v>5</v>
      </c>
      <c r="G4" s="1" t="s">
        <v>2</v>
      </c>
    </row>
    <row r="5" spans="1:7" ht="17" customHeight="1">
      <c r="A5" s="5" t="s">
        <v>6</v>
      </c>
      <c r="B5" s="6">
        <v>706768.59</v>
      </c>
      <c r="C5" s="6">
        <v>201957</v>
      </c>
      <c r="D5" s="6">
        <v>1138544.0900000001</v>
      </c>
      <c r="E5" s="6">
        <v>40197.06</v>
      </c>
      <c r="F5" s="6">
        <v>12162.83</v>
      </c>
      <c r="G5" s="6">
        <v>311844.2</v>
      </c>
    </row>
    <row r="6" spans="1:7" ht="17" customHeight="1">
      <c r="A6" s="5" t="s">
        <v>18</v>
      </c>
      <c r="B6" s="4">
        <v>58983500</v>
      </c>
      <c r="C6" s="4">
        <v>4987</v>
      </c>
      <c r="D6" s="7">
        <v>21665.1</v>
      </c>
      <c r="E6" s="4">
        <v>17441</v>
      </c>
      <c r="F6" s="4">
        <v>4453</v>
      </c>
      <c r="G6" s="4">
        <v>47807</v>
      </c>
    </row>
    <row r="7" spans="1:7" ht="17" customHeight="1">
      <c r="A7" s="5" t="s">
        <v>39</v>
      </c>
      <c r="B7" s="4">
        <f>SUM(B6/1000)</f>
        <v>58983.5</v>
      </c>
      <c r="C7" s="4">
        <f>SUM(C6*21000000/1000000)</f>
        <v>104727</v>
      </c>
      <c r="D7" s="4">
        <f>SUM(D6*3.41214159486)</f>
        <v>73924.388866801382</v>
      </c>
      <c r="E7" s="4">
        <f>SUM(E6*0.13)</f>
        <v>2267.33</v>
      </c>
      <c r="F7" s="4">
        <f>SUM(F6*0.14)</f>
        <v>623.42000000000007</v>
      </c>
      <c r="G7" s="21" t="s">
        <v>14</v>
      </c>
    </row>
    <row r="8" spans="1:7" ht="29" customHeight="1">
      <c r="A8" s="8" t="s">
        <v>23</v>
      </c>
      <c r="B8" s="2">
        <v>0.12</v>
      </c>
      <c r="C8" s="3">
        <v>5086.3599999999997</v>
      </c>
      <c r="D8" s="3">
        <v>1515</v>
      </c>
      <c r="E8" s="3">
        <v>19.37</v>
      </c>
      <c r="F8" s="3">
        <v>22.23</v>
      </c>
      <c r="G8" s="21" t="s">
        <v>14</v>
      </c>
    </row>
    <row r="9" spans="1:7" ht="2.25" customHeight="1">
      <c r="A9" s="8"/>
      <c r="B9" s="1" t="s">
        <v>0</v>
      </c>
      <c r="C9" s="1" t="s">
        <v>3</v>
      </c>
      <c r="D9" s="1" t="s">
        <v>1</v>
      </c>
      <c r="E9" s="1" t="s">
        <v>4</v>
      </c>
      <c r="F9" s="1" t="s">
        <v>5</v>
      </c>
      <c r="G9" s="17"/>
    </row>
    <row r="10" spans="1:7" ht="29" customHeight="1">
      <c r="A10" s="9" t="s">
        <v>7</v>
      </c>
      <c r="B10" s="4">
        <f>SUM(B6*B8)</f>
        <v>7078020</v>
      </c>
      <c r="C10" s="4">
        <f>SUM(C6*C8)</f>
        <v>25365677.319999997</v>
      </c>
      <c r="D10" s="4">
        <f>SUM(D6*D8)</f>
        <v>32822626.499999996</v>
      </c>
      <c r="E10" s="4">
        <f>SUM(E6*E8)</f>
        <v>337832.17000000004</v>
      </c>
      <c r="F10" s="4">
        <f>SUM(F6*F8)</f>
        <v>98990.19</v>
      </c>
      <c r="G10" s="16"/>
    </row>
    <row r="11" spans="1:7">
      <c r="A11" s="30" t="s">
        <v>30</v>
      </c>
      <c r="B11" s="30"/>
      <c r="C11" s="30"/>
      <c r="D11" s="30"/>
      <c r="E11" s="30"/>
      <c r="F11" s="30"/>
      <c r="G11" s="31"/>
    </row>
    <row r="13" spans="1:7" ht="15.75" customHeight="1">
      <c r="A13" s="19" t="s">
        <v>35</v>
      </c>
      <c r="B13" s="20">
        <f>SUM(B5:G5)</f>
        <v>2411473.7700000005</v>
      </c>
      <c r="C13" s="15"/>
      <c r="D13" s="15"/>
      <c r="E13" s="15"/>
      <c r="F13" s="32" t="s">
        <v>29</v>
      </c>
      <c r="G13" s="33"/>
    </row>
    <row r="14" spans="1:7" ht="15" customHeight="1">
      <c r="C14" s="15"/>
      <c r="D14" s="15"/>
      <c r="E14" s="15"/>
      <c r="F14" s="34">
        <f>SUM(B10:F10)</f>
        <v>65703146.179999992</v>
      </c>
      <c r="G14" s="35"/>
    </row>
    <row r="40" spans="1:7">
      <c r="A40" s="14"/>
      <c r="B40" s="14"/>
      <c r="C40" s="14"/>
      <c r="D40" s="14"/>
      <c r="E40" s="14"/>
      <c r="F40" s="14"/>
      <c r="G40" s="14"/>
    </row>
    <row r="41" spans="1:7">
      <c r="A41" s="14"/>
      <c r="B41" s="14"/>
      <c r="C41" s="14"/>
      <c r="D41" s="14"/>
      <c r="E41" s="14"/>
      <c r="F41" s="14"/>
      <c r="G41" s="14"/>
    </row>
    <row r="42" spans="1:7">
      <c r="A42" t="s">
        <v>15</v>
      </c>
      <c r="B42" t="s">
        <v>16</v>
      </c>
    </row>
    <row r="43" spans="1:7">
      <c r="A43">
        <v>242579</v>
      </c>
      <c r="B43">
        <v>1.0449999999999999</v>
      </c>
    </row>
    <row r="48" spans="1:7">
      <c r="A48" s="10" t="s">
        <v>19</v>
      </c>
    </row>
    <row r="49" spans="1:3">
      <c r="A49" s="10" t="s">
        <v>20</v>
      </c>
    </row>
    <row r="50" spans="1:3">
      <c r="A50" s="10" t="s">
        <v>21</v>
      </c>
    </row>
    <row r="51" spans="1:3">
      <c r="A51" s="10" t="s">
        <v>22</v>
      </c>
    </row>
    <row r="52" spans="1:3" ht="13" thickBot="1"/>
    <row r="53" spans="1:3" ht="14" thickTop="1">
      <c r="A53" s="11" t="s">
        <v>24</v>
      </c>
    </row>
    <row r="54" spans="1:3" ht="13">
      <c r="A54" s="12" t="s">
        <v>25</v>
      </c>
    </row>
    <row r="56" spans="1:3">
      <c r="A56" s="13" t="s">
        <v>26</v>
      </c>
    </row>
    <row r="57" spans="1:3">
      <c r="A57" s="10" t="s">
        <v>27</v>
      </c>
    </row>
    <row r="59" spans="1:3">
      <c r="A59" s="13" t="s">
        <v>28</v>
      </c>
    </row>
    <row r="62" spans="1:3">
      <c r="A62" t="s">
        <v>33</v>
      </c>
      <c r="B62" t="s">
        <v>31</v>
      </c>
      <c r="C62" t="s">
        <v>32</v>
      </c>
    </row>
    <row r="63" spans="1:3">
      <c r="A63" s="18">
        <v>12921400</v>
      </c>
      <c r="B63" s="18">
        <v>129214</v>
      </c>
      <c r="C63" s="18"/>
    </row>
    <row r="64" spans="1:3">
      <c r="A64" s="18">
        <v>8351100</v>
      </c>
      <c r="B64" s="18">
        <v>83511</v>
      </c>
      <c r="C64" s="18"/>
    </row>
    <row r="65" spans="1:3">
      <c r="A65" s="18">
        <v>9724000</v>
      </c>
      <c r="B65" s="18"/>
      <c r="C65" s="18">
        <v>9724</v>
      </c>
    </row>
    <row r="66" spans="1:3">
      <c r="A66" s="18">
        <v>19199000</v>
      </c>
      <c r="B66" s="18"/>
      <c r="C66" s="18">
        <v>19199</v>
      </c>
    </row>
    <row r="67" spans="1:3">
      <c r="A67" s="18">
        <f>SUM(A63:A66)</f>
        <v>50195500</v>
      </c>
      <c r="B67" s="18"/>
      <c r="C67" s="18"/>
    </row>
  </sheetData>
  <mergeCells count="4">
    <mergeCell ref="A1:G1"/>
    <mergeCell ref="A11:G11"/>
    <mergeCell ref="F13:G13"/>
    <mergeCell ref="F14:G14"/>
  </mergeCells>
  <phoneticPr fontId="16" type="noConversion"/>
  <hyperlinks>
    <hyperlink ref="A59" r:id="rId1"/>
    <hyperlink ref="A56" r:id="rId2"/>
  </hyperlinks>
  <printOptions horizontalCentered="1" verticalCentered="1"/>
  <pageMargins left="0.25" right="0.25" top="0.25" bottom="0.25" header="0.5" footer="0.5"/>
  <pageSetup orientation="landscape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H1" sqref="H1"/>
    </sheetView>
  </sheetViews>
  <sheetFormatPr baseColWidth="10" defaultColWidth="8.83203125" defaultRowHeight="12" x14ac:dyDescent="0"/>
  <cols>
    <col min="1" max="1" width="11.83203125" customWidth="1"/>
    <col min="2" max="2" width="22.5" customWidth="1"/>
    <col min="3" max="3" width="26.5" customWidth="1"/>
    <col min="4" max="4" width="20.5" customWidth="1"/>
    <col min="5" max="5" width="20.1640625" customWidth="1"/>
    <col min="6" max="6" width="16.83203125" customWidth="1"/>
    <col min="7" max="7" width="16.6640625" customWidth="1"/>
  </cols>
  <sheetData>
    <row r="1" spans="1:7" ht="21" customHeight="1">
      <c r="A1" s="28" t="s">
        <v>38</v>
      </c>
      <c r="B1" s="29"/>
      <c r="C1" s="29"/>
      <c r="D1" s="29"/>
      <c r="E1" s="29"/>
      <c r="F1" s="29"/>
      <c r="G1" s="29"/>
    </row>
    <row r="2" spans="1:7" ht="4.5" customHeight="1"/>
    <row r="3" spans="1:7" ht="12.75" customHeight="1">
      <c r="B3" s="1" t="s">
        <v>12</v>
      </c>
      <c r="C3" s="1" t="s">
        <v>11</v>
      </c>
      <c r="D3" s="1" t="s">
        <v>13</v>
      </c>
      <c r="E3" s="1" t="s">
        <v>9</v>
      </c>
      <c r="F3" s="1" t="s">
        <v>10</v>
      </c>
      <c r="G3" s="1" t="s">
        <v>8</v>
      </c>
    </row>
    <row r="4" spans="1:7" ht="2.25" customHeight="1">
      <c r="B4" s="1" t="s">
        <v>0</v>
      </c>
      <c r="C4" s="1" t="s">
        <v>3</v>
      </c>
      <c r="D4" s="1" t="s">
        <v>1</v>
      </c>
      <c r="E4" s="1" t="s">
        <v>4</v>
      </c>
      <c r="F4" s="1" t="s">
        <v>5</v>
      </c>
      <c r="G4" s="1" t="s">
        <v>2</v>
      </c>
    </row>
    <row r="5" spans="1:7" ht="17" customHeight="1">
      <c r="A5" s="5" t="s">
        <v>6</v>
      </c>
      <c r="B5" s="6">
        <v>1130318</v>
      </c>
      <c r="C5" s="6">
        <v>54207.29</v>
      </c>
      <c r="D5" s="6">
        <v>1272664</v>
      </c>
      <c r="E5" s="6">
        <v>40804</v>
      </c>
      <c r="F5" s="6">
        <v>16107</v>
      </c>
      <c r="G5" s="6">
        <v>284657.7</v>
      </c>
    </row>
    <row r="6" spans="1:7" ht="17" customHeight="1">
      <c r="A6" s="5" t="s">
        <v>18</v>
      </c>
      <c r="B6" s="4">
        <v>125604300</v>
      </c>
      <c r="C6" s="4">
        <v>1643</v>
      </c>
      <c r="D6" s="7">
        <v>24488.1</v>
      </c>
      <c r="E6" s="4">
        <v>17129</v>
      </c>
      <c r="F6" s="4">
        <v>6297</v>
      </c>
      <c r="G6" s="4">
        <v>43280</v>
      </c>
    </row>
    <row r="7" spans="1:7" ht="17" customHeight="1">
      <c r="A7" s="5" t="s">
        <v>39</v>
      </c>
      <c r="B7" s="4">
        <f>SUM(B6/1000)</f>
        <v>125604.3</v>
      </c>
      <c r="C7" s="4">
        <f>SUM(C6*21000000/1000000)</f>
        <v>34503</v>
      </c>
      <c r="D7" s="4">
        <f>SUM(D6*3.41214159486)</f>
        <v>83556.864589091158</v>
      </c>
      <c r="E7" s="4">
        <f>SUM(E6*0.13)</f>
        <v>2226.77</v>
      </c>
      <c r="F7" s="4">
        <f>SUM(F6*0.14)</f>
        <v>881.58</v>
      </c>
      <c r="G7" s="21" t="s">
        <v>14</v>
      </c>
    </row>
    <row r="8" spans="1:7" ht="29" customHeight="1">
      <c r="A8" s="8" t="s">
        <v>23</v>
      </c>
      <c r="B8" s="2">
        <v>0.12</v>
      </c>
      <c r="C8" s="3">
        <v>5086.3599999999997</v>
      </c>
      <c r="D8" s="3">
        <v>1515</v>
      </c>
      <c r="E8" s="3">
        <v>19.37</v>
      </c>
      <c r="F8" s="3">
        <v>22.23</v>
      </c>
      <c r="G8" s="21" t="s">
        <v>14</v>
      </c>
    </row>
    <row r="9" spans="1:7" ht="2.25" customHeight="1">
      <c r="A9" s="8"/>
      <c r="B9" s="1" t="s">
        <v>0</v>
      </c>
      <c r="C9" s="1" t="s">
        <v>3</v>
      </c>
      <c r="D9" s="1" t="s">
        <v>1</v>
      </c>
      <c r="E9" s="1" t="s">
        <v>4</v>
      </c>
      <c r="F9" s="1" t="s">
        <v>5</v>
      </c>
      <c r="G9" s="17"/>
    </row>
    <row r="10" spans="1:7" ht="29" customHeight="1">
      <c r="A10" s="9" t="s">
        <v>7</v>
      </c>
      <c r="B10" s="4">
        <f>SUM(B6*B8)</f>
        <v>15072516</v>
      </c>
      <c r="C10" s="4">
        <f>SUM(C6*C8)</f>
        <v>8356889.4799999995</v>
      </c>
      <c r="D10" s="4">
        <f>SUM(D6*D8)</f>
        <v>37099471.5</v>
      </c>
      <c r="E10" s="4">
        <f>SUM(E6*E8)</f>
        <v>331788.73000000004</v>
      </c>
      <c r="F10" s="4">
        <f>SUM(F6*F8)</f>
        <v>139982.31</v>
      </c>
      <c r="G10" s="16"/>
    </row>
    <row r="11" spans="1:7">
      <c r="A11" s="30" t="s">
        <v>30</v>
      </c>
      <c r="B11" s="30"/>
      <c r="C11" s="30"/>
      <c r="D11" s="30"/>
      <c r="E11" s="30"/>
      <c r="F11" s="30"/>
      <c r="G11" s="31"/>
    </row>
    <row r="13" spans="1:7" ht="15.75" customHeight="1">
      <c r="A13" s="19" t="s">
        <v>35</v>
      </c>
      <c r="B13" s="20">
        <f>SUM(B5:G5)</f>
        <v>2798757.99</v>
      </c>
      <c r="C13" s="15"/>
      <c r="D13" s="15"/>
      <c r="E13" s="15"/>
      <c r="F13" s="32" t="s">
        <v>29</v>
      </c>
      <c r="G13" s="33"/>
    </row>
    <row r="14" spans="1:7" ht="15" customHeight="1">
      <c r="C14" s="15"/>
      <c r="D14" s="15"/>
      <c r="E14" s="15"/>
      <c r="F14" s="34">
        <f>SUM(B10:F10)</f>
        <v>61000648.020000003</v>
      </c>
      <c r="G14" s="35"/>
    </row>
    <row r="40" spans="1:7">
      <c r="A40" s="14"/>
      <c r="B40" s="14"/>
      <c r="C40" s="14"/>
      <c r="D40" s="14"/>
      <c r="E40" s="14"/>
      <c r="F40" s="14"/>
      <c r="G40" s="14"/>
    </row>
    <row r="41" spans="1:7">
      <c r="A41" s="14"/>
      <c r="B41" s="14"/>
      <c r="C41" s="14"/>
      <c r="D41" s="14"/>
      <c r="E41" s="14"/>
      <c r="F41" s="14"/>
      <c r="G41" s="14"/>
    </row>
    <row r="42" spans="1:7">
      <c r="A42" t="s">
        <v>15</v>
      </c>
      <c r="B42" t="s">
        <v>16</v>
      </c>
    </row>
    <row r="43" spans="1:7">
      <c r="A43">
        <v>242579</v>
      </c>
      <c r="B43">
        <v>1.0449999999999999</v>
      </c>
    </row>
    <row r="48" spans="1:7">
      <c r="A48" s="10" t="s">
        <v>19</v>
      </c>
    </row>
    <row r="49" spans="1:3">
      <c r="A49" s="10" t="s">
        <v>20</v>
      </c>
    </row>
    <row r="50" spans="1:3">
      <c r="A50" s="10" t="s">
        <v>21</v>
      </c>
    </row>
    <row r="51" spans="1:3">
      <c r="A51" s="10" t="s">
        <v>22</v>
      </c>
    </row>
    <row r="52" spans="1:3" ht="13" thickBot="1"/>
    <row r="53" spans="1:3" ht="14" thickTop="1">
      <c r="A53" s="11" t="s">
        <v>24</v>
      </c>
    </row>
    <row r="54" spans="1:3" ht="13">
      <c r="A54" s="12" t="s">
        <v>25</v>
      </c>
    </row>
    <row r="56" spans="1:3">
      <c r="A56" s="13" t="s">
        <v>26</v>
      </c>
    </row>
    <row r="57" spans="1:3">
      <c r="A57" s="10" t="s">
        <v>27</v>
      </c>
    </row>
    <row r="59" spans="1:3">
      <c r="A59" s="13" t="s">
        <v>28</v>
      </c>
    </row>
    <row r="62" spans="1:3">
      <c r="A62" t="s">
        <v>33</v>
      </c>
      <c r="B62" t="s">
        <v>31</v>
      </c>
      <c r="C62" t="s">
        <v>32</v>
      </c>
    </row>
    <row r="63" spans="1:3">
      <c r="A63" s="18">
        <v>12921400</v>
      </c>
      <c r="B63" s="18">
        <v>129214</v>
      </c>
      <c r="C63" s="18"/>
    </row>
    <row r="64" spans="1:3">
      <c r="A64" s="18">
        <v>8351100</v>
      </c>
      <c r="B64" s="18">
        <v>83511</v>
      </c>
      <c r="C64" s="18"/>
    </row>
    <row r="65" spans="1:3">
      <c r="A65" s="18">
        <v>9724000</v>
      </c>
      <c r="B65" s="18"/>
      <c r="C65" s="18">
        <v>9724</v>
      </c>
    </row>
    <row r="66" spans="1:3">
      <c r="A66" s="18">
        <v>19199000</v>
      </c>
      <c r="B66" s="18"/>
      <c r="C66" s="18">
        <v>19199</v>
      </c>
    </row>
    <row r="67" spans="1:3">
      <c r="A67" s="18">
        <f>SUM(A63:A66)</f>
        <v>50195500</v>
      </c>
      <c r="B67" s="18"/>
      <c r="C67" s="18"/>
    </row>
  </sheetData>
  <mergeCells count="4">
    <mergeCell ref="A1:G1"/>
    <mergeCell ref="A11:G11"/>
    <mergeCell ref="F13:G13"/>
    <mergeCell ref="F14:G14"/>
  </mergeCells>
  <phoneticPr fontId="16" type="noConversion"/>
  <hyperlinks>
    <hyperlink ref="A59" r:id="rId1"/>
    <hyperlink ref="A56" r:id="rId2"/>
  </hyperlinks>
  <printOptions horizontalCentered="1" verticalCentered="1"/>
  <pageMargins left="0.25" right="0.25" top="0.25" bottom="0.25" header="0.5" footer="0.5"/>
  <pageSetup orientation="landscape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F8" sqref="F8"/>
    </sheetView>
  </sheetViews>
  <sheetFormatPr baseColWidth="10" defaultColWidth="8.83203125" defaultRowHeight="12" x14ac:dyDescent="0"/>
  <cols>
    <col min="1" max="1" width="11.83203125" customWidth="1"/>
    <col min="2" max="2" width="22.5" customWidth="1"/>
    <col min="3" max="3" width="26.5" customWidth="1"/>
    <col min="4" max="4" width="20.5" customWidth="1"/>
    <col min="5" max="5" width="20.1640625" customWidth="1"/>
    <col min="6" max="6" width="16.83203125" customWidth="1"/>
    <col min="7" max="7" width="16.6640625" customWidth="1"/>
    <col min="10" max="10" width="13.1640625" customWidth="1"/>
  </cols>
  <sheetData>
    <row r="1" spans="1:7" ht="21" customHeight="1">
      <c r="A1" s="28" t="s">
        <v>17</v>
      </c>
      <c r="B1" s="29"/>
      <c r="C1" s="29"/>
      <c r="D1" s="29"/>
      <c r="E1" s="29"/>
      <c r="F1" s="29"/>
      <c r="G1" s="29"/>
    </row>
    <row r="2" spans="1:7" ht="4.5" customHeight="1"/>
    <row r="3" spans="1:7" ht="12.75" customHeight="1">
      <c r="B3" s="1" t="s">
        <v>12</v>
      </c>
      <c r="C3" s="1" t="s">
        <v>11</v>
      </c>
      <c r="D3" s="1" t="s">
        <v>13</v>
      </c>
      <c r="E3" s="1" t="s">
        <v>9</v>
      </c>
      <c r="F3" s="1" t="s">
        <v>10</v>
      </c>
      <c r="G3" s="1" t="s">
        <v>8</v>
      </c>
    </row>
    <row r="4" spans="1:7" ht="2.25" customHeight="1">
      <c r="B4" s="1" t="s">
        <v>0</v>
      </c>
      <c r="C4" s="1" t="s">
        <v>3</v>
      </c>
      <c r="D4" s="1" t="s">
        <v>1</v>
      </c>
      <c r="E4" s="1" t="s">
        <v>4</v>
      </c>
      <c r="F4" s="1" t="s">
        <v>5</v>
      </c>
      <c r="G4" s="1" t="s">
        <v>2</v>
      </c>
    </row>
    <row r="5" spans="1:7" ht="17" customHeight="1">
      <c r="A5" s="5" t="s">
        <v>6</v>
      </c>
      <c r="B5" s="6">
        <v>643105</v>
      </c>
      <c r="C5" s="6">
        <v>306236</v>
      </c>
      <c r="D5" s="6">
        <v>1290198.68</v>
      </c>
      <c r="E5" s="6">
        <v>59407</v>
      </c>
      <c r="F5" s="6">
        <v>20157</v>
      </c>
      <c r="G5" s="6">
        <v>364580</v>
      </c>
    </row>
    <row r="6" spans="1:7" ht="17" customHeight="1">
      <c r="A6" s="5" t="s">
        <v>18</v>
      </c>
      <c r="B6" s="4">
        <v>79571900</v>
      </c>
      <c r="C6" s="4">
        <v>5568</v>
      </c>
      <c r="D6" s="7">
        <v>24050.44</v>
      </c>
      <c r="E6" s="4">
        <v>20371</v>
      </c>
      <c r="F6" s="4">
        <v>5945</v>
      </c>
      <c r="G6" s="4">
        <v>61219</v>
      </c>
    </row>
    <row r="7" spans="1:7" ht="17" customHeight="1">
      <c r="A7" s="5" t="s">
        <v>39</v>
      </c>
      <c r="B7" s="4">
        <f>SUM(B6/1000)</f>
        <v>79571.899999999994</v>
      </c>
      <c r="C7" s="4">
        <f>SUM(C6*21000000/1000000)</f>
        <v>116928</v>
      </c>
      <c r="D7" s="4">
        <f>SUM(D6*3.41214159486)</f>
        <v>82063.506698684738</v>
      </c>
      <c r="E7" s="4">
        <f>SUM(E6*0.13)</f>
        <v>2648.23</v>
      </c>
      <c r="F7" s="4">
        <f>SUM(F6*0.14)</f>
        <v>832.30000000000007</v>
      </c>
      <c r="G7" s="21" t="s">
        <v>14</v>
      </c>
    </row>
    <row r="8" spans="1:7" ht="29" customHeight="1">
      <c r="A8" s="8" t="s">
        <v>23</v>
      </c>
      <c r="B8" s="2">
        <v>0.12</v>
      </c>
      <c r="C8" s="3">
        <v>5086.3599999999997</v>
      </c>
      <c r="D8" s="3">
        <v>1515</v>
      </c>
      <c r="E8" s="3">
        <v>19.37</v>
      </c>
      <c r="F8" s="3">
        <v>22.23</v>
      </c>
      <c r="G8" s="21" t="s">
        <v>14</v>
      </c>
    </row>
    <row r="9" spans="1:7" ht="2.25" customHeight="1">
      <c r="A9" s="8"/>
      <c r="B9" s="1" t="s">
        <v>0</v>
      </c>
      <c r="C9" s="1" t="s">
        <v>3</v>
      </c>
      <c r="D9" s="1" t="s">
        <v>1</v>
      </c>
      <c r="E9" s="1" t="s">
        <v>4</v>
      </c>
      <c r="F9" s="1" t="s">
        <v>5</v>
      </c>
      <c r="G9" s="17"/>
    </row>
    <row r="10" spans="1:7" ht="29" customHeight="1">
      <c r="A10" s="9" t="s">
        <v>7</v>
      </c>
      <c r="B10" s="4">
        <f>SUM(B6*B8)</f>
        <v>9548628</v>
      </c>
      <c r="C10" s="4">
        <f>SUM(C6*C8)</f>
        <v>28320852.479999997</v>
      </c>
      <c r="D10" s="4">
        <f>SUM(D6*D8)</f>
        <v>36436416.600000001</v>
      </c>
      <c r="E10" s="4">
        <f>SUM(E6*E8)</f>
        <v>394586.27</v>
      </c>
      <c r="F10" s="4">
        <f>SUM(F6*F8)</f>
        <v>132157.35</v>
      </c>
      <c r="G10" s="16"/>
    </row>
    <row r="11" spans="1:7">
      <c r="A11" s="30" t="s">
        <v>30</v>
      </c>
      <c r="B11" s="30"/>
      <c r="C11" s="30"/>
      <c r="D11" s="30"/>
      <c r="E11" s="30"/>
      <c r="F11" s="30"/>
      <c r="G11" s="31"/>
    </row>
    <row r="13" spans="1:7" ht="15.75" customHeight="1">
      <c r="A13" s="19" t="s">
        <v>35</v>
      </c>
      <c r="B13" s="20">
        <f>SUM(B5:G5)</f>
        <v>2683683.6799999997</v>
      </c>
      <c r="C13" s="15"/>
      <c r="D13" s="15"/>
      <c r="E13" s="15"/>
      <c r="F13" s="32" t="s">
        <v>29</v>
      </c>
      <c r="G13" s="33"/>
    </row>
    <row r="14" spans="1:7" ht="15" customHeight="1">
      <c r="C14" s="15"/>
      <c r="D14" s="15"/>
      <c r="E14" s="15"/>
      <c r="F14" s="34">
        <f>SUM(B10:F10)</f>
        <v>74832640.699999988</v>
      </c>
      <c r="G14" s="35"/>
    </row>
    <row r="39" spans="1:7">
      <c r="A39" s="14"/>
      <c r="B39" s="14"/>
      <c r="C39" s="14"/>
      <c r="D39" s="14"/>
      <c r="E39" s="14"/>
      <c r="F39" s="14"/>
      <c r="G39" s="14"/>
    </row>
    <row r="40" spans="1:7">
      <c r="A40" s="14"/>
      <c r="B40" s="14"/>
      <c r="C40" s="14"/>
      <c r="D40" s="14"/>
      <c r="E40" s="14"/>
      <c r="F40" s="14"/>
      <c r="G40" s="14"/>
    </row>
    <row r="41" spans="1:7">
      <c r="A41" t="s">
        <v>15</v>
      </c>
      <c r="B41" t="s">
        <v>16</v>
      </c>
    </row>
    <row r="42" spans="1:7">
      <c r="A42">
        <v>242579</v>
      </c>
      <c r="B42">
        <v>1.0449999999999999</v>
      </c>
    </row>
    <row r="47" spans="1:7">
      <c r="A47" s="10" t="s">
        <v>19</v>
      </c>
    </row>
    <row r="48" spans="1:7">
      <c r="A48" s="10" t="s">
        <v>20</v>
      </c>
    </row>
    <row r="49" spans="1:3">
      <c r="A49" s="10" t="s">
        <v>21</v>
      </c>
    </row>
    <row r="50" spans="1:3">
      <c r="A50" s="10" t="s">
        <v>22</v>
      </c>
    </row>
    <row r="51" spans="1:3" ht="13" thickBot="1"/>
    <row r="52" spans="1:3" ht="14" thickTop="1">
      <c r="A52" s="11" t="s">
        <v>24</v>
      </c>
    </row>
    <row r="53" spans="1:3" ht="13">
      <c r="A53" s="12" t="s">
        <v>25</v>
      </c>
    </row>
    <row r="55" spans="1:3">
      <c r="A55" s="13" t="s">
        <v>26</v>
      </c>
    </row>
    <row r="56" spans="1:3">
      <c r="A56" s="10" t="s">
        <v>27</v>
      </c>
    </row>
    <row r="58" spans="1:3">
      <c r="A58" s="13" t="s">
        <v>28</v>
      </c>
    </row>
    <row r="61" spans="1:3">
      <c r="A61" t="s">
        <v>33</v>
      </c>
      <c r="B61" t="s">
        <v>31</v>
      </c>
      <c r="C61" t="s">
        <v>32</v>
      </c>
    </row>
    <row r="62" spans="1:3">
      <c r="A62" s="18">
        <v>12921400</v>
      </c>
      <c r="B62" s="18">
        <v>129214</v>
      </c>
      <c r="C62" s="18"/>
    </row>
    <row r="63" spans="1:3">
      <c r="A63" s="18">
        <v>8351100</v>
      </c>
      <c r="B63" s="18">
        <v>83511</v>
      </c>
      <c r="C63" s="18"/>
    </row>
    <row r="64" spans="1:3">
      <c r="A64" s="18">
        <v>9724000</v>
      </c>
      <c r="B64" s="18"/>
      <c r="C64" s="18">
        <v>9724</v>
      </c>
    </row>
    <row r="65" spans="1:3">
      <c r="A65" s="18">
        <v>19199000</v>
      </c>
      <c r="B65" s="18"/>
      <c r="C65" s="18">
        <v>19199</v>
      </c>
    </row>
    <row r="66" spans="1:3">
      <c r="A66" s="18">
        <f>SUM(A62:A65)</f>
        <v>50195500</v>
      </c>
      <c r="B66" s="18"/>
      <c r="C66" s="18"/>
    </row>
  </sheetData>
  <mergeCells count="4">
    <mergeCell ref="A1:G1"/>
    <mergeCell ref="A11:G11"/>
    <mergeCell ref="F14:G14"/>
    <mergeCell ref="F13:G13"/>
  </mergeCells>
  <phoneticPr fontId="1" type="noConversion"/>
  <hyperlinks>
    <hyperlink ref="A58" r:id="rId1"/>
    <hyperlink ref="A55" r:id="rId2"/>
  </hyperlinks>
  <printOptions horizontalCentered="1" verticalCentered="1"/>
  <pageMargins left="0.25" right="0.25" top="0.25" bottom="0.25" header="0.5" footer="0.5"/>
  <pageSetup orientation="landscape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F8" sqref="F8"/>
    </sheetView>
  </sheetViews>
  <sheetFormatPr baseColWidth="10" defaultColWidth="8.83203125" defaultRowHeight="12" x14ac:dyDescent="0"/>
  <cols>
    <col min="1" max="1" width="11.83203125" customWidth="1"/>
    <col min="2" max="2" width="22.5" customWidth="1"/>
    <col min="3" max="3" width="26.5" customWidth="1"/>
    <col min="4" max="4" width="20.5" customWidth="1"/>
    <col min="5" max="5" width="20.1640625" customWidth="1"/>
    <col min="6" max="6" width="16.83203125" customWidth="1"/>
    <col min="7" max="7" width="16.6640625" customWidth="1"/>
  </cols>
  <sheetData>
    <row r="1" spans="1:7" ht="21" customHeight="1">
      <c r="A1" s="28" t="s">
        <v>34</v>
      </c>
      <c r="B1" s="29"/>
      <c r="C1" s="29"/>
      <c r="D1" s="29"/>
      <c r="E1" s="29"/>
      <c r="F1" s="29"/>
      <c r="G1" s="29"/>
    </row>
    <row r="2" spans="1:7" ht="4.5" customHeight="1"/>
    <row r="3" spans="1:7" ht="12.75" customHeight="1">
      <c r="B3" s="1" t="s">
        <v>12</v>
      </c>
      <c r="C3" s="1" t="s">
        <v>11</v>
      </c>
      <c r="D3" s="1" t="s">
        <v>13</v>
      </c>
      <c r="E3" s="1" t="s">
        <v>9</v>
      </c>
      <c r="F3" s="1" t="s">
        <v>10</v>
      </c>
      <c r="G3" s="1" t="s">
        <v>8</v>
      </c>
    </row>
    <row r="4" spans="1:7" ht="2.25" customHeight="1">
      <c r="B4" s="1" t="s">
        <v>0</v>
      </c>
      <c r="C4" s="1" t="s">
        <v>3</v>
      </c>
      <c r="D4" s="1" t="s">
        <v>1</v>
      </c>
      <c r="E4" s="1" t="s">
        <v>4</v>
      </c>
      <c r="F4" s="1" t="s">
        <v>5</v>
      </c>
      <c r="G4" s="1" t="s">
        <v>2</v>
      </c>
    </row>
    <row r="5" spans="1:7" ht="17" customHeight="1">
      <c r="A5" s="5" t="s">
        <v>6</v>
      </c>
      <c r="B5" s="6">
        <v>731348</v>
      </c>
      <c r="C5" s="6">
        <v>417155</v>
      </c>
      <c r="D5" s="6">
        <v>1356646</v>
      </c>
      <c r="E5" s="6">
        <v>46788</v>
      </c>
      <c r="F5" s="6">
        <v>20079</v>
      </c>
      <c r="G5" s="6">
        <v>293906.90000000002</v>
      </c>
    </row>
    <row r="6" spans="1:7" ht="17" customHeight="1">
      <c r="A6" s="5" t="s">
        <v>18</v>
      </c>
      <c r="B6" s="4">
        <v>69851800</v>
      </c>
      <c r="C6" s="4">
        <v>4391</v>
      </c>
      <c r="D6" s="7">
        <v>23180.65</v>
      </c>
      <c r="E6" s="4">
        <v>17403</v>
      </c>
      <c r="F6" s="4">
        <v>5504</v>
      </c>
      <c r="G6" s="4">
        <v>42746</v>
      </c>
    </row>
    <row r="7" spans="1:7" ht="17" customHeight="1">
      <c r="A7" s="5" t="s">
        <v>39</v>
      </c>
      <c r="B7" s="4">
        <f>SUM(B6/1000)</f>
        <v>69851.8</v>
      </c>
      <c r="C7" s="4">
        <f>SUM(C6*21000000/1000000)</f>
        <v>92211</v>
      </c>
      <c r="D7" s="4">
        <f>SUM(D6*3.41214159486)</f>
        <v>79095.66006089146</v>
      </c>
      <c r="E7" s="4">
        <f>SUM(E6*0.13)</f>
        <v>2262.39</v>
      </c>
      <c r="F7" s="4">
        <f>SUM(F6*0.14)</f>
        <v>770.56000000000006</v>
      </c>
      <c r="G7" s="21" t="s">
        <v>14</v>
      </c>
    </row>
    <row r="8" spans="1:7" ht="29" customHeight="1">
      <c r="A8" s="8" t="s">
        <v>23</v>
      </c>
      <c r="B8" s="2">
        <v>0.12</v>
      </c>
      <c r="C8" s="3">
        <v>5086.3599999999997</v>
      </c>
      <c r="D8" s="3">
        <v>1515</v>
      </c>
      <c r="E8" s="3">
        <v>19.37</v>
      </c>
      <c r="F8" s="3">
        <v>22.23</v>
      </c>
      <c r="G8" s="21" t="s">
        <v>14</v>
      </c>
    </row>
    <row r="9" spans="1:7" ht="2.25" customHeight="1">
      <c r="A9" s="8"/>
      <c r="B9" s="1" t="s">
        <v>0</v>
      </c>
      <c r="C9" s="1" t="s">
        <v>3</v>
      </c>
      <c r="D9" s="1" t="s">
        <v>1</v>
      </c>
      <c r="E9" s="1" t="s">
        <v>4</v>
      </c>
      <c r="F9" s="1" t="s">
        <v>5</v>
      </c>
      <c r="G9" s="17"/>
    </row>
    <row r="10" spans="1:7" ht="29" customHeight="1">
      <c r="A10" s="9" t="s">
        <v>7</v>
      </c>
      <c r="B10" s="4">
        <f>SUM(B6*B8)</f>
        <v>8382216</v>
      </c>
      <c r="C10" s="4">
        <f>SUM(C6*C8)</f>
        <v>22334206.759999998</v>
      </c>
      <c r="D10" s="4">
        <f>SUM(D6*D8)</f>
        <v>35118684.75</v>
      </c>
      <c r="E10" s="4">
        <f>SUM(E6*E8)</f>
        <v>337096.11000000004</v>
      </c>
      <c r="F10" s="4">
        <f>SUM(F6*F8)</f>
        <v>122353.92</v>
      </c>
      <c r="G10" s="16"/>
    </row>
    <row r="11" spans="1:7">
      <c r="A11" s="30" t="s">
        <v>30</v>
      </c>
      <c r="B11" s="30"/>
      <c r="C11" s="30"/>
      <c r="D11" s="30"/>
      <c r="E11" s="30"/>
      <c r="F11" s="30"/>
      <c r="G11" s="31"/>
    </row>
    <row r="13" spans="1:7" ht="15.75" customHeight="1">
      <c r="A13" s="19" t="s">
        <v>35</v>
      </c>
      <c r="B13" s="20">
        <f>SUM(B5:G5)</f>
        <v>2865922.9</v>
      </c>
      <c r="C13" s="15"/>
      <c r="D13" s="15"/>
      <c r="E13" s="15"/>
      <c r="F13" s="32" t="s">
        <v>29</v>
      </c>
      <c r="G13" s="33"/>
    </row>
    <row r="14" spans="1:7" ht="15" customHeight="1">
      <c r="C14" s="15"/>
      <c r="D14" s="15"/>
      <c r="E14" s="15"/>
      <c r="F14" s="34">
        <f>SUM(B10:F10)</f>
        <v>66294557.539999999</v>
      </c>
      <c r="G14" s="35"/>
    </row>
    <row r="38" spans="1:7" ht="9" customHeight="1"/>
    <row r="39" spans="1:7" hidden="1"/>
    <row r="40" spans="1:7">
      <c r="A40" s="14"/>
      <c r="B40" s="14"/>
      <c r="C40" s="14"/>
      <c r="D40" s="14"/>
      <c r="E40" s="14"/>
      <c r="F40" s="14"/>
      <c r="G40" s="14"/>
    </row>
    <row r="41" spans="1:7">
      <c r="A41" s="14"/>
      <c r="B41" s="14"/>
      <c r="C41" s="14"/>
      <c r="D41" s="14"/>
      <c r="E41" s="14"/>
      <c r="F41" s="14"/>
      <c r="G41" s="14"/>
    </row>
    <row r="42" spans="1:7">
      <c r="A42" t="s">
        <v>15</v>
      </c>
      <c r="B42" t="s">
        <v>16</v>
      </c>
    </row>
    <row r="43" spans="1:7">
      <c r="A43">
        <v>242579</v>
      </c>
      <c r="B43">
        <v>1.0449999999999999</v>
      </c>
    </row>
    <row r="48" spans="1:7">
      <c r="A48" s="10" t="s">
        <v>19</v>
      </c>
    </row>
    <row r="49" spans="1:3">
      <c r="A49" s="10" t="s">
        <v>20</v>
      </c>
    </row>
    <row r="50" spans="1:3">
      <c r="A50" s="10" t="s">
        <v>21</v>
      </c>
    </row>
    <row r="51" spans="1:3">
      <c r="A51" s="10" t="s">
        <v>22</v>
      </c>
    </row>
    <row r="52" spans="1:3" ht="13" thickBot="1"/>
    <row r="53" spans="1:3" ht="14" thickTop="1">
      <c r="A53" s="11" t="s">
        <v>24</v>
      </c>
    </row>
    <row r="54" spans="1:3" ht="13">
      <c r="A54" s="12" t="s">
        <v>25</v>
      </c>
    </row>
    <row r="56" spans="1:3">
      <c r="A56" s="13" t="s">
        <v>26</v>
      </c>
    </row>
    <row r="57" spans="1:3">
      <c r="A57" s="10" t="s">
        <v>27</v>
      </c>
    </row>
    <row r="59" spans="1:3">
      <c r="A59" s="13" t="s">
        <v>28</v>
      </c>
    </row>
    <row r="62" spans="1:3">
      <c r="A62" t="s">
        <v>33</v>
      </c>
      <c r="B62" t="s">
        <v>31</v>
      </c>
      <c r="C62" t="s">
        <v>32</v>
      </c>
    </row>
    <row r="63" spans="1:3">
      <c r="A63" s="18">
        <v>12921400</v>
      </c>
      <c r="B63" s="18">
        <v>129214</v>
      </c>
      <c r="C63" s="18"/>
    </row>
    <row r="64" spans="1:3">
      <c r="A64" s="18">
        <v>8351100</v>
      </c>
      <c r="B64" s="18">
        <v>83511</v>
      </c>
      <c r="C64" s="18"/>
    </row>
    <row r="65" spans="1:3">
      <c r="A65" s="18">
        <v>9724000</v>
      </c>
      <c r="B65" s="18"/>
      <c r="C65" s="18">
        <v>9724</v>
      </c>
    </row>
    <row r="66" spans="1:3">
      <c r="A66" s="18">
        <v>19199000</v>
      </c>
      <c r="B66" s="18"/>
      <c r="C66" s="18">
        <v>19199</v>
      </c>
    </row>
    <row r="67" spans="1:3">
      <c r="A67" s="18">
        <f>SUM(A63:A66)</f>
        <v>50195500</v>
      </c>
      <c r="B67" s="18"/>
      <c r="C67" s="18"/>
    </row>
  </sheetData>
  <mergeCells count="4">
    <mergeCell ref="A1:G1"/>
    <mergeCell ref="A11:G11"/>
    <mergeCell ref="F13:G13"/>
    <mergeCell ref="F14:G14"/>
  </mergeCells>
  <phoneticPr fontId="1" type="noConversion"/>
  <hyperlinks>
    <hyperlink ref="A59" r:id="rId1"/>
    <hyperlink ref="A56" r:id="rId2"/>
  </hyperlinks>
  <pageMargins left="0.25" right="0.25" top="0.75" bottom="0.75" header="0.3" footer="0.3"/>
  <pageSetup orientation="landscape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A3" sqref="A3:G3"/>
    </sheetView>
  </sheetViews>
  <sheetFormatPr baseColWidth="10" defaultColWidth="8.83203125" defaultRowHeight="12" x14ac:dyDescent="0"/>
  <cols>
    <col min="1" max="1" width="11.83203125" customWidth="1"/>
    <col min="2" max="2" width="19.33203125" bestFit="1" customWidth="1"/>
    <col min="3" max="3" width="14.6640625" bestFit="1" customWidth="1"/>
    <col min="4" max="4" width="18" bestFit="1" customWidth="1"/>
    <col min="5" max="5" width="17.5" bestFit="1" customWidth="1"/>
    <col min="6" max="6" width="14.83203125" bestFit="1" customWidth="1"/>
    <col min="7" max="7" width="16.6640625" customWidth="1"/>
  </cols>
  <sheetData>
    <row r="1" spans="1:7" ht="21" customHeight="1">
      <c r="A1" s="28" t="s">
        <v>40</v>
      </c>
      <c r="B1" s="29"/>
      <c r="C1" s="29"/>
      <c r="D1" s="29"/>
      <c r="E1" s="29"/>
      <c r="F1" s="29"/>
      <c r="G1" s="29"/>
    </row>
    <row r="2" spans="1:7" ht="4.5" customHeight="1"/>
    <row r="3" spans="1:7" s="24" customFormat="1" ht="36" customHeight="1">
      <c r="B3" s="25" t="s">
        <v>48</v>
      </c>
      <c r="C3" s="25" t="s">
        <v>47</v>
      </c>
      <c r="D3" s="25" t="s">
        <v>46</v>
      </c>
      <c r="E3" s="25" t="s">
        <v>49</v>
      </c>
      <c r="F3" s="25" t="s">
        <v>50</v>
      </c>
      <c r="G3" s="25" t="s">
        <v>51</v>
      </c>
    </row>
    <row r="4" spans="1:7" ht="17" customHeight="1">
      <c r="A4" s="5" t="s">
        <v>6</v>
      </c>
      <c r="B4" s="6">
        <v>370831.62</v>
      </c>
      <c r="C4" s="6">
        <v>405584</v>
      </c>
      <c r="D4" s="6">
        <v>1478365.47</v>
      </c>
      <c r="E4" s="6">
        <v>41582.410000000003</v>
      </c>
      <c r="F4" s="6">
        <v>11031</v>
      </c>
      <c r="G4" s="6">
        <v>285400</v>
      </c>
    </row>
    <row r="5" spans="1:7" ht="17" customHeight="1">
      <c r="A5" s="5" t="s">
        <v>18</v>
      </c>
      <c r="B5" s="4">
        <v>65895000</v>
      </c>
      <c r="C5" s="4">
        <v>5070</v>
      </c>
      <c r="D5" s="7">
        <v>22856.92</v>
      </c>
      <c r="E5" s="4">
        <v>16584</v>
      </c>
      <c r="F5" s="4">
        <v>3907</v>
      </c>
      <c r="G5" s="4">
        <v>41627</v>
      </c>
    </row>
    <row r="6" spans="1:7" ht="17" customHeight="1">
      <c r="A6" s="5" t="s">
        <v>39</v>
      </c>
      <c r="B6" s="4">
        <f>SUM(B5/1000)</f>
        <v>65895</v>
      </c>
      <c r="C6" s="4">
        <f>SUM(C5*21000000/1000000)</f>
        <v>106470</v>
      </c>
      <c r="D6" s="4">
        <f>SUM(D5*3.41214159486)</f>
        <v>77991.047462387432</v>
      </c>
      <c r="E6" s="4">
        <f>SUM(E5*0.13)</f>
        <v>2155.92</v>
      </c>
      <c r="F6" s="4">
        <f>SUM(F5*0.14)</f>
        <v>546.98</v>
      </c>
      <c r="G6" s="21" t="s">
        <v>14</v>
      </c>
    </row>
    <row r="7" spans="1:7" ht="29" customHeight="1">
      <c r="A7" s="8" t="s">
        <v>23</v>
      </c>
      <c r="B7" s="2">
        <v>0.12</v>
      </c>
      <c r="C7" s="3">
        <v>5086.3599999999997</v>
      </c>
      <c r="D7" s="3">
        <v>1515</v>
      </c>
      <c r="E7" s="3">
        <v>19.37</v>
      </c>
      <c r="F7" s="3">
        <v>22.23</v>
      </c>
      <c r="G7" s="21" t="s">
        <v>14</v>
      </c>
    </row>
    <row r="8" spans="1:7" ht="2.25" customHeight="1">
      <c r="A8" s="8"/>
      <c r="B8" s="1" t="s">
        <v>0</v>
      </c>
      <c r="C8" s="1" t="s">
        <v>3</v>
      </c>
      <c r="D8" s="1" t="s">
        <v>1</v>
      </c>
      <c r="E8" s="1" t="s">
        <v>4</v>
      </c>
      <c r="F8" s="1" t="s">
        <v>5</v>
      </c>
      <c r="G8" s="17"/>
    </row>
    <row r="9" spans="1:7" ht="29" customHeight="1">
      <c r="A9" s="9" t="s">
        <v>7</v>
      </c>
      <c r="B9" s="4">
        <f>SUM(B5*B7)</f>
        <v>7907400</v>
      </c>
      <c r="C9" s="4">
        <f>SUM(C5*C7)</f>
        <v>25787845.199999999</v>
      </c>
      <c r="D9" s="4">
        <f>SUM(D5*D7)</f>
        <v>34628233.799999997</v>
      </c>
      <c r="E9" s="4">
        <f>SUM(E5*E7)</f>
        <v>321232.08</v>
      </c>
      <c r="F9" s="4">
        <f>SUM(F5*F7)</f>
        <v>86852.61</v>
      </c>
      <c r="G9" s="16"/>
    </row>
    <row r="10" spans="1:7">
      <c r="A10" s="30" t="s">
        <v>30</v>
      </c>
      <c r="B10" s="30"/>
      <c r="C10" s="30"/>
      <c r="D10" s="30"/>
      <c r="E10" s="30"/>
      <c r="F10" s="30"/>
      <c r="G10" s="31"/>
    </row>
    <row r="12" spans="1:7" ht="15.75" customHeight="1">
      <c r="A12" s="19" t="s">
        <v>35</v>
      </c>
      <c r="B12" s="20">
        <f>SUM(B4:G4)</f>
        <v>2592794.5</v>
      </c>
      <c r="C12" s="15"/>
      <c r="D12" s="15"/>
      <c r="E12" s="15"/>
      <c r="F12" s="32" t="s">
        <v>29</v>
      </c>
      <c r="G12" s="33"/>
    </row>
    <row r="13" spans="1:7" ht="15" customHeight="1">
      <c r="C13" s="15"/>
      <c r="D13" s="15"/>
      <c r="E13" s="15"/>
      <c r="F13" s="34">
        <f>SUM(B9:F9)</f>
        <v>68731563.689999998</v>
      </c>
      <c r="G13" s="35"/>
    </row>
    <row r="37" spans="1:7" ht="9" customHeight="1"/>
    <row r="38" spans="1:7" hidden="1"/>
    <row r="39" spans="1:7">
      <c r="A39" s="14"/>
      <c r="B39" s="14"/>
      <c r="C39" s="14"/>
      <c r="D39" s="14"/>
      <c r="E39" s="14"/>
      <c r="F39" s="14"/>
      <c r="G39" s="14"/>
    </row>
    <row r="40" spans="1:7">
      <c r="A40" s="14"/>
      <c r="B40" s="14"/>
      <c r="C40" s="14"/>
      <c r="D40" s="14"/>
      <c r="E40" s="14"/>
      <c r="F40" s="14"/>
      <c r="G40" s="14"/>
    </row>
    <row r="41" spans="1:7">
      <c r="A41" t="s">
        <v>15</v>
      </c>
      <c r="B41" t="s">
        <v>16</v>
      </c>
    </row>
    <row r="42" spans="1:7">
      <c r="A42">
        <v>242579</v>
      </c>
      <c r="B42">
        <v>1.0449999999999999</v>
      </c>
    </row>
    <row r="47" spans="1:7">
      <c r="A47" s="10" t="s">
        <v>19</v>
      </c>
    </row>
    <row r="48" spans="1:7">
      <c r="A48" s="10" t="s">
        <v>20</v>
      </c>
    </row>
    <row r="49" spans="1:3">
      <c r="A49" s="10" t="s">
        <v>21</v>
      </c>
    </row>
    <row r="50" spans="1:3">
      <c r="A50" s="10" t="s">
        <v>22</v>
      </c>
    </row>
    <row r="51" spans="1:3" ht="13" thickBot="1"/>
    <row r="52" spans="1:3" ht="14" thickTop="1">
      <c r="A52" s="11" t="s">
        <v>24</v>
      </c>
    </row>
    <row r="53" spans="1:3" ht="13">
      <c r="A53" s="12" t="s">
        <v>25</v>
      </c>
    </row>
    <row r="55" spans="1:3">
      <c r="A55" s="13" t="s">
        <v>26</v>
      </c>
    </row>
    <row r="56" spans="1:3">
      <c r="A56" s="10" t="s">
        <v>27</v>
      </c>
    </row>
    <row r="58" spans="1:3">
      <c r="A58" s="13" t="s">
        <v>28</v>
      </c>
    </row>
    <row r="61" spans="1:3">
      <c r="A61" t="s">
        <v>33</v>
      </c>
      <c r="B61" t="s">
        <v>31</v>
      </c>
      <c r="C61" t="s">
        <v>32</v>
      </c>
    </row>
    <row r="62" spans="1:3">
      <c r="A62" s="18">
        <v>12921400</v>
      </c>
      <c r="B62" s="18">
        <v>129214</v>
      </c>
      <c r="C62" s="18"/>
    </row>
    <row r="63" spans="1:3">
      <c r="A63" s="18">
        <v>8351100</v>
      </c>
      <c r="B63" s="18">
        <v>83511</v>
      </c>
      <c r="C63" s="18"/>
    </row>
    <row r="64" spans="1:3">
      <c r="A64" s="18">
        <v>9724000</v>
      </c>
      <c r="B64" s="18"/>
      <c r="C64" s="18">
        <v>9724</v>
      </c>
    </row>
    <row r="65" spans="1:3">
      <c r="A65" s="18">
        <v>19199000</v>
      </c>
      <c r="B65" s="18"/>
      <c r="C65" s="18">
        <v>19199</v>
      </c>
    </row>
    <row r="66" spans="1:3">
      <c r="A66" s="18">
        <f>SUM(A62:A65)</f>
        <v>50195500</v>
      </c>
      <c r="B66" s="18"/>
      <c r="C66" s="18"/>
    </row>
  </sheetData>
  <mergeCells count="4">
    <mergeCell ref="A1:G1"/>
    <mergeCell ref="A10:G10"/>
    <mergeCell ref="F12:G12"/>
    <mergeCell ref="F13:G13"/>
  </mergeCells>
  <phoneticPr fontId="16" type="noConversion"/>
  <hyperlinks>
    <hyperlink ref="A58" r:id="rId1"/>
    <hyperlink ref="A55" r:id="rId2"/>
  </hyperlinks>
  <pageMargins left="0.7" right="0.7" top="0.75" bottom="0.75" header="0.3" footer="0.3"/>
  <pageSetup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31" sqref="G31"/>
    </sheetView>
  </sheetViews>
  <sheetFormatPr baseColWidth="10" defaultColWidth="8.83203125" defaultRowHeight="12" x14ac:dyDescent="0"/>
  <cols>
    <col min="1" max="1" width="13.5" customWidth="1"/>
    <col min="2" max="2" width="26.83203125" customWidth="1"/>
    <col min="3" max="3" width="26.33203125" customWidth="1"/>
    <col min="4" max="4" width="23.5" customWidth="1"/>
    <col min="5" max="5" width="18.5" customWidth="1"/>
    <col min="6" max="6" width="16.5" customWidth="1"/>
    <col min="7" max="7" width="19.1640625" customWidth="1"/>
  </cols>
  <sheetData>
    <row r="1" spans="1:7" ht="21">
      <c r="A1" s="28" t="s">
        <v>41</v>
      </c>
      <c r="B1" s="29"/>
      <c r="C1" s="29"/>
      <c r="D1" s="29"/>
      <c r="E1" s="29"/>
      <c r="F1" s="29"/>
      <c r="G1" s="29"/>
    </row>
    <row r="3" spans="1:7">
      <c r="B3" s="1" t="s">
        <v>12</v>
      </c>
      <c r="C3" s="1" t="s">
        <v>11</v>
      </c>
      <c r="D3" s="1" t="s">
        <v>13</v>
      </c>
      <c r="E3" s="1" t="s">
        <v>9</v>
      </c>
      <c r="F3" s="1" t="s">
        <v>10</v>
      </c>
      <c r="G3" s="1" t="s">
        <v>42</v>
      </c>
    </row>
    <row r="4" spans="1:7">
      <c r="B4" s="1" t="s">
        <v>0</v>
      </c>
      <c r="C4" s="1" t="s">
        <v>3</v>
      </c>
      <c r="D4" s="1" t="s">
        <v>1</v>
      </c>
      <c r="E4" s="1" t="s">
        <v>4</v>
      </c>
      <c r="F4" s="1" t="s">
        <v>5</v>
      </c>
      <c r="G4" s="1" t="s">
        <v>2</v>
      </c>
    </row>
    <row r="5" spans="1:7" ht="15">
      <c r="A5" s="5" t="s">
        <v>6</v>
      </c>
      <c r="B5" s="22">
        <v>461469.06</v>
      </c>
      <c r="C5" s="6">
        <v>333020.13</v>
      </c>
      <c r="D5" s="6">
        <v>1568769.95</v>
      </c>
      <c r="E5" s="6">
        <v>53399.78</v>
      </c>
      <c r="F5" s="6">
        <v>12457.19</v>
      </c>
      <c r="G5" s="6">
        <v>329739.95</v>
      </c>
    </row>
    <row r="6" spans="1:7" ht="15">
      <c r="A6" s="5" t="s">
        <v>18</v>
      </c>
      <c r="B6" s="4">
        <v>78869000</v>
      </c>
      <c r="C6" s="4">
        <v>4130</v>
      </c>
      <c r="D6" s="7">
        <v>22048.508000000002</v>
      </c>
      <c r="E6" s="4">
        <v>18549</v>
      </c>
      <c r="F6" s="4">
        <v>3763</v>
      </c>
      <c r="G6" s="4">
        <v>40142</v>
      </c>
    </row>
    <row r="7" spans="1:7" ht="15">
      <c r="A7" s="5" t="s">
        <v>39</v>
      </c>
      <c r="B7" s="4">
        <v>78869</v>
      </c>
      <c r="C7" s="4">
        <f>SUM(C6*21)</f>
        <v>86730</v>
      </c>
      <c r="D7" s="4">
        <f>SUM(D6*3.4121)</f>
        <v>75231.714146800005</v>
      </c>
      <c r="E7" s="4">
        <f>SUM(E6*0.13)</f>
        <v>2411.37</v>
      </c>
      <c r="F7" s="4">
        <f>SUM(F6*0.14)</f>
        <v>526.82000000000005</v>
      </c>
      <c r="G7" s="21" t="s">
        <v>14</v>
      </c>
    </row>
    <row r="8" spans="1:7" ht="24">
      <c r="A8" s="8" t="s">
        <v>23</v>
      </c>
      <c r="B8" s="2">
        <v>0.12</v>
      </c>
      <c r="C8" s="3">
        <v>5086.3599999999997</v>
      </c>
      <c r="D8" s="3">
        <v>1515</v>
      </c>
      <c r="E8" s="3">
        <v>19.37</v>
      </c>
      <c r="F8" s="3">
        <v>22.23</v>
      </c>
      <c r="G8" s="21" t="s">
        <v>14</v>
      </c>
    </row>
    <row r="9" spans="1:7">
      <c r="A9" s="8"/>
      <c r="B9" s="1" t="s">
        <v>0</v>
      </c>
      <c r="C9" s="1" t="s">
        <v>3</v>
      </c>
      <c r="D9" s="1" t="s">
        <v>1</v>
      </c>
      <c r="E9" s="1" t="s">
        <v>4</v>
      </c>
      <c r="F9" s="1" t="s">
        <v>5</v>
      </c>
      <c r="G9" s="17"/>
    </row>
    <row r="10" spans="1:7" ht="24">
      <c r="A10" s="9" t="s">
        <v>7</v>
      </c>
      <c r="B10" s="4">
        <f>SUM(B6*B8)</f>
        <v>9464280</v>
      </c>
      <c r="C10" s="4">
        <f>SUM(C6*C8)</f>
        <v>21006666.799999997</v>
      </c>
      <c r="D10" s="4">
        <f>SUM(D6*D8)</f>
        <v>33403489.620000001</v>
      </c>
      <c r="E10" s="4">
        <f>SUM(E6*E8)</f>
        <v>359294.13</v>
      </c>
      <c r="F10" s="4">
        <f>SUM(F6*F8)</f>
        <v>83651.490000000005</v>
      </c>
      <c r="G10" s="16"/>
    </row>
    <row r="11" spans="1:7">
      <c r="A11" s="30" t="s">
        <v>30</v>
      </c>
      <c r="B11" s="30"/>
      <c r="C11" s="30"/>
      <c r="D11" s="30"/>
      <c r="E11" s="30"/>
      <c r="F11" s="30"/>
      <c r="G11" s="31"/>
    </row>
    <row r="13" spans="1:7" ht="15">
      <c r="A13" s="19" t="s">
        <v>35</v>
      </c>
      <c r="B13" s="20">
        <f>SUM(B5:G5)</f>
        <v>2758856.0599999996</v>
      </c>
      <c r="C13" s="15"/>
      <c r="D13" s="15"/>
      <c r="E13" s="15"/>
      <c r="F13" s="32" t="s">
        <v>29</v>
      </c>
      <c r="G13" s="33"/>
    </row>
    <row r="14" spans="1:7" ht="15">
      <c r="C14" s="15"/>
      <c r="D14" s="15"/>
      <c r="E14" s="15"/>
      <c r="F14" s="34">
        <f>SUM(B10:F10)</f>
        <v>64317382.040000007</v>
      </c>
      <c r="G14" s="35"/>
    </row>
    <row r="40" spans="1:7">
      <c r="A40" s="14"/>
      <c r="B40" s="14"/>
      <c r="C40" s="14"/>
      <c r="D40" s="14"/>
      <c r="E40" s="14"/>
      <c r="F40" s="14"/>
      <c r="G40" s="14"/>
    </row>
    <row r="41" spans="1:7">
      <c r="A41" s="14"/>
      <c r="B41" s="14"/>
      <c r="C41" s="14"/>
      <c r="D41" s="14"/>
      <c r="E41" s="14"/>
      <c r="F41" s="14"/>
      <c r="G41" s="14"/>
    </row>
  </sheetData>
  <mergeCells count="4">
    <mergeCell ref="A1:G1"/>
    <mergeCell ref="A11:G11"/>
    <mergeCell ref="F13:G13"/>
    <mergeCell ref="F14:G14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8" sqref="B8"/>
    </sheetView>
  </sheetViews>
  <sheetFormatPr baseColWidth="10" defaultColWidth="8.83203125" defaultRowHeight="12" x14ac:dyDescent="0"/>
  <cols>
    <col min="1" max="1" width="20" customWidth="1"/>
    <col min="2" max="2" width="25.5" customWidth="1"/>
    <col min="3" max="3" width="27.5" customWidth="1"/>
    <col min="4" max="4" width="19.5" customWidth="1"/>
    <col min="5" max="5" width="19.1640625" customWidth="1"/>
    <col min="6" max="6" width="16.83203125" customWidth="1"/>
    <col min="7" max="7" width="19.33203125" customWidth="1"/>
  </cols>
  <sheetData>
    <row r="1" spans="1:7" ht="21">
      <c r="A1" s="28" t="s">
        <v>43</v>
      </c>
      <c r="B1" s="29"/>
      <c r="C1" s="29"/>
      <c r="D1" s="29"/>
      <c r="E1" s="29"/>
      <c r="F1" s="29"/>
      <c r="G1" s="29"/>
    </row>
    <row r="3" spans="1:7">
      <c r="B3" s="1" t="s">
        <v>12</v>
      </c>
      <c r="C3" s="1" t="s">
        <v>11</v>
      </c>
      <c r="D3" s="1" t="s">
        <v>13</v>
      </c>
      <c r="E3" s="1" t="s">
        <v>9</v>
      </c>
      <c r="F3" s="1" t="s">
        <v>10</v>
      </c>
      <c r="G3" s="1" t="s">
        <v>42</v>
      </c>
    </row>
    <row r="4" spans="1:7">
      <c r="B4" s="1" t="s">
        <v>0</v>
      </c>
      <c r="C4" s="1" t="s">
        <v>3</v>
      </c>
      <c r="D4" s="1" t="s">
        <v>1</v>
      </c>
      <c r="E4" s="1" t="s">
        <v>4</v>
      </c>
      <c r="F4" s="1" t="s">
        <v>5</v>
      </c>
      <c r="G4" s="1" t="s">
        <v>2</v>
      </c>
    </row>
    <row r="5" spans="1:7" ht="15">
      <c r="A5" s="5" t="s">
        <v>6</v>
      </c>
      <c r="B5" s="22">
        <v>429518.12</v>
      </c>
      <c r="C5" s="6">
        <v>256884.72</v>
      </c>
      <c r="D5" s="6">
        <v>1765501.29</v>
      </c>
      <c r="E5" s="6">
        <v>60182.55</v>
      </c>
      <c r="F5" s="6">
        <v>16840.3</v>
      </c>
      <c r="G5" s="6">
        <v>362265.21</v>
      </c>
    </row>
    <row r="6" spans="1:7" ht="15">
      <c r="A6" s="5" t="s">
        <v>18</v>
      </c>
      <c r="B6" s="23">
        <f>68205*1000</f>
        <v>68205000</v>
      </c>
      <c r="C6" s="4">
        <v>3212</v>
      </c>
      <c r="D6" s="7">
        <v>22523.550999999999</v>
      </c>
      <c r="E6" s="4">
        <v>17461</v>
      </c>
      <c r="F6" s="4">
        <v>4385</v>
      </c>
      <c r="G6" s="4">
        <v>37587</v>
      </c>
    </row>
    <row r="7" spans="1:7" ht="15">
      <c r="A7" s="5" t="s">
        <v>39</v>
      </c>
      <c r="B7" s="4">
        <v>68205</v>
      </c>
      <c r="C7" s="4">
        <f>SUM(C6*21)</f>
        <v>67452</v>
      </c>
      <c r="D7" s="4">
        <f>SUM(D6*3.4121)</f>
        <v>76852.608367099994</v>
      </c>
      <c r="E7" s="4">
        <f>SUM(E6*0.13)</f>
        <v>2269.9300000000003</v>
      </c>
      <c r="F7" s="4">
        <f>SUM(F6*0.14)</f>
        <v>613.90000000000009</v>
      </c>
      <c r="G7" s="21" t="s">
        <v>14</v>
      </c>
    </row>
    <row r="8" spans="1:7" ht="15">
      <c r="A8" s="8" t="s">
        <v>23</v>
      </c>
      <c r="B8" s="2">
        <v>0.12</v>
      </c>
      <c r="C8" s="3">
        <v>5086.3599999999997</v>
      </c>
      <c r="D8" s="3">
        <v>1515</v>
      </c>
      <c r="E8" s="3">
        <v>19.37</v>
      </c>
      <c r="F8" s="3">
        <v>22.23</v>
      </c>
      <c r="G8" s="21" t="s">
        <v>14</v>
      </c>
    </row>
    <row r="9" spans="1:7">
      <c r="A9" s="8"/>
      <c r="B9" s="1" t="s">
        <v>0</v>
      </c>
      <c r="C9" s="1" t="s">
        <v>3</v>
      </c>
      <c r="D9" s="1" t="s">
        <v>1</v>
      </c>
      <c r="E9" s="1" t="s">
        <v>4</v>
      </c>
      <c r="F9" s="1" t="s">
        <v>5</v>
      </c>
      <c r="G9" s="17"/>
    </row>
    <row r="10" spans="1:7" ht="15">
      <c r="A10" s="9" t="s">
        <v>7</v>
      </c>
      <c r="B10" s="4">
        <f>SUM(B6*B8)</f>
        <v>8184600</v>
      </c>
      <c r="C10" s="4">
        <f>SUM(C6*C8)</f>
        <v>16337388.319999998</v>
      </c>
      <c r="D10" s="4">
        <f>SUM(D6*D8)</f>
        <v>34123179.765000001</v>
      </c>
      <c r="E10" s="4">
        <f>SUM(E6*E8)</f>
        <v>338219.57</v>
      </c>
      <c r="F10" s="4">
        <f>SUM(F6*F8)</f>
        <v>97478.55</v>
      </c>
      <c r="G10" s="16"/>
    </row>
    <row r="11" spans="1:7">
      <c r="A11" s="30" t="s">
        <v>30</v>
      </c>
      <c r="B11" s="30"/>
      <c r="C11" s="30"/>
      <c r="D11" s="30"/>
      <c r="E11" s="30"/>
      <c r="F11" s="30"/>
      <c r="G11" s="31"/>
    </row>
    <row r="13" spans="1:7" ht="15">
      <c r="A13" s="19" t="s">
        <v>35</v>
      </c>
      <c r="B13" s="20">
        <f>SUM(B5:G5)</f>
        <v>2891192.1899999995</v>
      </c>
      <c r="C13" s="15"/>
      <c r="D13" s="15"/>
      <c r="E13" s="15"/>
      <c r="F13" s="32" t="s">
        <v>29</v>
      </c>
      <c r="G13" s="33"/>
    </row>
    <row r="14" spans="1:7" ht="15">
      <c r="C14" s="15"/>
      <c r="D14" s="15"/>
      <c r="E14" s="15"/>
      <c r="F14" s="34">
        <f>SUM(B10:F10)</f>
        <v>59080866.204999998</v>
      </c>
      <c r="G14" s="35"/>
    </row>
    <row r="40" spans="1:7">
      <c r="A40" s="14"/>
      <c r="B40" s="14"/>
      <c r="C40" s="14"/>
      <c r="D40" s="14"/>
      <c r="E40" s="14"/>
      <c r="F40" s="14"/>
      <c r="G40" s="14"/>
    </row>
    <row r="41" spans="1:7">
      <c r="A41" s="14"/>
      <c r="B41" s="14"/>
      <c r="C41" s="14"/>
      <c r="D41" s="14"/>
      <c r="E41" s="14"/>
      <c r="F41" s="14"/>
      <c r="G41" s="14"/>
    </row>
  </sheetData>
  <mergeCells count="4">
    <mergeCell ref="A1:G1"/>
    <mergeCell ref="A11:G11"/>
    <mergeCell ref="F13:G13"/>
    <mergeCell ref="F14:G14"/>
  </mergeCells>
  <pageMargins left="0.7" right="0.7" top="0.75" bottom="0.75" header="0.3" footer="0.3"/>
  <pageSetup paperSize="3" scale="12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6"/>
  <sheetViews>
    <sheetView workbookViewId="0">
      <selection activeCell="B4" sqref="B4"/>
    </sheetView>
  </sheetViews>
  <sheetFormatPr baseColWidth="10" defaultRowHeight="12" x14ac:dyDescent="0"/>
  <cols>
    <col min="1" max="1" width="17.83203125" customWidth="1"/>
    <col min="2" max="7" width="15.5" customWidth="1"/>
  </cols>
  <sheetData>
    <row r="1" spans="1:7" ht="21">
      <c r="A1" s="28" t="s">
        <v>44</v>
      </c>
      <c r="B1" s="29"/>
      <c r="C1" s="29"/>
      <c r="D1" s="29"/>
      <c r="E1" s="29"/>
      <c r="F1" s="29"/>
      <c r="G1" s="29"/>
    </row>
    <row r="2" spans="1:7" ht="36">
      <c r="A2" s="24"/>
      <c r="B2" s="25" t="s">
        <v>48</v>
      </c>
      <c r="C2" s="25" t="s">
        <v>53</v>
      </c>
      <c r="D2" s="25" t="s">
        <v>46</v>
      </c>
      <c r="E2" s="25" t="s">
        <v>49</v>
      </c>
      <c r="F2" s="25" t="s">
        <v>50</v>
      </c>
      <c r="G2" s="25" t="s">
        <v>52</v>
      </c>
    </row>
    <row r="3" spans="1:7">
      <c r="B3" s="1" t="s">
        <v>0</v>
      </c>
      <c r="C3" s="1" t="s">
        <v>3</v>
      </c>
      <c r="D3" s="1" t="s">
        <v>1</v>
      </c>
      <c r="E3" s="1" t="s">
        <v>4</v>
      </c>
      <c r="F3" s="1" t="s">
        <v>5</v>
      </c>
      <c r="G3" s="1" t="s">
        <v>2</v>
      </c>
    </row>
    <row r="4" spans="1:7" ht="15">
      <c r="A4" s="5" t="s">
        <v>6</v>
      </c>
      <c r="B4" s="26">
        <v>425433.54</v>
      </c>
      <c r="C4" s="6">
        <v>291195.48</v>
      </c>
      <c r="D4" s="6">
        <v>1810095.49</v>
      </c>
      <c r="E4" s="6">
        <v>70026.460000000006</v>
      </c>
      <c r="F4" s="6">
        <v>14063.76</v>
      </c>
      <c r="G4" s="6">
        <v>465944.6</v>
      </c>
    </row>
    <row r="5" spans="1:7" ht="15">
      <c r="A5" s="5" t="s">
        <v>18</v>
      </c>
      <c r="B5" s="4">
        <v>64951000</v>
      </c>
      <c r="C5" s="4">
        <v>3818</v>
      </c>
      <c r="D5" s="7">
        <v>21765.95</v>
      </c>
      <c r="E5" s="4">
        <v>21280</v>
      </c>
      <c r="F5" s="4">
        <v>3978</v>
      </c>
      <c r="G5" s="4">
        <v>40714</v>
      </c>
    </row>
    <row r="6" spans="1:7" ht="15">
      <c r="A6" s="5" t="s">
        <v>39</v>
      </c>
      <c r="B6" s="4">
        <v>64951</v>
      </c>
      <c r="C6" s="4">
        <f>SUM(C5*21)</f>
        <v>80178</v>
      </c>
      <c r="D6" s="4">
        <f>SUM(D5*3.4121)</f>
        <v>74267.597995000004</v>
      </c>
      <c r="E6" s="4">
        <f>SUM(E5*0.13)</f>
        <v>2766.4</v>
      </c>
      <c r="F6" s="4">
        <f>SUM(F5*0.14)</f>
        <v>556.92000000000007</v>
      </c>
      <c r="G6" s="21" t="s">
        <v>14</v>
      </c>
    </row>
    <row r="7" spans="1:7" ht="24">
      <c r="A7" s="8" t="s">
        <v>23</v>
      </c>
      <c r="B7" s="2">
        <v>0.12</v>
      </c>
      <c r="C7" s="3">
        <v>5086.3599999999997</v>
      </c>
      <c r="D7" s="3">
        <v>1515</v>
      </c>
      <c r="E7" s="3">
        <v>19.37</v>
      </c>
      <c r="F7" s="3">
        <v>22.23</v>
      </c>
      <c r="G7" s="21" t="s">
        <v>14</v>
      </c>
    </row>
    <row r="8" spans="1:7">
      <c r="A8" s="8"/>
      <c r="B8" s="1" t="s">
        <v>0</v>
      </c>
      <c r="C8" s="1" t="s">
        <v>3</v>
      </c>
      <c r="D8" s="1" t="s">
        <v>1</v>
      </c>
      <c r="E8" s="1" t="s">
        <v>4</v>
      </c>
      <c r="F8" s="1" t="s">
        <v>5</v>
      </c>
      <c r="G8" s="21" t="s">
        <v>14</v>
      </c>
    </row>
    <row r="9" spans="1:7" ht="15">
      <c r="A9" s="9" t="s">
        <v>7</v>
      </c>
      <c r="B9" s="4">
        <f>SUM(B5*B7)</f>
        <v>7794120</v>
      </c>
      <c r="C9" s="4">
        <f>SUM(C5*C7)</f>
        <v>19419722.48</v>
      </c>
      <c r="D9" s="4">
        <f>SUM(D5*D7)</f>
        <v>32975414.25</v>
      </c>
      <c r="E9" s="4">
        <f>SUM(E5*E7)</f>
        <v>412193.60000000003</v>
      </c>
      <c r="F9" s="4">
        <f>SUM(F5*F7)</f>
        <v>88430.94</v>
      </c>
      <c r="G9" s="21" t="s">
        <v>14</v>
      </c>
    </row>
    <row r="10" spans="1:7">
      <c r="A10" s="30" t="s">
        <v>45</v>
      </c>
      <c r="B10" s="30"/>
      <c r="C10" s="30"/>
      <c r="D10" s="30"/>
      <c r="E10" s="30"/>
      <c r="F10" s="30"/>
      <c r="G10" s="31"/>
    </row>
    <row r="12" spans="1:7" ht="15">
      <c r="A12" s="19" t="s">
        <v>35</v>
      </c>
      <c r="B12" s="20">
        <f>SUM(B4:G4)</f>
        <v>3076759.3299999996</v>
      </c>
      <c r="C12" s="15"/>
      <c r="D12" s="15"/>
      <c r="E12" s="15"/>
      <c r="F12" s="32" t="s">
        <v>29</v>
      </c>
      <c r="G12" s="33"/>
    </row>
    <row r="13" spans="1:7" ht="15">
      <c r="C13" s="15"/>
      <c r="D13" s="15"/>
      <c r="E13" s="15"/>
      <c r="F13" s="34">
        <f>SUM(B9:F9)</f>
        <v>60689881.270000003</v>
      </c>
      <c r="G13" s="35"/>
    </row>
    <row r="35" spans="1:7">
      <c r="A35" s="14"/>
      <c r="B35" s="14"/>
      <c r="C35" s="14"/>
      <c r="D35" s="14"/>
      <c r="E35" s="14"/>
      <c r="F35" s="14"/>
      <c r="G35" s="14"/>
    </row>
    <row r="36" spans="1:7">
      <c r="A36" s="14"/>
      <c r="B36" s="14"/>
      <c r="C36" s="14"/>
      <c r="D36" s="14"/>
      <c r="E36" s="14"/>
      <c r="F36" s="14"/>
      <c r="G36" s="14"/>
    </row>
  </sheetData>
  <mergeCells count="4">
    <mergeCell ref="A1:G1"/>
    <mergeCell ref="A10:G10"/>
    <mergeCell ref="F12:G12"/>
    <mergeCell ref="F13:G13"/>
  </mergeCells>
  <phoneticPr fontId="1" type="noConversion"/>
  <pageMargins left="0.75" right="0.75" top="1" bottom="1" header="0.5" footer="0.5"/>
  <pageSetup scale="7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Utilities Carbon 04-05</vt:lpstr>
      <vt:lpstr>Utilities Carbon 05-06</vt:lpstr>
      <vt:lpstr>Utilities Carbon 06-07</vt:lpstr>
      <vt:lpstr>Utilities Carbon 07-08</vt:lpstr>
      <vt:lpstr>Utilities Carbon 08-09</vt:lpstr>
      <vt:lpstr>Utilities Carbon 09-10</vt:lpstr>
      <vt:lpstr>Utilities Carbon 10-11</vt:lpstr>
      <vt:lpstr>Utilities Carbon 11-12</vt:lpstr>
      <vt:lpstr>Utilities Carbon 12-13</vt:lpstr>
      <vt:lpstr>Utilities Carbon 13-14</vt:lpstr>
      <vt:lpstr>Utilities Carbon 14-15</vt:lpstr>
    </vt:vector>
  </TitlesOfParts>
  <Company>Denison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DenisonNT</dc:creator>
  <cp:lastModifiedBy>Denison University</cp:lastModifiedBy>
  <cp:lastPrinted>2015-10-01T15:14:23Z</cp:lastPrinted>
  <dcterms:created xsi:type="dcterms:W3CDTF">2009-01-22T20:32:48Z</dcterms:created>
  <dcterms:modified xsi:type="dcterms:W3CDTF">2015-10-01T15:17:13Z</dcterms:modified>
</cp:coreProperties>
</file>