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gteegarden/Documents/Center Sustainable Communities/2nd Nature GHG inventory/"/>
    </mc:Choice>
  </mc:AlternateContent>
  <xr:revisionPtr revIDLastSave="0" documentId="13_ncr:1_{B8FD0A0A-1E31-2B44-8AF6-F1D277A26CEE}" xr6:coauthVersionLast="47" xr6:coauthVersionMax="47" xr10:uidLastSave="{00000000-0000-0000-0000-000000000000}"/>
  <bookViews>
    <workbookView xWindow="1000" yWindow="940" windowWidth="27240" windowHeight="15980" xr2:uid="{00000000-000D-0000-FFFF-FFFF00000000}"/>
  </bookViews>
  <sheets>
    <sheet name="NOx" sheetId="1" r:id="rId1"/>
    <sheet name="SOx" sheetId="2" r:id="rId2"/>
    <sheet name="CO" sheetId="3" r:id="rId3"/>
    <sheet name="PM" sheetId="4" r:id="rId4"/>
    <sheet name="Ozone" sheetId="5" r:id="rId5"/>
    <sheet name="HAPs" sheetId="6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1" roundtripDataSignature="AMtx7mj23KkEpHR7T+3MEA9ZuhwfKHSk1g=="/>
    </ext>
  </extLst>
</workbook>
</file>

<file path=xl/calcChain.xml><?xml version="1.0" encoding="utf-8"?>
<calcChain xmlns="http://schemas.openxmlformats.org/spreadsheetml/2006/main">
  <c r="D78" i="6" l="1"/>
  <c r="F68" i="6"/>
  <c r="D68" i="6"/>
  <c r="C66" i="6"/>
  <c r="C56" i="6"/>
  <c r="C63" i="6" s="1"/>
  <c r="C64" i="6" s="1"/>
  <c r="C65" i="6" s="1"/>
  <c r="C68" i="6" s="1"/>
  <c r="C54" i="6"/>
  <c r="D39" i="6"/>
  <c r="F31" i="6"/>
  <c r="D29" i="6"/>
  <c r="F28" i="6"/>
  <c r="F27" i="6"/>
  <c r="E25" i="6"/>
  <c r="E23" i="6"/>
  <c r="F23" i="6" s="1"/>
  <c r="D21" i="6"/>
  <c r="F19" i="6"/>
  <c r="F18" i="6"/>
  <c r="F17" i="6"/>
  <c r="F16" i="6"/>
  <c r="F14" i="6"/>
  <c r="F13" i="6"/>
  <c r="F12" i="6"/>
  <c r="F10" i="6"/>
  <c r="F9" i="6"/>
  <c r="F7" i="6"/>
  <c r="F6" i="6"/>
  <c r="D2" i="6"/>
  <c r="C1" i="6"/>
  <c r="A1" i="6"/>
  <c r="D78" i="5"/>
  <c r="F68" i="5"/>
  <c r="D68" i="5"/>
  <c r="C66" i="5"/>
  <c r="C56" i="5"/>
  <c r="C63" i="5" s="1"/>
  <c r="C54" i="5"/>
  <c r="D39" i="5"/>
  <c r="F31" i="5"/>
  <c r="D29" i="5"/>
  <c r="F28" i="5"/>
  <c r="F27" i="5"/>
  <c r="F25" i="5"/>
  <c r="F23" i="5"/>
  <c r="D21" i="5"/>
  <c r="F19" i="5"/>
  <c r="F18" i="5"/>
  <c r="F17" i="5"/>
  <c r="F16" i="5"/>
  <c r="F14" i="5"/>
  <c r="F13" i="5"/>
  <c r="F12" i="5"/>
  <c r="F10" i="5"/>
  <c r="F9" i="5"/>
  <c r="F7" i="5"/>
  <c r="F6" i="5"/>
  <c r="D2" i="5"/>
  <c r="C1" i="5"/>
  <c r="A1" i="5"/>
  <c r="F68" i="4"/>
  <c r="D68" i="4"/>
  <c r="D78" i="4" s="1"/>
  <c r="C66" i="4"/>
  <c r="C63" i="4"/>
  <c r="C56" i="4"/>
  <c r="C54" i="4"/>
  <c r="D39" i="4"/>
  <c r="F31" i="4"/>
  <c r="D29" i="4"/>
  <c r="F23" i="4"/>
  <c r="D21" i="4"/>
  <c r="F19" i="4"/>
  <c r="F18" i="4"/>
  <c r="F17" i="4"/>
  <c r="F16" i="4"/>
  <c r="F14" i="4"/>
  <c r="F13" i="4"/>
  <c r="F12" i="4"/>
  <c r="F10" i="4"/>
  <c r="F9" i="4"/>
  <c r="F7" i="4"/>
  <c r="F6" i="4"/>
  <c r="F5" i="4" s="1"/>
  <c r="D2" i="4"/>
  <c r="C1" i="4"/>
  <c r="A1" i="4"/>
  <c r="F68" i="3"/>
  <c r="D68" i="3"/>
  <c r="D78" i="3" s="1"/>
  <c r="C66" i="3"/>
  <c r="C64" i="3"/>
  <c r="C63" i="3"/>
  <c r="C56" i="3"/>
  <c r="C54" i="3"/>
  <c r="D39" i="3"/>
  <c r="F31" i="3"/>
  <c r="F28" i="3"/>
  <c r="F27" i="3"/>
  <c r="F25" i="3"/>
  <c r="F23" i="3"/>
  <c r="E23" i="3"/>
  <c r="D21" i="3"/>
  <c r="D29" i="3" s="1"/>
  <c r="F19" i="3"/>
  <c r="F18" i="3"/>
  <c r="F17" i="3"/>
  <c r="F16" i="3"/>
  <c r="F14" i="3"/>
  <c r="F13" i="3"/>
  <c r="F12" i="3"/>
  <c r="F10" i="3"/>
  <c r="F9" i="3"/>
  <c r="F7" i="3"/>
  <c r="F6" i="3"/>
  <c r="D2" i="3"/>
  <c r="C1" i="3"/>
  <c r="A1" i="3"/>
  <c r="D78" i="2"/>
  <c r="F68" i="2"/>
  <c r="D68" i="2"/>
  <c r="C66" i="2"/>
  <c r="C65" i="2"/>
  <c r="C68" i="2" s="1"/>
  <c r="C78" i="2" s="1"/>
  <c r="C21" i="2" s="1"/>
  <c r="C56" i="2"/>
  <c r="C63" i="2" s="1"/>
  <c r="C64" i="2" s="1"/>
  <c r="C54" i="2"/>
  <c r="D39" i="2"/>
  <c r="F31" i="2"/>
  <c r="D29" i="2"/>
  <c r="E25" i="2"/>
  <c r="F23" i="2"/>
  <c r="D21" i="2"/>
  <c r="F19" i="2"/>
  <c r="F18" i="2"/>
  <c r="F17" i="2"/>
  <c r="F16" i="2"/>
  <c r="F14" i="2"/>
  <c r="F13" i="2"/>
  <c r="F12" i="2"/>
  <c r="F10" i="2"/>
  <c r="F9" i="2"/>
  <c r="F7" i="2"/>
  <c r="F6" i="2"/>
  <c r="D2" i="2"/>
  <c r="C1" i="2"/>
  <c r="A1" i="2"/>
  <c r="J71" i="1"/>
  <c r="F68" i="1"/>
  <c r="D68" i="1"/>
  <c r="D78" i="1" s="1"/>
  <c r="C66" i="1"/>
  <c r="C63" i="1"/>
  <c r="C56" i="1"/>
  <c r="C54" i="1"/>
  <c r="D39" i="1"/>
  <c r="F31" i="1"/>
  <c r="D29" i="1"/>
  <c r="E25" i="1"/>
  <c r="F23" i="1"/>
  <c r="D21" i="1"/>
  <c r="F19" i="1"/>
  <c r="F18" i="1"/>
  <c r="F17" i="1"/>
  <c r="F16" i="1"/>
  <c r="F14" i="1"/>
  <c r="F13" i="1"/>
  <c r="F12" i="1"/>
  <c r="F10" i="1"/>
  <c r="F9" i="1"/>
  <c r="F7" i="1"/>
  <c r="F6" i="1"/>
  <c r="F5" i="1"/>
  <c r="D2" i="1"/>
  <c r="C1" i="1"/>
  <c r="A1" i="1"/>
  <c r="F8" i="5" l="1"/>
  <c r="F8" i="6"/>
  <c r="F8" i="4"/>
  <c r="F8" i="1"/>
  <c r="F5" i="3"/>
  <c r="F11" i="1"/>
  <c r="F5" i="2"/>
  <c r="F11" i="2"/>
  <c r="F15" i="2"/>
  <c r="F15" i="1"/>
  <c r="F22" i="1"/>
  <c r="F8" i="2"/>
  <c r="C29" i="2"/>
  <c r="C78" i="6"/>
  <c r="C21" i="6" s="1"/>
  <c r="E68" i="6"/>
  <c r="C79" i="3"/>
  <c r="C64" i="1"/>
  <c r="C65" i="1" s="1"/>
  <c r="C79" i="2"/>
  <c r="F8" i="3"/>
  <c r="F15" i="3"/>
  <c r="C65" i="3"/>
  <c r="C68" i="3" s="1"/>
  <c r="F11" i="4"/>
  <c r="C64" i="4"/>
  <c r="C65" i="4" s="1"/>
  <c r="F5" i="5"/>
  <c r="F15" i="5"/>
  <c r="F26" i="5"/>
  <c r="F11" i="6"/>
  <c r="F15" i="6"/>
  <c r="F26" i="3"/>
  <c r="E68" i="2"/>
  <c r="F11" i="3"/>
  <c r="F15" i="4"/>
  <c r="F11" i="5"/>
  <c r="C64" i="5"/>
  <c r="C65" i="5"/>
  <c r="C68" i="5" s="1"/>
  <c r="C79" i="6"/>
  <c r="F5" i="6"/>
  <c r="F4" i="1" l="1"/>
  <c r="F4" i="3"/>
  <c r="F4" i="4"/>
  <c r="C68" i="4"/>
  <c r="C79" i="4"/>
  <c r="C79" i="1"/>
  <c r="C68" i="1"/>
  <c r="F4" i="6"/>
  <c r="E68" i="3"/>
  <c r="C78" i="3"/>
  <c r="C21" i="3" s="1"/>
  <c r="H68" i="6"/>
  <c r="H78" i="6" s="1"/>
  <c r="G78" i="6" s="1"/>
  <c r="E29" i="6" s="1"/>
  <c r="E78" i="6"/>
  <c r="C78" i="5"/>
  <c r="C21" i="5" s="1"/>
  <c r="E68" i="5"/>
  <c r="H68" i="2"/>
  <c r="H78" i="2" s="1"/>
  <c r="G78" i="2" s="1"/>
  <c r="E78" i="2"/>
  <c r="C79" i="5"/>
  <c r="F21" i="6"/>
  <c r="C29" i="6"/>
  <c r="F4" i="5"/>
  <c r="F4" i="2"/>
  <c r="F29" i="6" l="1"/>
  <c r="F78" i="2"/>
  <c r="C80" i="2" s="1"/>
  <c r="F20" i="6"/>
  <c r="F29" i="2"/>
  <c r="F21" i="2"/>
  <c r="F22" i="6"/>
  <c r="C78" i="1"/>
  <c r="C21" i="1" s="1"/>
  <c r="E68" i="1"/>
  <c r="H68" i="5"/>
  <c r="H78" i="5" s="1"/>
  <c r="G78" i="5" s="1"/>
  <c r="E78" i="5"/>
  <c r="F21" i="3"/>
  <c r="C29" i="3"/>
  <c r="F78" i="6"/>
  <c r="C80" i="6" s="1"/>
  <c r="C29" i="5"/>
  <c r="F29" i="5" s="1"/>
  <c r="F21" i="5"/>
  <c r="E78" i="3"/>
  <c r="H68" i="3"/>
  <c r="H78" i="3" s="1"/>
  <c r="G78" i="3" s="1"/>
  <c r="E29" i="3" s="1"/>
  <c r="E68" i="4"/>
  <c r="C78" i="4"/>
  <c r="C21" i="4" s="1"/>
  <c r="F30" i="6" l="1"/>
  <c r="G21" i="6" s="1"/>
  <c r="F78" i="3"/>
  <c r="C80" i="3" s="1"/>
  <c r="F20" i="3"/>
  <c r="C29" i="4"/>
  <c r="F21" i="4"/>
  <c r="F29" i="3"/>
  <c r="E78" i="1"/>
  <c r="H68" i="1"/>
  <c r="H78" i="1" s="1"/>
  <c r="G78" i="1" s="1"/>
  <c r="E78" i="4"/>
  <c r="H68" i="4"/>
  <c r="H78" i="4" s="1"/>
  <c r="G78" i="4" s="1"/>
  <c r="F78" i="5"/>
  <c r="C80" i="5" s="1"/>
  <c r="F20" i="2"/>
  <c r="C29" i="1"/>
  <c r="F21" i="1"/>
  <c r="F20" i="5"/>
  <c r="F22" i="5"/>
  <c r="F22" i="2"/>
  <c r="G6" i="6" l="1"/>
  <c r="G30" i="6"/>
  <c r="G5" i="6"/>
  <c r="G14" i="6"/>
  <c r="G10" i="6"/>
  <c r="G28" i="6"/>
  <c r="G24" i="6"/>
  <c r="G27" i="6"/>
  <c r="G33" i="6"/>
  <c r="G4" i="6"/>
  <c r="G17" i="6"/>
  <c r="G18" i="6"/>
  <c r="G22" i="6"/>
  <c r="G29" i="6"/>
  <c r="G16" i="6"/>
  <c r="G26" i="6"/>
  <c r="G8" i="6"/>
  <c r="G19" i="6"/>
  <c r="G35" i="6"/>
  <c r="G34" i="6"/>
  <c r="G15" i="6"/>
  <c r="G12" i="6"/>
  <c r="G31" i="6"/>
  <c r="G20" i="6"/>
  <c r="G11" i="6"/>
  <c r="G23" i="6"/>
  <c r="G25" i="6"/>
  <c r="G13" i="6"/>
  <c r="G7" i="6"/>
  <c r="G9" i="6"/>
  <c r="F36" i="6"/>
  <c r="G36" i="6" s="1"/>
  <c r="G32" i="6"/>
  <c r="F20" i="4"/>
  <c r="C80" i="1"/>
  <c r="F78" i="1"/>
  <c r="F20" i="1"/>
  <c r="F78" i="4"/>
  <c r="C80" i="4" s="1"/>
  <c r="F22" i="3"/>
  <c r="F30" i="3" s="1"/>
  <c r="G29" i="3" s="1"/>
  <c r="F30" i="5"/>
  <c r="F30" i="2"/>
  <c r="G22" i="2" s="1"/>
  <c r="F29" i="4"/>
  <c r="G20" i="2" l="1"/>
  <c r="G34" i="5"/>
  <c r="G33" i="5"/>
  <c r="G30" i="5"/>
  <c r="G35" i="5"/>
  <c r="G31" i="5"/>
  <c r="G24" i="5"/>
  <c r="G9" i="5"/>
  <c r="G7" i="5"/>
  <c r="G32" i="5"/>
  <c r="F36" i="5"/>
  <c r="G36" i="5" s="1"/>
  <c r="G14" i="5"/>
  <c r="G17" i="5"/>
  <c r="G13" i="5"/>
  <c r="G8" i="5"/>
  <c r="G12" i="5"/>
  <c r="G6" i="5"/>
  <c r="G18" i="5"/>
  <c r="G25" i="5"/>
  <c r="G28" i="5"/>
  <c r="G16" i="5"/>
  <c r="G10" i="5"/>
  <c r="G27" i="5"/>
  <c r="G19" i="5"/>
  <c r="G23" i="5"/>
  <c r="G26" i="5"/>
  <c r="G11" i="5"/>
  <c r="G15" i="5"/>
  <c r="G5" i="5"/>
  <c r="G4" i="5"/>
  <c r="G29" i="5"/>
  <c r="G21" i="5"/>
  <c r="F36" i="3"/>
  <c r="G36" i="3" s="1"/>
  <c r="G32" i="3"/>
  <c r="G35" i="3"/>
  <c r="G24" i="3"/>
  <c r="G33" i="3"/>
  <c r="G30" i="3"/>
  <c r="G16" i="3"/>
  <c r="G13" i="3"/>
  <c r="G10" i="3"/>
  <c r="G6" i="3"/>
  <c r="G28" i="3"/>
  <c r="G23" i="3"/>
  <c r="G34" i="3"/>
  <c r="G25" i="3"/>
  <c r="G19" i="3"/>
  <c r="G12" i="3"/>
  <c r="G5" i="3"/>
  <c r="G9" i="3"/>
  <c r="G31" i="3"/>
  <c r="G18" i="3"/>
  <c r="G14" i="3"/>
  <c r="G27" i="3"/>
  <c r="G17" i="3"/>
  <c r="G7" i="3"/>
  <c r="G26" i="3"/>
  <c r="G4" i="3"/>
  <c r="G15" i="3"/>
  <c r="G11" i="3"/>
  <c r="G8" i="3"/>
  <c r="G21" i="3"/>
  <c r="G22" i="5"/>
  <c r="F22" i="4"/>
  <c r="F30" i="4" s="1"/>
  <c r="G20" i="5"/>
  <c r="G20" i="3"/>
  <c r="F30" i="1"/>
  <c r="G33" i="2"/>
  <c r="G30" i="2"/>
  <c r="F36" i="2"/>
  <c r="G36" i="2" s="1"/>
  <c r="G32" i="2"/>
  <c r="G34" i="2"/>
  <c r="G31" i="2"/>
  <c r="G24" i="2"/>
  <c r="G35" i="2"/>
  <c r="G18" i="2"/>
  <c r="G27" i="2"/>
  <c r="G13" i="2"/>
  <c r="G10" i="2"/>
  <c r="G9" i="2"/>
  <c r="G6" i="2"/>
  <c r="G16" i="2"/>
  <c r="G7" i="2"/>
  <c r="G12" i="2"/>
  <c r="G19" i="2"/>
  <c r="G23" i="2"/>
  <c r="G28" i="2"/>
  <c r="G25" i="2"/>
  <c r="G14" i="2"/>
  <c r="G26" i="2"/>
  <c r="G17" i="2"/>
  <c r="G8" i="2"/>
  <c r="G5" i="2"/>
  <c r="G15" i="2"/>
  <c r="G11" i="2"/>
  <c r="G4" i="2"/>
  <c r="G29" i="2"/>
  <c r="G21" i="2"/>
  <c r="G22" i="3"/>
  <c r="G29" i="4" l="1"/>
  <c r="G20" i="4"/>
  <c r="F36" i="1"/>
  <c r="G36" i="1" s="1"/>
  <c r="G32" i="1"/>
  <c r="G24" i="1"/>
  <c r="G30" i="1"/>
  <c r="G27" i="1"/>
  <c r="G35" i="1"/>
  <c r="G29" i="1"/>
  <c r="G28" i="1"/>
  <c r="G26" i="1"/>
  <c r="G34" i="1"/>
  <c r="G25" i="1"/>
  <c r="G33" i="1"/>
  <c r="G18" i="1"/>
  <c r="G9" i="1"/>
  <c r="G5" i="1"/>
  <c r="G7" i="1"/>
  <c r="G12" i="1"/>
  <c r="G19" i="1"/>
  <c r="G10" i="1"/>
  <c r="G6" i="1"/>
  <c r="G31" i="1"/>
  <c r="G16" i="1"/>
  <c r="G8" i="1"/>
  <c r="G14" i="1"/>
  <c r="G13" i="1"/>
  <c r="G17" i="1"/>
  <c r="G23" i="1"/>
  <c r="G4" i="1"/>
  <c r="G11" i="1"/>
  <c r="G15" i="1"/>
  <c r="G22" i="1"/>
  <c r="G21" i="1"/>
  <c r="G22" i="4"/>
  <c r="G20" i="1"/>
  <c r="G35" i="4"/>
  <c r="G24" i="4"/>
  <c r="G34" i="4"/>
  <c r="F36" i="4"/>
  <c r="G36" i="4" s="1"/>
  <c r="G32" i="4"/>
  <c r="G30" i="4"/>
  <c r="G16" i="4"/>
  <c r="G6" i="4"/>
  <c r="G10" i="4"/>
  <c r="G33" i="4"/>
  <c r="G13" i="4"/>
  <c r="G8" i="4"/>
  <c r="G12" i="4"/>
  <c r="G27" i="4"/>
  <c r="G17" i="4"/>
  <c r="G25" i="4"/>
  <c r="G9" i="4"/>
  <c r="G5" i="4"/>
  <c r="G18" i="4"/>
  <c r="G23" i="4"/>
  <c r="G19" i="4"/>
  <c r="G14" i="4"/>
  <c r="G28" i="4"/>
  <c r="G7" i="4"/>
  <c r="G31" i="4"/>
  <c r="G26" i="4"/>
  <c r="G4" i="4"/>
  <c r="G11" i="4"/>
  <c r="G15" i="4"/>
  <c r="G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78" authorId="0" shapeId="0" xr:uid="{00000000-0006-0000-0000-000001000000}">
      <text>
        <r>
          <rPr>
            <sz val="11"/>
            <color rgb="FF000000"/>
            <rFont val="Calibri"/>
          </rPr>
          <t>======
ID#AAAAPqrI3pg
    (2021-09-20 00:42:52)
Should match Net MWh</t>
        </r>
      </text>
    </comment>
    <comment ref="D78" authorId="0" shapeId="0" xr:uid="{00000000-0006-0000-0000-000002000000}">
      <text>
        <r>
          <rPr>
            <sz val="11"/>
            <color rgb="FF000000"/>
            <rFont val="Calibri"/>
          </rPr>
          <t>======
ID#AAAAPqrI3po
    (2021-09-20 00:42:52)
Should match Total RECs</t>
        </r>
      </text>
    </comment>
    <comment ref="G78" authorId="0" shapeId="0" xr:uid="{00000000-0006-0000-0000-000003000000}">
      <text>
        <r>
          <rPr>
            <sz val="11"/>
            <color rgb="FF000000"/>
            <rFont val="Calibri"/>
          </rPr>
          <t>======
ID#AAAAPqrI3pc
    (2021-09-20 00:42:52)
Average emissions factor for all uses.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TJ180qBWGAWMTeJyQN4egrNhjR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78" authorId="0" shapeId="0" xr:uid="{00000000-0006-0000-0100-000002000000}">
      <text>
        <r>
          <rPr>
            <sz val="11"/>
            <color rgb="FF000000"/>
            <rFont val="Calibri"/>
          </rPr>
          <t>======
ID#AAAAPqrI3p4
    (2021-09-20 00:42:52)
Should match Net MWh</t>
        </r>
      </text>
    </comment>
    <comment ref="D78" authorId="0" shapeId="0" xr:uid="{00000000-0006-0000-0100-000003000000}">
      <text>
        <r>
          <rPr>
            <sz val="11"/>
            <color rgb="FF000000"/>
            <rFont val="Calibri"/>
          </rPr>
          <t>======
ID#AAAAPqrI3ps
    (2021-09-20 00:42:52)
Should match Total RECs</t>
        </r>
      </text>
    </comment>
    <comment ref="G78" authorId="0" shapeId="0" xr:uid="{00000000-0006-0000-0100-000001000000}">
      <text>
        <r>
          <rPr>
            <sz val="11"/>
            <color rgb="FF000000"/>
            <rFont val="Calibri"/>
          </rPr>
          <t>======
ID#AAAAPqrI3p8
    (2021-09-20 00:42:52)
Average emissions factor for all uses.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TuixBXDopxWx0AODa0yLx8GvSvQ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78" authorId="0" shapeId="0" xr:uid="{00000000-0006-0000-0200-000002000000}">
      <text>
        <r>
          <rPr>
            <sz val="11"/>
            <color rgb="FF000000"/>
            <rFont val="Calibri"/>
          </rPr>
          <t>======
ID#AAAAPqrI3p0
    (2021-09-20 00:42:52)
Should match Net MWh</t>
        </r>
      </text>
    </comment>
    <comment ref="D78" authorId="0" shapeId="0" xr:uid="{00000000-0006-0000-0200-000003000000}">
      <text>
        <r>
          <rPr>
            <sz val="11"/>
            <color rgb="FF000000"/>
            <rFont val="Calibri"/>
          </rPr>
          <t>======
ID#AAAAPqrI3pk
    (2021-09-20 00:42:52)
Should match Total RECs</t>
        </r>
      </text>
    </comment>
    <comment ref="G78" authorId="0" shapeId="0" xr:uid="{00000000-0006-0000-0200-000001000000}">
      <text>
        <r>
          <rPr>
            <sz val="11"/>
            <color rgb="FF000000"/>
            <rFont val="Calibri"/>
          </rPr>
          <t>======
ID#AAAAPqrI3pw
    (2021-09-20 00:42:52)
Average emissions factor for all uses.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zGc1d0oyEOdam+sx/o4FFuGlfpw=="/>
    </ext>
  </extLst>
</comments>
</file>

<file path=xl/sharedStrings.xml><?xml version="1.0" encoding="utf-8"?>
<sst xmlns="http://schemas.openxmlformats.org/spreadsheetml/2006/main" count="756" uniqueCount="111">
  <si>
    <t>Institution</t>
  </si>
  <si>
    <t>Reporting Year</t>
  </si>
  <si>
    <t>Quantity</t>
  </si>
  <si>
    <t>Units</t>
  </si>
  <si>
    <r>
      <rPr>
        <b/>
        <sz val="10"/>
        <color rgb="FF000000"/>
        <rFont val="Calibri"/>
      </rPr>
      <t xml:space="preserve">Emission Factor
</t>
    </r>
    <r>
      <rPr>
        <b/>
        <sz val="8"/>
        <color rgb="FF000000"/>
        <rFont val="Calibri"/>
      </rPr>
      <t>(kg NOx / Unit)</t>
    </r>
  </si>
  <si>
    <t>MTNOx</t>
  </si>
  <si>
    <t>% Total Emission</t>
  </si>
  <si>
    <t>Notes</t>
  </si>
  <si>
    <t>Scope 1 - Direct Emissions</t>
  </si>
  <si>
    <t>Stationary Combustion</t>
  </si>
  <si>
    <t>Distillate Oil (#1-4)</t>
  </si>
  <si>
    <t>tonne</t>
  </si>
  <si>
    <t>Carbon Calculator v9 emission factor</t>
  </si>
  <si>
    <t>LPG (Propane)</t>
  </si>
  <si>
    <t>Mobile Combustion</t>
  </si>
  <si>
    <t>Gasoline Fleet</t>
  </si>
  <si>
    <t>Carbon Calculator v9 emission factor (as drawn from EIA and BTS)</t>
  </si>
  <si>
    <t>Diesel Fleet</t>
  </si>
  <si>
    <t>Refrigerants</t>
  </si>
  <si>
    <t>HFC-134a</t>
  </si>
  <si>
    <t>Pounds</t>
  </si>
  <si>
    <t>Carbon Calculator v9 emission factor (as drawn from EPA)</t>
  </si>
  <si>
    <t>R-404a</t>
  </si>
  <si>
    <t>Carbon Calculator v9 emission factor (as drawn from IPCC)</t>
  </si>
  <si>
    <t>HCFC-22</t>
  </si>
  <si>
    <t>Agricultural Sources</t>
  </si>
  <si>
    <t>Fertilizers</t>
  </si>
  <si>
    <t>Assumes 20% N content; Carbon Calculator v9 emission factor (as drawn from EPA)</t>
  </si>
  <si>
    <t>Goats</t>
  </si>
  <si>
    <t>Head</t>
  </si>
  <si>
    <t>Sheep</t>
  </si>
  <si>
    <t>Poultry</t>
  </si>
  <si>
    <t>Scope 2 - Indirect Energy Emissions</t>
  </si>
  <si>
    <t>Purchased Electricity</t>
  </si>
  <si>
    <t>See details below</t>
  </si>
  <si>
    <t>Scope 3 - Other Indirect Emissions</t>
  </si>
  <si>
    <t>Commuting</t>
  </si>
  <si>
    <t>tonnes</t>
  </si>
  <si>
    <t>Solid waste</t>
  </si>
  <si>
    <t>WARM model output for solid waste (incinerated; refuse-derived fuel) and composting</t>
  </si>
  <si>
    <t>Wastewater</t>
  </si>
  <si>
    <t>Gallons</t>
  </si>
  <si>
    <t>Paper</t>
  </si>
  <si>
    <t>Paper - 0% recycled</t>
  </si>
  <si>
    <t>Carbon Calculator v9 emission factor, as drawn from Environmental Paper Network)</t>
  </si>
  <si>
    <t>Paper - 100% recycled</t>
  </si>
  <si>
    <t>Electricity T&amp;D Losses</t>
  </si>
  <si>
    <t>Assumed 5% Loss (See EIA)</t>
  </si>
  <si>
    <t>Gross Emissions</t>
  </si>
  <si>
    <t>Mitigation</t>
  </si>
  <si>
    <t>Purchased Carbon Offsets</t>
  </si>
  <si>
    <t>Other Offsets</t>
  </si>
  <si>
    <t>Offsets Produced</t>
  </si>
  <si>
    <t>Offsets Sold</t>
  </si>
  <si>
    <t>Net Emissions</t>
  </si>
  <si>
    <t>Normalizing Series</t>
  </si>
  <si>
    <t>Value</t>
  </si>
  <si>
    <t>Building Gross Square Feet</t>
  </si>
  <si>
    <t>GSF</t>
  </si>
  <si>
    <t>Students</t>
  </si>
  <si>
    <t>FTE</t>
  </si>
  <si>
    <t>FTE = Full-time + 1/2 Part-time + 1/4 Summer</t>
  </si>
  <si>
    <t>Faculty</t>
  </si>
  <si>
    <t>Staff</t>
  </si>
  <si>
    <t>Heating Degree Days</t>
  </si>
  <si>
    <t>HDD</t>
  </si>
  <si>
    <t>Carbon Calculator v9 (degree days for Maine, as drawn from NOAA)</t>
  </si>
  <si>
    <t>Cooling Degree Days</t>
  </si>
  <si>
    <t>CDD</t>
  </si>
  <si>
    <r>
      <rPr>
        <b/>
        <sz val="14"/>
        <color rgb="FF000000"/>
        <rFont val="Calibri"/>
      </rPr>
      <t xml:space="preserve">Purchased Electricity Details </t>
    </r>
    <r>
      <rPr>
        <b/>
        <sz val="10"/>
        <color rgb="FF000000"/>
        <rFont val="Calibri"/>
      </rPr>
      <t>(for Scope 2 Accounting)</t>
    </r>
  </si>
  <si>
    <t>Unique Uses of Electricity</t>
  </si>
  <si>
    <t>MWh</t>
  </si>
  <si>
    <t>Main campus</t>
  </si>
  <si>
    <t>1 kWh = 0.001 MWh</t>
  </si>
  <si>
    <t>Total</t>
  </si>
  <si>
    <t>Unique Sources of Electricity (including unbundled RECs)</t>
  </si>
  <si>
    <t>% Electricity</t>
  </si>
  <si>
    <t>% Renewable</t>
  </si>
  <si>
    <t>RECs Retained</t>
  </si>
  <si>
    <t>Main Campus</t>
  </si>
  <si>
    <t>Total  MWh</t>
  </si>
  <si>
    <t>Qty of electricity not consumed</t>
  </si>
  <si>
    <t>Net MWh</t>
  </si>
  <si>
    <t>Should Match Total Uses</t>
  </si>
  <si>
    <t>Total RECs</t>
  </si>
  <si>
    <t>GHG Emissions and
% Renewable Electricity Calculations</t>
  </si>
  <si>
    <t>RECs Applied</t>
  </si>
  <si>
    <t>Remaining</t>
  </si>
  <si>
    <t>Remaining % Renewable</t>
  </si>
  <si>
    <t>Emission Factor
(kg CO2e / MWh)</t>
  </si>
  <si>
    <t>MTCO2e</t>
  </si>
  <si>
    <t xml:space="preserve">Emission factor: eGRID 2016 MTCO2e emission factor for NEWE subregion, using AR4 GWPs	</t>
  </si>
  <si>
    <t>Total / Average</t>
  </si>
  <si>
    <t>% Renewable (from RECs)</t>
  </si>
  <si>
    <t>% Renewable all sources</t>
  </si>
  <si>
    <r>
      <rPr>
        <b/>
        <sz val="14"/>
        <color rgb="FF000000"/>
        <rFont val="Calibri"/>
      </rPr>
      <t xml:space="preserve">Purchased Electricity Details </t>
    </r>
    <r>
      <rPr>
        <b/>
        <sz val="10"/>
        <color rgb="FF000000"/>
        <rFont val="Calibri"/>
      </rPr>
      <t>(for Scope 2 Accounting)</t>
    </r>
  </si>
  <si>
    <r>
      <rPr>
        <b/>
        <sz val="10"/>
        <color rgb="FF000000"/>
        <rFont val="Calibri"/>
      </rPr>
      <t xml:space="preserve">Emission Factor
</t>
    </r>
    <r>
      <rPr>
        <b/>
        <sz val="8"/>
        <color rgb="FF000000"/>
        <rFont val="Calibri"/>
      </rPr>
      <t>(kg CO / Unit)</t>
    </r>
  </si>
  <si>
    <t>MTCO</t>
  </si>
  <si>
    <t>Tonne</t>
  </si>
  <si>
    <r>
      <rPr>
        <b/>
        <sz val="14"/>
        <color rgb="FF000000"/>
        <rFont val="Calibri"/>
      </rPr>
      <t xml:space="preserve">Purchased Electricity Details </t>
    </r>
    <r>
      <rPr>
        <b/>
        <sz val="10"/>
        <color rgb="FF000000"/>
        <rFont val="Calibri"/>
      </rPr>
      <t>(for Scope 2 Accounting)</t>
    </r>
  </si>
  <si>
    <r>
      <rPr>
        <b/>
        <sz val="10"/>
        <color rgb="FF000000"/>
        <rFont val="Calibri"/>
      </rPr>
      <t xml:space="preserve">Emission Factor
</t>
    </r>
    <r>
      <rPr>
        <b/>
        <sz val="8"/>
        <color rgb="FF000000"/>
        <rFont val="Calibri"/>
      </rPr>
      <t>(kg PM2.5 / Unit)</t>
    </r>
  </si>
  <si>
    <t>MTPM2.5</t>
  </si>
  <si>
    <r>
      <rPr>
        <b/>
        <sz val="14"/>
        <color rgb="FF000000"/>
        <rFont val="Calibri"/>
      </rPr>
      <t xml:space="preserve">Purchased Electricity Details </t>
    </r>
    <r>
      <rPr>
        <b/>
        <sz val="10"/>
        <color rgb="FF000000"/>
        <rFont val="Calibri"/>
      </rPr>
      <t>(for Scope 2 Accounting)</t>
    </r>
  </si>
  <si>
    <r>
      <rPr>
        <b/>
        <sz val="10"/>
        <color rgb="FF000000"/>
        <rFont val="Calibri"/>
      </rPr>
      <t xml:space="preserve">Emission Factor
</t>
    </r>
    <r>
      <rPr>
        <b/>
        <sz val="8"/>
        <color rgb="FF000000"/>
        <rFont val="Calibri"/>
      </rPr>
      <t>(kg O3 / Unit)</t>
    </r>
  </si>
  <si>
    <t>MTO3</t>
  </si>
  <si>
    <r>
      <rPr>
        <b/>
        <sz val="14"/>
        <color rgb="FF000000"/>
        <rFont val="Calibri"/>
      </rPr>
      <t xml:space="preserve">Purchased Electricity Details </t>
    </r>
    <r>
      <rPr>
        <b/>
        <sz val="10"/>
        <color rgb="FF000000"/>
        <rFont val="Calibri"/>
      </rPr>
      <t>(for Scope 2 Accounting)</t>
    </r>
  </si>
  <si>
    <r>
      <rPr>
        <b/>
        <sz val="10"/>
        <color rgb="FF000000"/>
        <rFont val="Calibri"/>
      </rPr>
      <t xml:space="preserve">Emission Factor
</t>
    </r>
    <r>
      <rPr>
        <b/>
        <sz val="8"/>
        <color rgb="FF000000"/>
        <rFont val="Calibri"/>
      </rPr>
      <t>(ug ITEQ/tonne)</t>
    </r>
  </si>
  <si>
    <r>
      <rPr>
        <b/>
        <sz val="14"/>
        <color rgb="FF000000"/>
        <rFont val="Calibri"/>
      </rPr>
      <t xml:space="preserve">Purchased Electricity Details </t>
    </r>
    <r>
      <rPr>
        <b/>
        <sz val="10"/>
        <color rgb="FF000000"/>
        <rFont val="Calibri"/>
      </rPr>
      <t>(for Scope 2 Accounting)</t>
    </r>
  </si>
  <si>
    <t>MTSO2</t>
  </si>
  <si>
    <r>
      <t xml:space="preserve">Emission Factor
</t>
    </r>
    <r>
      <rPr>
        <b/>
        <sz val="8"/>
        <color rgb="FF000000"/>
        <rFont val="Calibri"/>
      </rPr>
      <t>(kg SO2 / Unit)</t>
    </r>
  </si>
  <si>
    <t>MT VOC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</si>
</sst>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#,##0.0000"/>
    <numFmt numFmtId="166" formatCode="0.0%"/>
    <numFmt numFmtId="167" formatCode="0.000"/>
    <numFmt numFmtId="168" formatCode="#,##0.000_);\(#,##0.000\)"/>
    <numFmt numFmtId="169" formatCode="#,##0.000"/>
    <numFmt numFmtId="170" formatCode="#,##0.00000"/>
  </numFmts>
  <fonts count="23" x14ac:knownFonts="1">
    <font>
      <sz val="11"/>
      <color rgb="FF000000"/>
      <name val="Calibri"/>
    </font>
    <font>
      <b/>
      <u/>
      <sz val="11"/>
      <color rgb="FF4472C4"/>
      <name val="Calibri"/>
    </font>
    <font>
      <b/>
      <sz val="14"/>
      <color rgb="FFFFFFFF"/>
      <name val="Calibri"/>
    </font>
    <font>
      <b/>
      <sz val="14"/>
      <color rgb="FF000000"/>
      <name val="Calibri"/>
    </font>
    <font>
      <sz val="11"/>
      <color rgb="FFFFFFFF"/>
      <name val="Calibri"/>
    </font>
    <font>
      <sz val="11"/>
      <color theme="1"/>
      <name val="Calibri"/>
    </font>
    <font>
      <sz val="11"/>
      <name val="Calibri"/>
    </font>
    <font>
      <b/>
      <sz val="10"/>
      <color rgb="FF000000"/>
      <name val="Calibri"/>
    </font>
    <font>
      <b/>
      <sz val="11"/>
      <color rgb="FF000000"/>
      <name val="Calibri"/>
    </font>
    <font>
      <b/>
      <sz val="12"/>
      <color rgb="FFFFFFFF"/>
      <name val="Calibri"/>
    </font>
    <font>
      <b/>
      <sz val="12"/>
      <color rgb="FF000000"/>
      <name val="Calibri"/>
    </font>
    <font>
      <sz val="9"/>
      <color rgb="FF000000"/>
      <name val="Calibri"/>
    </font>
    <font>
      <sz val="10"/>
      <color rgb="FFFF0000"/>
      <name val="Calibri"/>
    </font>
    <font>
      <sz val="10"/>
      <color rgb="FF000000"/>
      <name val="Calibri"/>
    </font>
    <font>
      <i/>
      <sz val="10"/>
      <color rgb="FF000000"/>
      <name val="Calibri"/>
    </font>
    <font>
      <b/>
      <sz val="10"/>
      <color rgb="FFFFFFFF"/>
      <name val="Calibri"/>
    </font>
    <font>
      <sz val="11"/>
      <color rgb="FFFF0000"/>
      <name val="Calibri"/>
    </font>
    <font>
      <b/>
      <sz val="12"/>
      <color rgb="FFFF0000"/>
      <name val="Calibri"/>
    </font>
    <font>
      <u/>
      <sz val="10"/>
      <color rgb="FF0563C1"/>
      <name val="Calibri"/>
    </font>
    <font>
      <i/>
      <sz val="11"/>
      <color rgb="FF000000"/>
      <name val="Calibri"/>
    </font>
    <font>
      <b/>
      <sz val="11"/>
      <color rgb="FFFFFFFF"/>
      <name val="Calibri"/>
    </font>
    <font>
      <sz val="10"/>
      <color rgb="FFFFFFFF"/>
      <name val="Calibri"/>
    </font>
    <font>
      <b/>
      <sz val="8"/>
      <color rgb="FF000000"/>
      <name val="Calibri"/>
    </font>
  </fonts>
  <fills count="20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757070"/>
        <bgColor rgb="FF757070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17439F"/>
        <bgColor rgb="FF17439F"/>
      </patternFill>
    </fill>
    <fill>
      <patternFill patternType="solid">
        <fgColor rgb="FFF2F2F2"/>
        <bgColor rgb="FFF2F2F2"/>
      </patternFill>
    </fill>
    <fill>
      <patternFill patternType="solid">
        <fgColor rgb="FFD9E2F3"/>
        <bgColor rgb="FFD9E2F3"/>
      </patternFill>
    </fill>
    <fill>
      <patternFill patternType="solid">
        <fgColor rgb="FFFCFF7A"/>
        <bgColor rgb="FFFCFF7A"/>
      </patternFill>
    </fill>
    <fill>
      <patternFill patternType="solid">
        <fgColor rgb="FFEEA10B"/>
        <bgColor rgb="FFEEA10B"/>
      </patternFill>
    </fill>
    <fill>
      <patternFill patternType="solid">
        <fgColor rgb="FFED7D31"/>
        <bgColor rgb="FFED7D31"/>
      </patternFill>
    </fill>
    <fill>
      <patternFill patternType="solid">
        <fgColor rgb="FFFBE4D5"/>
        <bgColor rgb="FFFBE4D5"/>
      </patternFill>
    </fill>
    <fill>
      <patternFill patternType="solid">
        <fgColor rgb="FF000000"/>
        <bgColor rgb="FF000000"/>
      </patternFill>
    </fill>
    <fill>
      <patternFill patternType="solid">
        <fgColor rgb="FFE2EFD9"/>
        <bgColor rgb="FFE2EFD9"/>
      </patternFill>
    </fill>
    <fill>
      <patternFill patternType="solid">
        <fgColor rgb="FF8496B0"/>
        <bgColor rgb="FF8496B0"/>
      </patternFill>
    </fill>
    <fill>
      <patternFill patternType="solid">
        <fgColor rgb="FFD6DCE4"/>
        <bgColor rgb="FFD6DCE4"/>
      </patternFill>
    </fill>
    <fill>
      <patternFill patternType="solid">
        <fgColor rgb="FFFFD965"/>
        <bgColor rgb="FFFFD965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/>
      <top/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/>
      <bottom style="medium">
        <color rgb="FF7F7F7F"/>
      </bottom>
      <diagonal/>
    </border>
    <border>
      <left/>
      <right style="thin">
        <color rgb="FF7F7F7F"/>
      </right>
      <top/>
      <bottom style="medium">
        <color rgb="FF7F7F7F"/>
      </bottom>
      <diagonal/>
    </border>
    <border>
      <left/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/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/>
      <top style="medium">
        <color rgb="FF7F7F7F"/>
      </top>
      <bottom style="thin">
        <color rgb="FF7F7F7F"/>
      </bottom>
      <diagonal/>
    </border>
    <border>
      <left/>
      <right/>
      <top style="medium">
        <color rgb="FF7F7F7F"/>
      </top>
      <bottom style="thin">
        <color rgb="FF7F7F7F"/>
      </bottom>
      <diagonal/>
    </border>
    <border>
      <left/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7F7F7F"/>
      </bottom>
      <diagonal/>
    </border>
    <border>
      <left style="thin">
        <color rgb="FF7F7F7F"/>
      </left>
      <right/>
      <top style="thin">
        <color rgb="FF7F7F7F"/>
      </top>
      <bottom style="medium">
        <color rgb="FF7F7F7F"/>
      </bottom>
      <diagonal/>
    </border>
    <border>
      <left/>
      <right/>
      <top style="thin">
        <color rgb="FF7F7F7F"/>
      </top>
      <bottom style="medium">
        <color rgb="FF7F7F7F"/>
      </bottom>
      <diagonal/>
    </border>
    <border>
      <left/>
      <right style="thin">
        <color rgb="FF7F7F7F"/>
      </right>
      <top style="thin">
        <color rgb="FF7F7F7F"/>
      </top>
      <bottom style="medium">
        <color rgb="FF7F7F7F"/>
      </bottom>
      <diagonal/>
    </border>
    <border>
      <left/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 style="thin">
        <color rgb="FF7F7F7F"/>
      </top>
      <bottom style="medium">
        <color rgb="FF7F7F7F"/>
      </bottom>
      <diagonal/>
    </border>
    <border>
      <left/>
      <right/>
      <top style="thin">
        <color rgb="FF7F7F7F"/>
      </top>
      <bottom style="medium">
        <color rgb="FF7F7F7F"/>
      </bottom>
      <diagonal/>
    </border>
    <border>
      <left/>
      <right style="thin">
        <color rgb="FF7F7F7F"/>
      </right>
      <top style="thin">
        <color rgb="FF7F7F7F"/>
      </top>
      <bottom style="medium">
        <color rgb="FF7F7F7F"/>
      </bottom>
      <diagonal/>
    </border>
  </borders>
  <cellStyleXfs count="1">
    <xf numFmtId="0" fontId="0" fillId="0" borderId="0"/>
  </cellStyleXfs>
  <cellXfs count="19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0" fillId="4" borderId="2" xfId="0" applyFont="1" applyFill="1" applyBorder="1"/>
    <xf numFmtId="0" fontId="4" fillId="4" borderId="2" xfId="0" applyFont="1" applyFill="1" applyBorder="1"/>
    <xf numFmtId="0" fontId="4" fillId="4" borderId="4" xfId="0" applyFont="1" applyFill="1" applyBorder="1"/>
    <xf numFmtId="0" fontId="4" fillId="4" borderId="5" xfId="0" applyFont="1" applyFill="1" applyBorder="1"/>
    <xf numFmtId="0" fontId="0" fillId="2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6" borderId="4" xfId="0" applyFont="1" applyFill="1" applyBorder="1"/>
    <xf numFmtId="164" fontId="4" fillId="6" borderId="13" xfId="0" applyNumberFormat="1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165" fontId="9" fillId="3" borderId="13" xfId="0" applyNumberFormat="1" applyFont="1" applyFill="1" applyBorder="1" applyAlignment="1">
      <alignment horizontal="center"/>
    </xf>
    <xf numFmtId="166" fontId="9" fillId="3" borderId="13" xfId="0" applyNumberFormat="1" applyFont="1" applyFill="1" applyBorder="1" applyAlignment="1">
      <alignment horizontal="center"/>
    </xf>
    <xf numFmtId="0" fontId="4" fillId="6" borderId="4" xfId="0" applyFont="1" applyFill="1" applyBorder="1" applyAlignment="1">
      <alignment horizontal="left"/>
    </xf>
    <xf numFmtId="165" fontId="10" fillId="7" borderId="13" xfId="0" applyNumberFormat="1" applyFont="1" applyFill="1" applyBorder="1" applyAlignment="1">
      <alignment horizontal="center"/>
    </xf>
    <xf numFmtId="166" fontId="7" fillId="7" borderId="3" xfId="0" applyNumberFormat="1" applyFont="1" applyFill="1" applyBorder="1" applyAlignment="1">
      <alignment horizontal="center"/>
    </xf>
    <xf numFmtId="0" fontId="5" fillId="8" borderId="4" xfId="0" applyFont="1" applyFill="1" applyBorder="1" applyAlignment="1">
      <alignment horizontal="left"/>
    </xf>
    <xf numFmtId="164" fontId="12" fillId="5" borderId="13" xfId="0" applyNumberFormat="1" applyFont="1" applyFill="1" applyBorder="1" applyAlignment="1">
      <alignment horizontal="center"/>
    </xf>
    <xf numFmtId="3" fontId="13" fillId="5" borderId="13" xfId="0" applyNumberFormat="1" applyFont="1" applyFill="1" applyBorder="1" applyAlignment="1">
      <alignment horizontal="center"/>
    </xf>
    <xf numFmtId="167" fontId="13" fillId="5" borderId="13" xfId="0" applyNumberFormat="1" applyFont="1" applyFill="1" applyBorder="1" applyAlignment="1">
      <alignment horizontal="center" vertical="center"/>
    </xf>
    <xf numFmtId="165" fontId="13" fillId="4" borderId="13" xfId="0" applyNumberFormat="1" applyFont="1" applyFill="1" applyBorder="1" applyAlignment="1">
      <alignment horizontal="center"/>
    </xf>
    <xf numFmtId="166" fontId="13" fillId="7" borderId="3" xfId="0" applyNumberFormat="1" applyFont="1" applyFill="1" applyBorder="1" applyAlignment="1">
      <alignment horizontal="center"/>
    </xf>
    <xf numFmtId="0" fontId="13" fillId="0" borderId="13" xfId="0" applyFont="1" applyBorder="1" applyAlignment="1">
      <alignment horizontal="left"/>
    </xf>
    <xf numFmtId="164" fontId="12" fillId="9" borderId="5" xfId="0" applyNumberFormat="1" applyFont="1" applyFill="1" applyBorder="1" applyAlignment="1">
      <alignment horizontal="right"/>
    </xf>
    <xf numFmtId="3" fontId="13" fillId="4" borderId="13" xfId="0" applyNumberFormat="1" applyFont="1" applyFill="1" applyBorder="1" applyAlignment="1">
      <alignment horizontal="center"/>
    </xf>
    <xf numFmtId="3" fontId="10" fillId="7" borderId="13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left"/>
    </xf>
    <xf numFmtId="165" fontId="4" fillId="6" borderId="13" xfId="0" applyNumberFormat="1" applyFont="1" applyFill="1" applyBorder="1" applyAlignment="1">
      <alignment horizontal="left"/>
    </xf>
    <xf numFmtId="0" fontId="3" fillId="10" borderId="4" xfId="0" applyFont="1" applyFill="1" applyBorder="1"/>
    <xf numFmtId="164" fontId="8" fillId="10" borderId="13" xfId="0" applyNumberFormat="1" applyFont="1" applyFill="1" applyBorder="1"/>
    <xf numFmtId="0" fontId="8" fillId="10" borderId="13" xfId="0" applyFont="1" applyFill="1" applyBorder="1"/>
    <xf numFmtId="0" fontId="0" fillId="10" borderId="4" xfId="0" applyFont="1" applyFill="1" applyBorder="1" applyAlignment="1">
      <alignment horizontal="left"/>
    </xf>
    <xf numFmtId="164" fontId="8" fillId="2" borderId="13" xfId="0" applyNumberFormat="1" applyFont="1" applyFill="1" applyBorder="1"/>
    <xf numFmtId="3" fontId="8" fillId="2" borderId="13" xfId="0" applyNumberFormat="1" applyFont="1" applyFill="1" applyBorder="1" applyAlignment="1">
      <alignment horizontal="center"/>
    </xf>
    <xf numFmtId="168" fontId="8" fillId="2" borderId="13" xfId="0" applyNumberFormat="1" applyFont="1" applyFill="1" applyBorder="1" applyAlignment="1">
      <alignment horizontal="center"/>
    </xf>
    <xf numFmtId="169" fontId="10" fillId="2" borderId="13" xfId="0" applyNumberFormat="1" applyFont="1" applyFill="1" applyBorder="1" applyAlignment="1">
      <alignment horizontal="center"/>
    </xf>
    <xf numFmtId="0" fontId="3" fillId="11" borderId="4" xfId="0" applyFont="1" applyFill="1" applyBorder="1"/>
    <xf numFmtId="164" fontId="0" fillId="11" borderId="13" xfId="0" applyNumberFormat="1" applyFont="1" applyFill="1" applyBorder="1" applyAlignment="1">
      <alignment horizontal="left"/>
    </xf>
    <xf numFmtId="0" fontId="0" fillId="11" borderId="13" xfId="0" applyFont="1" applyFill="1" applyBorder="1" applyAlignment="1">
      <alignment horizontal="left"/>
    </xf>
    <xf numFmtId="166" fontId="15" fillId="3" borderId="13" xfId="0" applyNumberFormat="1" applyFont="1" applyFill="1" applyBorder="1" applyAlignment="1">
      <alignment horizontal="center"/>
    </xf>
    <xf numFmtId="0" fontId="0" fillId="11" borderId="4" xfId="0" applyFont="1" applyFill="1" applyBorder="1" applyAlignment="1">
      <alignment horizontal="left"/>
    </xf>
    <xf numFmtId="164" fontId="16" fillId="11" borderId="13" xfId="0" applyNumberFormat="1" applyFont="1" applyFill="1" applyBorder="1" applyAlignment="1">
      <alignment horizontal="left"/>
    </xf>
    <xf numFmtId="0" fontId="0" fillId="11" borderId="13" xfId="0" applyFont="1" applyFill="1" applyBorder="1" applyAlignment="1">
      <alignment horizontal="center"/>
    </xf>
    <xf numFmtId="167" fontId="0" fillId="11" borderId="13" xfId="0" applyNumberFormat="1" applyFont="1" applyFill="1" applyBorder="1" applyAlignment="1">
      <alignment horizontal="center" vertical="center"/>
    </xf>
    <xf numFmtId="165" fontId="10" fillId="2" borderId="13" xfId="0" applyNumberFormat="1" applyFont="1" applyFill="1" applyBorder="1" applyAlignment="1">
      <alignment horizontal="center"/>
    </xf>
    <xf numFmtId="166" fontId="13" fillId="7" borderId="13" xfId="0" applyNumberFormat="1" applyFont="1" applyFill="1" applyBorder="1" applyAlignment="1">
      <alignment horizontal="center"/>
    </xf>
    <xf numFmtId="10" fontId="5" fillId="0" borderId="0" xfId="0" applyNumberFormat="1" applyFont="1"/>
    <xf numFmtId="167" fontId="16" fillId="11" borderId="13" xfId="0" applyNumberFormat="1" applyFont="1" applyFill="1" applyBorder="1" applyAlignment="1">
      <alignment horizontal="center" vertical="center"/>
    </xf>
    <xf numFmtId="3" fontId="17" fillId="2" borderId="13" xfId="0" applyNumberFormat="1" applyFont="1" applyFill="1" applyBorder="1" applyAlignment="1">
      <alignment horizontal="center"/>
    </xf>
    <xf numFmtId="3" fontId="10" fillId="2" borderId="13" xfId="0" applyNumberFormat="1" applyFont="1" applyFill="1" applyBorder="1" applyAlignment="1">
      <alignment horizontal="center"/>
    </xf>
    <xf numFmtId="0" fontId="0" fillId="12" borderId="4" xfId="0" applyFont="1" applyFill="1" applyBorder="1" applyAlignment="1">
      <alignment horizontal="left"/>
    </xf>
    <xf numFmtId="164" fontId="16" fillId="12" borderId="13" xfId="0" applyNumberFormat="1" applyFont="1" applyFill="1" applyBorder="1" applyAlignment="1">
      <alignment horizontal="center" vertical="center"/>
    </xf>
    <xf numFmtId="0" fontId="0" fillId="12" borderId="13" xfId="0" applyFont="1" applyFill="1" applyBorder="1" applyAlignment="1">
      <alignment horizontal="center"/>
    </xf>
    <xf numFmtId="167" fontId="0" fillId="12" borderId="13" xfId="0" applyNumberFormat="1" applyFont="1" applyFill="1" applyBorder="1" applyAlignment="1">
      <alignment horizontal="center" vertical="center"/>
    </xf>
    <xf numFmtId="164" fontId="16" fillId="12" borderId="13" xfId="0" applyNumberFormat="1" applyFont="1" applyFill="1" applyBorder="1" applyAlignment="1">
      <alignment horizontal="center"/>
    </xf>
    <xf numFmtId="167" fontId="8" fillId="2" borderId="13" xfId="0" applyNumberFormat="1" applyFont="1" applyFill="1" applyBorder="1" applyAlignment="1">
      <alignment horizontal="center" vertical="center"/>
    </xf>
    <xf numFmtId="0" fontId="2" fillId="13" borderId="2" xfId="0" applyFont="1" applyFill="1" applyBorder="1"/>
    <xf numFmtId="164" fontId="0" fillId="13" borderId="2" xfId="0" applyNumberFormat="1" applyFont="1" applyFill="1" applyBorder="1" applyAlignment="1">
      <alignment horizontal="center"/>
    </xf>
    <xf numFmtId="1" fontId="0" fillId="13" borderId="2" xfId="0" applyNumberFormat="1" applyFont="1" applyFill="1" applyBorder="1" applyAlignment="1">
      <alignment horizontal="center"/>
    </xf>
    <xf numFmtId="165" fontId="2" fillId="13" borderId="2" xfId="0" applyNumberFormat="1" applyFont="1" applyFill="1" applyBorder="1" applyAlignment="1">
      <alignment horizontal="center"/>
    </xf>
    <xf numFmtId="166" fontId="15" fillId="13" borderId="2" xfId="0" applyNumberFormat="1" applyFont="1" applyFill="1" applyBorder="1" applyAlignment="1">
      <alignment horizontal="center"/>
    </xf>
    <xf numFmtId="166" fontId="15" fillId="13" borderId="4" xfId="0" applyNumberFormat="1" applyFont="1" applyFill="1" applyBorder="1" applyAlignment="1">
      <alignment horizontal="center"/>
    </xf>
    <xf numFmtId="0" fontId="3" fillId="14" borderId="4" xfId="0" applyFont="1" applyFill="1" applyBorder="1"/>
    <xf numFmtId="164" fontId="8" fillId="14" borderId="13" xfId="0" applyNumberFormat="1" applyFont="1" applyFill="1" applyBorder="1"/>
    <xf numFmtId="0" fontId="8" fillId="14" borderId="13" xfId="0" applyFont="1" applyFill="1" applyBorder="1"/>
    <xf numFmtId="3" fontId="9" fillId="3" borderId="13" xfId="0" applyNumberFormat="1" applyFont="1" applyFill="1" applyBorder="1" applyAlignment="1">
      <alignment horizontal="center"/>
    </xf>
    <xf numFmtId="0" fontId="0" fillId="14" borderId="4" xfId="0" applyFont="1" applyFill="1" applyBorder="1" applyAlignment="1">
      <alignment horizontal="left"/>
    </xf>
    <xf numFmtId="0" fontId="19" fillId="14" borderId="17" xfId="0" applyFont="1" applyFill="1" applyBorder="1" applyAlignment="1">
      <alignment horizontal="left"/>
    </xf>
    <xf numFmtId="164" fontId="8" fillId="14" borderId="1" xfId="0" applyNumberFormat="1" applyFont="1" applyFill="1" applyBorder="1"/>
    <xf numFmtId="0" fontId="8" fillId="14" borderId="1" xfId="0" applyFont="1" applyFill="1" applyBorder="1"/>
    <xf numFmtId="3" fontId="13" fillId="5" borderId="1" xfId="0" applyNumberFormat="1" applyFont="1" applyFill="1" applyBorder="1" applyAlignment="1">
      <alignment horizontal="center"/>
    </xf>
    <xf numFmtId="166" fontId="13" fillId="7" borderId="1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2" fillId="15" borderId="4" xfId="0" applyFont="1" applyFill="1" applyBorder="1"/>
    <xf numFmtId="0" fontId="20" fillId="15" borderId="13" xfId="0" applyFont="1" applyFill="1" applyBorder="1" applyAlignment="1">
      <alignment horizontal="center" vertical="center"/>
    </xf>
    <xf numFmtId="0" fontId="20" fillId="15" borderId="3" xfId="0" applyFont="1" applyFill="1" applyBorder="1" applyAlignment="1">
      <alignment horizontal="center" vertical="center"/>
    </xf>
    <xf numFmtId="0" fontId="0" fillId="16" borderId="4" xfId="0" applyFont="1" applyFill="1" applyBorder="1" applyAlignment="1">
      <alignment horizontal="left"/>
    </xf>
    <xf numFmtId="0" fontId="0" fillId="0" borderId="13" xfId="0" applyFont="1" applyBorder="1" applyAlignment="1">
      <alignment horizontal="center"/>
    </xf>
    <xf numFmtId="164" fontId="0" fillId="5" borderId="3" xfId="0" applyNumberFormat="1" applyFont="1" applyFill="1" applyBorder="1" applyAlignment="1">
      <alignment horizontal="right"/>
    </xf>
    <xf numFmtId="164" fontId="16" fillId="5" borderId="3" xfId="0" applyNumberFormat="1" applyFont="1" applyFill="1" applyBorder="1" applyAlignment="1">
      <alignment horizontal="right"/>
    </xf>
    <xf numFmtId="164" fontId="16" fillId="5" borderId="3" xfId="0" applyNumberFormat="1" applyFont="1" applyFill="1" applyBorder="1"/>
    <xf numFmtId="0" fontId="0" fillId="2" borderId="17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4" borderId="5" xfId="0" applyFont="1" applyFill="1" applyBorder="1"/>
    <xf numFmtId="0" fontId="0" fillId="4" borderId="20" xfId="0" applyFont="1" applyFill="1" applyBorder="1"/>
    <xf numFmtId="0" fontId="3" fillId="10" borderId="2" xfId="0" applyFont="1" applyFill="1" applyBorder="1"/>
    <xf numFmtId="0" fontId="7" fillId="10" borderId="2" xfId="0" applyFont="1" applyFill="1" applyBorder="1"/>
    <xf numFmtId="0" fontId="7" fillId="10" borderId="2" xfId="0" applyFont="1" applyFill="1" applyBorder="1" applyAlignment="1">
      <alignment horizontal="center"/>
    </xf>
    <xf numFmtId="0" fontId="7" fillId="10" borderId="4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left" wrapText="1"/>
    </xf>
    <xf numFmtId="3" fontId="12" fillId="5" borderId="3" xfId="0" applyNumberFormat="1" applyFont="1" applyFill="1" applyBorder="1" applyAlignment="1">
      <alignment horizontal="center"/>
    </xf>
    <xf numFmtId="3" fontId="13" fillId="5" borderId="3" xfId="0" applyNumberFormat="1" applyFont="1" applyFill="1" applyBorder="1" applyAlignment="1">
      <alignment horizontal="center"/>
    </xf>
    <xf numFmtId="0" fontId="13" fillId="17" borderId="17" xfId="0" applyFont="1" applyFill="1" applyBorder="1" applyAlignment="1">
      <alignment horizontal="left" wrapText="1"/>
    </xf>
    <xf numFmtId="3" fontId="13" fillId="5" borderId="24" xfId="0" applyNumberFormat="1" applyFont="1" applyFill="1" applyBorder="1" applyAlignment="1">
      <alignment horizontal="center"/>
    </xf>
    <xf numFmtId="0" fontId="8" fillId="18" borderId="25" xfId="0" applyFont="1" applyFill="1" applyBorder="1" applyAlignment="1">
      <alignment horizontal="right"/>
    </xf>
    <xf numFmtId="3" fontId="10" fillId="18" borderId="25" xfId="0" applyNumberFormat="1" applyFont="1" applyFill="1" applyBorder="1" applyAlignment="1">
      <alignment horizontal="center"/>
    </xf>
    <xf numFmtId="3" fontId="8" fillId="18" borderId="25" xfId="0" applyNumberFormat="1" applyFont="1" applyFill="1" applyBorder="1" applyAlignment="1">
      <alignment horizontal="center"/>
    </xf>
    <xf numFmtId="0" fontId="7" fillId="18" borderId="25" xfId="0" applyFont="1" applyFill="1" applyBorder="1"/>
    <xf numFmtId="0" fontId="7" fillId="18" borderId="25" xfId="0" applyFont="1" applyFill="1" applyBorder="1" applyAlignment="1">
      <alignment horizontal="center"/>
    </xf>
    <xf numFmtId="0" fontId="7" fillId="18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9" fontId="13" fillId="5" borderId="13" xfId="0" applyNumberFormat="1" applyFont="1" applyFill="1" applyBorder="1" applyAlignment="1">
      <alignment horizontal="center"/>
    </xf>
    <xf numFmtId="166" fontId="13" fillId="5" borderId="13" xfId="0" applyNumberFormat="1" applyFont="1" applyFill="1" applyBorder="1" applyAlignment="1">
      <alignment horizontal="center"/>
    </xf>
    <xf numFmtId="166" fontId="13" fillId="5" borderId="3" xfId="0" applyNumberFormat="1" applyFont="1" applyFill="1" applyBorder="1" applyAlignment="1">
      <alignment horizontal="center"/>
    </xf>
    <xf numFmtId="166" fontId="13" fillId="5" borderId="24" xfId="0" applyNumberFormat="1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 wrapText="1"/>
    </xf>
    <xf numFmtId="0" fontId="7" fillId="18" borderId="4" xfId="0" applyFont="1" applyFill="1" applyBorder="1" applyAlignment="1">
      <alignment horizontal="right"/>
    </xf>
    <xf numFmtId="164" fontId="7" fillId="18" borderId="13" xfId="0" applyNumberFormat="1" applyFont="1" applyFill="1" applyBorder="1"/>
    <xf numFmtId="0" fontId="7" fillId="18" borderId="13" xfId="0" applyFont="1" applyFill="1" applyBorder="1"/>
    <xf numFmtId="0" fontId="21" fillId="4" borderId="5" xfId="0" applyFont="1" applyFill="1" applyBorder="1"/>
    <xf numFmtId="0" fontId="13" fillId="0" borderId="0" xfId="0" applyFont="1"/>
    <xf numFmtId="164" fontId="8" fillId="18" borderId="13" xfId="0" applyNumberFormat="1" applyFont="1" applyFill="1" applyBorder="1"/>
    <xf numFmtId="0" fontId="7" fillId="18" borderId="33" xfId="0" applyFont="1" applyFill="1" applyBorder="1" applyAlignment="1">
      <alignment horizontal="right"/>
    </xf>
    <xf numFmtId="164" fontId="7" fillId="18" borderId="33" xfId="0" applyNumberFormat="1" applyFont="1" applyFill="1" applyBorder="1"/>
    <xf numFmtId="0" fontId="7" fillId="18" borderId="33" xfId="0" applyFont="1" applyFill="1" applyBorder="1"/>
    <xf numFmtId="0" fontId="21" fillId="4" borderId="25" xfId="0" applyFont="1" applyFill="1" applyBorder="1"/>
    <xf numFmtId="0" fontId="8" fillId="2" borderId="7" xfId="0" applyFont="1" applyFill="1" applyBorder="1" applyAlignment="1">
      <alignment horizontal="left" vertical="center" wrapText="1"/>
    </xf>
    <xf numFmtId="0" fontId="13" fillId="17" borderId="13" xfId="0" applyFont="1" applyFill="1" applyBorder="1" applyAlignment="1">
      <alignment horizontal="left" wrapText="1"/>
    </xf>
    <xf numFmtId="169" fontId="13" fillId="5" borderId="13" xfId="0" applyNumberFormat="1" applyFont="1" applyFill="1" applyBorder="1" applyAlignment="1">
      <alignment horizontal="center"/>
    </xf>
    <xf numFmtId="3" fontId="13" fillId="4" borderId="3" xfId="0" applyNumberFormat="1" applyFont="1" applyFill="1" applyBorder="1" applyAlignment="1">
      <alignment horizontal="center"/>
    </xf>
    <xf numFmtId="0" fontId="13" fillId="4" borderId="5" xfId="0" applyFont="1" applyFill="1" applyBorder="1"/>
    <xf numFmtId="0" fontId="13" fillId="4" borderId="3" xfId="0" applyFont="1" applyFill="1" applyBorder="1"/>
    <xf numFmtId="0" fontId="13" fillId="4" borderId="2" xfId="0" applyFont="1" applyFill="1" applyBorder="1"/>
    <xf numFmtId="0" fontId="13" fillId="4" borderId="4" xfId="0" applyFont="1" applyFill="1" applyBorder="1"/>
    <xf numFmtId="0" fontId="8" fillId="19" borderId="33" xfId="0" applyFont="1" applyFill="1" applyBorder="1" applyAlignment="1">
      <alignment horizontal="right" vertical="center" wrapText="1"/>
    </xf>
    <xf numFmtId="37" fontId="8" fillId="19" borderId="33" xfId="0" applyNumberFormat="1" applyFont="1" applyFill="1" applyBorder="1" applyAlignment="1">
      <alignment horizontal="center" vertical="center" wrapText="1"/>
    </xf>
    <xf numFmtId="166" fontId="10" fillId="19" borderId="39" xfId="0" applyNumberFormat="1" applyFont="1" applyFill="1" applyBorder="1" applyAlignment="1">
      <alignment horizontal="center"/>
    </xf>
    <xf numFmtId="168" fontId="8" fillId="19" borderId="33" xfId="0" applyNumberFormat="1" applyFont="1" applyFill="1" applyBorder="1" applyAlignment="1">
      <alignment horizontal="center" vertical="center" wrapText="1"/>
    </xf>
    <xf numFmtId="3" fontId="10" fillId="19" borderId="39" xfId="0" applyNumberFormat="1" applyFont="1" applyFill="1" applyBorder="1" applyAlignment="1">
      <alignment horizontal="center"/>
    </xf>
    <xf numFmtId="0" fontId="13" fillId="19" borderId="39" xfId="0" applyFont="1" applyFill="1" applyBorder="1"/>
    <xf numFmtId="0" fontId="13" fillId="19" borderId="40" xfId="0" applyFont="1" applyFill="1" applyBorder="1"/>
    <xf numFmtId="0" fontId="13" fillId="19" borderId="41" xfId="0" applyFont="1" applyFill="1" applyBorder="1"/>
    <xf numFmtId="0" fontId="8" fillId="14" borderId="7" xfId="0" applyFont="1" applyFill="1" applyBorder="1" applyAlignment="1">
      <alignment horizontal="right" vertical="center" wrapText="1"/>
    </xf>
    <xf numFmtId="166" fontId="8" fillId="14" borderId="29" xfId="0" applyNumberFormat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8" fillId="14" borderId="33" xfId="0" applyFont="1" applyFill="1" applyBorder="1" applyAlignment="1">
      <alignment horizontal="right" vertical="center" wrapText="1"/>
    </xf>
    <xf numFmtId="166" fontId="8" fillId="14" borderId="33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43" fontId="0" fillId="0" borderId="0" xfId="0" applyNumberFormat="1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wrapText="1"/>
    </xf>
    <xf numFmtId="166" fontId="0" fillId="0" borderId="0" xfId="0" applyNumberFormat="1" applyFont="1"/>
    <xf numFmtId="0" fontId="0" fillId="0" borderId="0" xfId="0" applyFont="1" applyAlignment="1">
      <alignment vertical="top" wrapText="1"/>
    </xf>
    <xf numFmtId="0" fontId="13" fillId="0" borderId="0" xfId="0" applyFont="1" applyAlignment="1">
      <alignment horizontal="right" vertical="top"/>
    </xf>
    <xf numFmtId="3" fontId="2" fillId="13" borderId="2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7" fontId="13" fillId="5" borderId="13" xfId="0" applyNumberFormat="1" applyFont="1" applyFill="1" applyBorder="1" applyAlignment="1">
      <alignment horizontal="center" vertical="center"/>
    </xf>
    <xf numFmtId="170" fontId="10" fillId="2" borderId="13" xfId="0" applyNumberFormat="1" applyFont="1" applyFill="1" applyBorder="1" applyAlignment="1">
      <alignment horizontal="center"/>
    </xf>
    <xf numFmtId="169" fontId="13" fillId="4" borderId="13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left"/>
    </xf>
    <xf numFmtId="0" fontId="6" fillId="0" borderId="9" xfId="0" applyFont="1" applyBorder="1"/>
    <xf numFmtId="0" fontId="6" fillId="0" borderId="10" xfId="0" applyFont="1" applyBorder="1"/>
    <xf numFmtId="0" fontId="7" fillId="2" borderId="11" xfId="0" applyFont="1" applyFill="1" applyBorder="1" applyAlignment="1">
      <alignment horizontal="center" vertical="center" wrapText="1"/>
    </xf>
    <xf numFmtId="0" fontId="6" fillId="0" borderId="12" xfId="0" applyFont="1" applyBorder="1"/>
    <xf numFmtId="166" fontId="9" fillId="3" borderId="14" xfId="0" applyNumberFormat="1" applyFont="1" applyFill="1" applyBorder="1" applyAlignment="1">
      <alignment horizontal="center"/>
    </xf>
    <xf numFmtId="0" fontId="6" fillId="0" borderId="15" xfId="0" applyFont="1" applyBorder="1"/>
    <xf numFmtId="0" fontId="11" fillId="0" borderId="8" xfId="0" applyFont="1" applyBorder="1" applyAlignment="1">
      <alignment horizontal="left"/>
    </xf>
    <xf numFmtId="166" fontId="9" fillId="3" borderId="8" xfId="0" applyNumberFormat="1" applyFont="1" applyFill="1" applyBorder="1" applyAlignment="1">
      <alignment horizontal="center"/>
    </xf>
    <xf numFmtId="0" fontId="6" fillId="0" borderId="16" xfId="0" applyFont="1" applyBorder="1"/>
    <xf numFmtId="0" fontId="14" fillId="0" borderId="8" xfId="0" applyFont="1" applyBorder="1" applyAlignment="1">
      <alignment horizontal="center"/>
    </xf>
    <xf numFmtId="0" fontId="13" fillId="0" borderId="8" xfId="0" applyFont="1" applyBorder="1" applyAlignment="1">
      <alignment horizontal="left"/>
    </xf>
    <xf numFmtId="0" fontId="18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6" fillId="0" borderId="19" xfId="0" applyFont="1" applyBorder="1"/>
    <xf numFmtId="0" fontId="6" fillId="0" borderId="21" xfId="0" applyFont="1" applyBorder="1"/>
    <xf numFmtId="0" fontId="7" fillId="2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left" wrapText="1"/>
    </xf>
    <xf numFmtId="0" fontId="7" fillId="2" borderId="30" xfId="0" applyFont="1" applyFill="1" applyBorder="1" applyAlignment="1">
      <alignment horizontal="center" vertical="center"/>
    </xf>
    <xf numFmtId="0" fontId="6" fillId="0" borderId="31" xfId="0" applyFont="1" applyBorder="1"/>
    <xf numFmtId="0" fontId="6" fillId="0" borderId="32" xfId="0" applyFont="1" applyBorder="1"/>
    <xf numFmtId="0" fontId="13" fillId="4" borderId="8" xfId="0" applyFont="1" applyFill="1" applyBorder="1" applyAlignment="1">
      <alignment horizontal="left"/>
    </xf>
    <xf numFmtId="0" fontId="13" fillId="18" borderId="11" xfId="0" applyFont="1" applyFill="1" applyBorder="1" applyAlignment="1">
      <alignment horizontal="left"/>
    </xf>
    <xf numFmtId="0" fontId="13" fillId="18" borderId="34" xfId="0" applyFont="1" applyFill="1" applyBorder="1" applyAlignment="1">
      <alignment horizontal="left"/>
    </xf>
    <xf numFmtId="0" fontId="6" fillId="0" borderId="35" xfId="0" applyFont="1" applyBorder="1"/>
    <xf numFmtId="0" fontId="6" fillId="0" borderId="36" xfId="0" applyFont="1" applyBorder="1"/>
    <xf numFmtId="0" fontId="7" fillId="2" borderId="14" xfId="0" applyFont="1" applyFill="1" applyBorder="1" applyAlignment="1">
      <alignment horizontal="center" vertical="center"/>
    </xf>
    <xf numFmtId="0" fontId="6" fillId="0" borderId="37" xfId="0" applyFont="1" applyBorder="1"/>
    <xf numFmtId="0" fontId="6" fillId="0" borderId="38" xfId="0" applyFont="1" applyBorder="1"/>
    <xf numFmtId="0" fontId="13" fillId="4" borderId="8" xfId="0" applyFont="1" applyFill="1" applyBorder="1" applyAlignment="1">
      <alignment horizontal="center"/>
    </xf>
    <xf numFmtId="169" fontId="2" fillId="1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6">
    <dxf>
      <font>
        <color rgb="FFC00000"/>
      </font>
      <fill>
        <patternFill patternType="solid">
          <fgColor rgb="FFFFFF00"/>
          <bgColor rgb="FFFFFF00"/>
        </patternFill>
      </fill>
    </dxf>
    <dxf>
      <font>
        <color rgb="FFC00000"/>
      </font>
      <fill>
        <patternFill patternType="solid">
          <fgColor rgb="FFFFFF00"/>
          <bgColor rgb="FFFFFF00"/>
        </patternFill>
      </fill>
    </dxf>
    <dxf>
      <font>
        <color rgb="FFC00000"/>
      </font>
      <fill>
        <patternFill patternType="solid">
          <fgColor rgb="FFFFFF00"/>
          <bgColor rgb="FFFFFF00"/>
        </patternFill>
      </fill>
    </dxf>
    <dxf>
      <font>
        <color rgb="FFC00000"/>
      </font>
      <fill>
        <patternFill patternType="solid">
          <fgColor rgb="FFFFFF00"/>
          <bgColor rgb="FFFFFF00"/>
        </patternFill>
      </fill>
    </dxf>
    <dxf>
      <font>
        <color rgb="FFC00000"/>
      </font>
      <fill>
        <patternFill patternType="solid">
          <fgColor rgb="FFFFFF00"/>
          <bgColor rgb="FFFFFF00"/>
        </patternFill>
      </fill>
    </dxf>
    <dxf>
      <font>
        <color rgb="FFC00000"/>
      </font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entory_Summary_SaintJosephs_2020%20plus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_ITEMS"/>
      <sheetName val="Summary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graphs"/>
      <sheetName val="2021"/>
      <sheetName val="2022"/>
    </sheetNames>
    <sheetDataSet>
      <sheetData sheetId="0"/>
      <sheetData sheetId="1">
        <row r="1">
          <cell r="D1" t="str">
            <v>Saint Joseph's College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www.eia.gov/tools/faqs/faq.php?id=105&amp;t=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www.eia.gov/tools/faqs/faq.php?id=105&amp;t=3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eia.gov/tools/faqs/faq.php?id=105&amp;t=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ia.gov/tools/faqs/faq.php?id=105&amp;t=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ia.gov/tools/faqs/faq.php?id=105&amp;t=3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ia.gov/tools/faqs/faq.php?id=105&amp;t=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9" zoomScale="130" zoomScaleNormal="130" workbookViewId="0">
      <selection activeCell="E42" sqref="E42:I42"/>
    </sheetView>
  </sheetViews>
  <sheetFormatPr baseColWidth="10" defaultColWidth="14.5" defaultRowHeight="15" customHeight="1" x14ac:dyDescent="0.2"/>
  <cols>
    <col min="1" max="1" width="6.83203125" customWidth="1"/>
    <col min="2" max="2" width="31.5" customWidth="1"/>
    <col min="3" max="3" width="13.5" customWidth="1"/>
    <col min="4" max="4" width="12" customWidth="1"/>
    <col min="5" max="5" width="10.33203125" customWidth="1"/>
    <col min="6" max="6" width="15.5" customWidth="1"/>
    <col min="7" max="7" width="13.83203125" customWidth="1"/>
    <col min="8" max="8" width="8.83203125" customWidth="1"/>
    <col min="9" max="9" width="14.6640625" customWidth="1"/>
    <col min="10" max="10" width="21.6640625" customWidth="1"/>
    <col min="11" max="19" width="8.5" customWidth="1"/>
    <col min="20" max="26" width="8.83203125" customWidth="1"/>
  </cols>
  <sheetData>
    <row r="1" spans="1:20" ht="19" x14ac:dyDescent="0.2">
      <c r="A1" s="1" t="str">
        <f>HYPERLINK("#summary!a1","Home")</f>
        <v>Home</v>
      </c>
      <c r="B1" s="2" t="s">
        <v>0</v>
      </c>
      <c r="C1" s="3" t="str">
        <f>[1]Summary!D1</f>
        <v>Saint Joseph's College</v>
      </c>
      <c r="D1" s="4"/>
      <c r="E1" s="4"/>
      <c r="F1" s="4"/>
      <c r="G1" s="4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19" x14ac:dyDescent="0.2">
      <c r="A2" s="8"/>
      <c r="B2" s="2" t="s">
        <v>1</v>
      </c>
      <c r="C2" s="9">
        <v>2020</v>
      </c>
      <c r="D2" s="162" t="str">
        <f>CONCATENATE("Fiscal Year July 1, ",C2-1," - June 30, ",C2)</f>
        <v>Fiscal Year July 1, 2019 - June 30, 2020</v>
      </c>
      <c r="E2" s="163"/>
      <c r="F2" s="163"/>
      <c r="G2" s="163"/>
      <c r="H2" s="163"/>
      <c r="I2" s="164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42" x14ac:dyDescent="0.2">
      <c r="A3" s="8"/>
      <c r="B3" s="10"/>
      <c r="C3" s="11" t="s">
        <v>2</v>
      </c>
      <c r="D3" s="11" t="s">
        <v>3</v>
      </c>
      <c r="E3" s="11" t="s">
        <v>4</v>
      </c>
      <c r="F3" s="12" t="s">
        <v>5</v>
      </c>
      <c r="G3" s="11" t="s">
        <v>6</v>
      </c>
      <c r="H3" s="165" t="s">
        <v>7</v>
      </c>
      <c r="I3" s="166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19" x14ac:dyDescent="0.25">
      <c r="A4" s="8"/>
      <c r="B4" s="13" t="s">
        <v>8</v>
      </c>
      <c r="C4" s="14"/>
      <c r="D4" s="15"/>
      <c r="E4" s="15"/>
      <c r="F4" s="16">
        <f>F5+F8+F11+F15</f>
        <v>10.0375</v>
      </c>
      <c r="G4" s="17">
        <f t="shared" ref="G4:G36" si="0">F4/$F$30</f>
        <v>0.86306644973918156</v>
      </c>
      <c r="H4" s="167"/>
      <c r="I4" s="168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16" x14ac:dyDescent="0.2">
      <c r="A5" s="8"/>
      <c r="B5" s="18" t="s">
        <v>9</v>
      </c>
      <c r="C5" s="14"/>
      <c r="D5" s="15"/>
      <c r="E5" s="15"/>
      <c r="F5" s="19">
        <f>SUM(F6:F7)</f>
        <v>9.9271999999999991</v>
      </c>
      <c r="G5" s="20">
        <f t="shared" si="0"/>
        <v>0.85358239201502395</v>
      </c>
      <c r="H5" s="169"/>
      <c r="I5" s="164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x14ac:dyDescent="0.2">
      <c r="A6" s="8"/>
      <c r="B6" s="21" t="s">
        <v>10</v>
      </c>
      <c r="C6" s="22">
        <v>301</v>
      </c>
      <c r="D6" s="23" t="s">
        <v>11</v>
      </c>
      <c r="E6" s="24">
        <v>2.5</v>
      </c>
      <c r="F6" s="25">
        <f t="shared" ref="F6:F7" si="1">C6*E6/1000</f>
        <v>0.75249999999999995</v>
      </c>
      <c r="G6" s="26">
        <f t="shared" si="0"/>
        <v>6.4703113666623568E-2</v>
      </c>
      <c r="H6" s="27" t="s">
        <v>12</v>
      </c>
      <c r="I6" s="2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">
      <c r="A7" s="8"/>
      <c r="B7" s="21" t="s">
        <v>13</v>
      </c>
      <c r="C7" s="28">
        <v>3989</v>
      </c>
      <c r="D7" s="23" t="s">
        <v>11</v>
      </c>
      <c r="E7" s="24">
        <v>2.2999999999999998</v>
      </c>
      <c r="F7" s="25">
        <f t="shared" si="1"/>
        <v>9.1746999999999996</v>
      </c>
      <c r="G7" s="26">
        <f t="shared" si="0"/>
        <v>0.78887927834840033</v>
      </c>
      <c r="H7" s="27" t="s">
        <v>12</v>
      </c>
      <c r="I7" s="2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16" x14ac:dyDescent="0.2">
      <c r="A8" s="8"/>
      <c r="B8" s="18" t="s">
        <v>14</v>
      </c>
      <c r="C8" s="14"/>
      <c r="D8" s="15"/>
      <c r="E8" s="15"/>
      <c r="F8" s="19">
        <f>SUM(F9:F10)</f>
        <v>0.1103</v>
      </c>
      <c r="G8" s="20">
        <f t="shared" si="0"/>
        <v>9.4840577241575817E-3</v>
      </c>
      <c r="H8" s="169"/>
      <c r="I8" s="164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2">
      <c r="A9" s="8"/>
      <c r="B9" s="21" t="s">
        <v>15</v>
      </c>
      <c r="C9" s="22">
        <v>21</v>
      </c>
      <c r="D9" s="23" t="s">
        <v>11</v>
      </c>
      <c r="E9" s="24">
        <v>3.5</v>
      </c>
      <c r="F9" s="25">
        <f t="shared" ref="F9:F10" si="2">C9*E9/1000</f>
        <v>7.3499999999999996E-2</v>
      </c>
      <c r="G9" s="26">
        <f t="shared" si="0"/>
        <v>6.3198390092981159E-3</v>
      </c>
      <c r="H9" s="27" t="s">
        <v>16</v>
      </c>
      <c r="I9" s="2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x14ac:dyDescent="0.2">
      <c r="A10" s="8"/>
      <c r="B10" s="21" t="s">
        <v>17</v>
      </c>
      <c r="C10" s="22">
        <v>4</v>
      </c>
      <c r="D10" s="23" t="s">
        <v>11</v>
      </c>
      <c r="E10" s="24">
        <v>9.1999999999999993</v>
      </c>
      <c r="F10" s="25">
        <f t="shared" si="2"/>
        <v>3.6799999999999999E-2</v>
      </c>
      <c r="G10" s="26">
        <f t="shared" si="0"/>
        <v>3.1642187148594649E-3</v>
      </c>
      <c r="H10" s="27" t="s">
        <v>16</v>
      </c>
      <c r="I10" s="2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6" x14ac:dyDescent="0.2">
      <c r="A11" s="8"/>
      <c r="B11" s="18" t="s">
        <v>18</v>
      </c>
      <c r="C11" s="14"/>
      <c r="D11" s="15"/>
      <c r="E11" s="15"/>
      <c r="F11" s="30">
        <f>SUM(F12:F14)</f>
        <v>0</v>
      </c>
      <c r="G11" s="20">
        <f t="shared" si="0"/>
        <v>0</v>
      </c>
      <c r="H11" s="169"/>
      <c r="I11" s="164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x14ac:dyDescent="0.2">
      <c r="A12" s="8"/>
      <c r="B12" s="21" t="s">
        <v>19</v>
      </c>
      <c r="C12" s="22">
        <v>0</v>
      </c>
      <c r="D12" s="23" t="s">
        <v>20</v>
      </c>
      <c r="E12" s="24">
        <v>0</v>
      </c>
      <c r="F12" s="29">
        <f t="shared" ref="F12:F14" si="3">C12*E12/1000</f>
        <v>0</v>
      </c>
      <c r="G12" s="26">
        <f t="shared" si="0"/>
        <v>0</v>
      </c>
      <c r="H12" s="31" t="s">
        <v>21</v>
      </c>
      <c r="I12" s="31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x14ac:dyDescent="0.2">
      <c r="A13" s="8"/>
      <c r="B13" s="21" t="s">
        <v>22</v>
      </c>
      <c r="C13" s="22">
        <v>0</v>
      </c>
      <c r="D13" s="23" t="s">
        <v>20</v>
      </c>
      <c r="E13" s="24">
        <v>0</v>
      </c>
      <c r="F13" s="29">
        <f t="shared" si="3"/>
        <v>0</v>
      </c>
      <c r="G13" s="26">
        <f t="shared" si="0"/>
        <v>0</v>
      </c>
      <c r="H13" s="31" t="s">
        <v>23</v>
      </c>
      <c r="I13" s="31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x14ac:dyDescent="0.2">
      <c r="A14" s="8"/>
      <c r="B14" s="21" t="s">
        <v>24</v>
      </c>
      <c r="C14" s="22">
        <v>0</v>
      </c>
      <c r="D14" s="23" t="s">
        <v>20</v>
      </c>
      <c r="E14" s="24">
        <v>0</v>
      </c>
      <c r="F14" s="29">
        <f t="shared" si="3"/>
        <v>0</v>
      </c>
      <c r="G14" s="26">
        <f t="shared" si="0"/>
        <v>0</v>
      </c>
      <c r="H14" s="31" t="s">
        <v>21</v>
      </c>
      <c r="I14" s="31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ht="16" x14ac:dyDescent="0.2">
      <c r="A15" s="8"/>
      <c r="B15" s="18" t="s">
        <v>25</v>
      </c>
      <c r="C15" s="14"/>
      <c r="D15" s="15"/>
      <c r="E15" s="32"/>
      <c r="F15" s="30">
        <f>SUM(F16:F19)</f>
        <v>0</v>
      </c>
      <c r="G15" s="20">
        <f t="shared" si="0"/>
        <v>0</v>
      </c>
      <c r="H15" s="169"/>
      <c r="I15" s="164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2">
      <c r="A16" s="8"/>
      <c r="B16" s="21" t="s">
        <v>26</v>
      </c>
      <c r="C16" s="22">
        <v>0</v>
      </c>
      <c r="D16" s="23" t="s">
        <v>20</v>
      </c>
      <c r="E16" s="24">
        <v>0</v>
      </c>
      <c r="F16" s="29">
        <f t="shared" ref="F16:F19" si="4">C16*E16/1000</f>
        <v>0</v>
      </c>
      <c r="G16" s="26">
        <f t="shared" si="0"/>
        <v>0</v>
      </c>
      <c r="H16" s="169" t="s">
        <v>27</v>
      </c>
      <c r="I16" s="164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x14ac:dyDescent="0.2">
      <c r="A17" s="8"/>
      <c r="B17" s="21" t="s">
        <v>28</v>
      </c>
      <c r="C17" s="22">
        <v>0</v>
      </c>
      <c r="D17" s="23" t="s">
        <v>29</v>
      </c>
      <c r="E17" s="24">
        <v>0</v>
      </c>
      <c r="F17" s="29">
        <f t="shared" si="4"/>
        <v>0</v>
      </c>
      <c r="G17" s="26">
        <f t="shared" si="0"/>
        <v>0</v>
      </c>
      <c r="H17" s="169"/>
      <c r="I17" s="164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x14ac:dyDescent="0.2">
      <c r="A18" s="8"/>
      <c r="B18" s="21" t="s">
        <v>30</v>
      </c>
      <c r="C18" s="22">
        <v>0</v>
      </c>
      <c r="D18" s="23" t="s">
        <v>29</v>
      </c>
      <c r="E18" s="24">
        <v>0</v>
      </c>
      <c r="F18" s="29">
        <f t="shared" si="4"/>
        <v>0</v>
      </c>
      <c r="G18" s="26">
        <f t="shared" si="0"/>
        <v>0</v>
      </c>
      <c r="H18" s="169"/>
      <c r="I18" s="164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x14ac:dyDescent="0.2">
      <c r="A19" s="8"/>
      <c r="B19" s="21" t="s">
        <v>31</v>
      </c>
      <c r="C19" s="22">
        <v>0</v>
      </c>
      <c r="D19" s="23" t="s">
        <v>29</v>
      </c>
      <c r="E19" s="24">
        <v>0</v>
      </c>
      <c r="F19" s="29">
        <f t="shared" si="4"/>
        <v>0</v>
      </c>
      <c r="G19" s="26">
        <f t="shared" si="0"/>
        <v>0</v>
      </c>
      <c r="H19" s="169"/>
      <c r="I19" s="164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19" x14ac:dyDescent="0.25">
      <c r="A20" s="8"/>
      <c r="B20" s="33" t="s">
        <v>32</v>
      </c>
      <c r="C20" s="34"/>
      <c r="D20" s="35"/>
      <c r="E20" s="35"/>
      <c r="F20" s="16">
        <f>SUM(F21)</f>
        <v>1.22646309</v>
      </c>
      <c r="G20" s="17">
        <f t="shared" si="0"/>
        <v>0.10545645278430349</v>
      </c>
      <c r="H20" s="170"/>
      <c r="I20" s="171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5.75" customHeight="1" x14ac:dyDescent="0.2">
      <c r="A21" s="8"/>
      <c r="B21" s="36" t="s">
        <v>33</v>
      </c>
      <c r="C21" s="37">
        <f>C78</f>
        <v>3464.585</v>
      </c>
      <c r="D21" s="38" t="str">
        <f>C67</f>
        <v>MWh</v>
      </c>
      <c r="E21" s="39">
        <v>0.35399999999999998</v>
      </c>
      <c r="F21" s="40">
        <f>C21*E21/1000</f>
        <v>1.22646309</v>
      </c>
      <c r="G21" s="20">
        <f t="shared" si="0"/>
        <v>0.10545645278430349</v>
      </c>
      <c r="H21" s="172" t="s">
        <v>34</v>
      </c>
      <c r="I21" s="164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15.75" customHeight="1" x14ac:dyDescent="0.25">
      <c r="A22" s="8"/>
      <c r="B22" s="41" t="s">
        <v>35</v>
      </c>
      <c r="C22" s="42"/>
      <c r="D22" s="43"/>
      <c r="E22" s="43"/>
      <c r="F22" s="16">
        <f>SUM(F23:F26,F29)</f>
        <v>0.36607999999999996</v>
      </c>
      <c r="G22" s="44">
        <f t="shared" si="0"/>
        <v>3.1477097476515024E-2</v>
      </c>
      <c r="H22" s="167"/>
      <c r="I22" s="168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5.75" customHeight="1" x14ac:dyDescent="0.2">
      <c r="A23" s="8"/>
      <c r="B23" s="45" t="s">
        <v>36</v>
      </c>
      <c r="C23" s="46">
        <v>104</v>
      </c>
      <c r="D23" s="47" t="s">
        <v>37</v>
      </c>
      <c r="E23" s="48">
        <v>3.52</v>
      </c>
      <c r="F23" s="49">
        <f>C23*E23/1000</f>
        <v>0.36607999999999996</v>
      </c>
      <c r="G23" s="50">
        <f t="shared" si="0"/>
        <v>3.1477097476515024E-2</v>
      </c>
      <c r="H23" s="173" t="s">
        <v>16</v>
      </c>
      <c r="I23" s="164"/>
      <c r="J23" s="51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5.75" customHeight="1" x14ac:dyDescent="0.2">
      <c r="A24" s="8"/>
      <c r="B24" s="45" t="s">
        <v>38</v>
      </c>
      <c r="C24" s="46"/>
      <c r="D24" s="47"/>
      <c r="E24" s="52"/>
      <c r="F24" s="53">
        <v>0</v>
      </c>
      <c r="G24" s="50">
        <f t="shared" si="0"/>
        <v>0</v>
      </c>
      <c r="H24" s="173" t="s">
        <v>39</v>
      </c>
      <c r="I24" s="164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5.75" customHeight="1" x14ac:dyDescent="0.2">
      <c r="A25" s="8"/>
      <c r="B25" s="45" t="s">
        <v>40</v>
      </c>
      <c r="C25" s="46">
        <v>8500000</v>
      </c>
      <c r="D25" s="47" t="s">
        <v>41</v>
      </c>
      <c r="E25" s="48">
        <f>0.00000575854*1000</f>
        <v>5.7585400000000004E-3</v>
      </c>
      <c r="F25" s="54">
        <v>0</v>
      </c>
      <c r="G25" s="50">
        <f t="shared" si="0"/>
        <v>0</v>
      </c>
      <c r="H25" s="169" t="s">
        <v>21</v>
      </c>
      <c r="I25" s="164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5.75" customHeight="1" x14ac:dyDescent="0.2">
      <c r="A26" s="8"/>
      <c r="B26" s="45" t="s">
        <v>42</v>
      </c>
      <c r="C26" s="46"/>
      <c r="D26" s="47"/>
      <c r="E26" s="52"/>
      <c r="F26" s="54">
        <v>0</v>
      </c>
      <c r="G26" s="50">
        <f t="shared" si="0"/>
        <v>0</v>
      </c>
      <c r="H26" s="169"/>
      <c r="I26" s="164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ht="15.75" customHeight="1" x14ac:dyDescent="0.2">
      <c r="A27" s="8"/>
      <c r="B27" s="55" t="s">
        <v>43</v>
      </c>
      <c r="C27" s="56">
        <v>5525</v>
      </c>
      <c r="D27" s="57" t="s">
        <v>20</v>
      </c>
      <c r="E27" s="58">
        <v>0</v>
      </c>
      <c r="F27" s="29">
        <v>0</v>
      </c>
      <c r="G27" s="50">
        <f t="shared" si="0"/>
        <v>0</v>
      </c>
      <c r="H27" s="169" t="s">
        <v>44</v>
      </c>
      <c r="I27" s="164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15.75" customHeight="1" x14ac:dyDescent="0.2">
      <c r="A28" s="8"/>
      <c r="B28" s="55" t="s">
        <v>45</v>
      </c>
      <c r="C28" s="59">
        <v>1650</v>
      </c>
      <c r="D28" s="57" t="s">
        <v>20</v>
      </c>
      <c r="E28" s="58">
        <v>0</v>
      </c>
      <c r="F28" s="29">
        <v>0</v>
      </c>
      <c r="G28" s="50">
        <f t="shared" si="0"/>
        <v>0</v>
      </c>
      <c r="H28" s="169" t="s">
        <v>44</v>
      </c>
      <c r="I28" s="16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ht="15.75" customHeight="1" x14ac:dyDescent="0.2">
      <c r="A29" s="8"/>
      <c r="B29" s="45" t="s">
        <v>46</v>
      </c>
      <c r="C29" s="37">
        <f>C21*0.05</f>
        <v>173.22925000000001</v>
      </c>
      <c r="D29" s="39" t="str">
        <f t="shared" ref="D29:E29" si="5">D21</f>
        <v>MWh</v>
      </c>
      <c r="E29" s="60">
        <v>0</v>
      </c>
      <c r="F29" s="54">
        <v>0</v>
      </c>
      <c r="G29" s="50">
        <f t="shared" si="0"/>
        <v>0</v>
      </c>
      <c r="H29" s="174" t="s">
        <v>47</v>
      </c>
      <c r="I29" s="164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ht="15.75" customHeight="1" x14ac:dyDescent="0.25">
      <c r="A30" s="8"/>
      <c r="B30" s="61" t="s">
        <v>48</v>
      </c>
      <c r="C30" s="62"/>
      <c r="D30" s="63"/>
      <c r="E30" s="63"/>
      <c r="F30" s="64">
        <f>F4+F20+F22</f>
        <v>11.630043089999999</v>
      </c>
      <c r="G30" s="65">
        <f t="shared" si="0"/>
        <v>1</v>
      </c>
      <c r="H30" s="65"/>
      <c r="I30" s="6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ht="15.75" customHeight="1" x14ac:dyDescent="0.25">
      <c r="A31" s="8"/>
      <c r="B31" s="67" t="s">
        <v>49</v>
      </c>
      <c r="C31" s="68"/>
      <c r="D31" s="69"/>
      <c r="E31" s="69"/>
      <c r="F31" s="70">
        <f>SUM(F32:F34)-F35</f>
        <v>0</v>
      </c>
      <c r="G31" s="44">
        <f t="shared" si="0"/>
        <v>0</v>
      </c>
      <c r="H31" s="167"/>
      <c r="I31" s="168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ht="15.75" customHeight="1" x14ac:dyDescent="0.2">
      <c r="A32" s="8"/>
      <c r="B32" s="71" t="s">
        <v>50</v>
      </c>
      <c r="C32" s="68"/>
      <c r="D32" s="69"/>
      <c r="E32" s="69"/>
      <c r="F32" s="23"/>
      <c r="G32" s="50">
        <f t="shared" si="0"/>
        <v>0</v>
      </c>
      <c r="H32" s="175"/>
      <c r="I32" s="164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ht="15.75" customHeight="1" x14ac:dyDescent="0.2">
      <c r="A33" s="8"/>
      <c r="B33" s="71" t="s">
        <v>51</v>
      </c>
      <c r="C33" s="68"/>
      <c r="D33" s="69"/>
      <c r="E33" s="69"/>
      <c r="F33" s="23"/>
      <c r="G33" s="50">
        <f t="shared" si="0"/>
        <v>0</v>
      </c>
      <c r="H33" s="175"/>
      <c r="I33" s="164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15.75" customHeight="1" x14ac:dyDescent="0.2">
      <c r="A34" s="8"/>
      <c r="B34" s="71" t="s">
        <v>52</v>
      </c>
      <c r="C34" s="68"/>
      <c r="D34" s="69"/>
      <c r="E34" s="69"/>
      <c r="F34" s="23"/>
      <c r="G34" s="50">
        <f t="shared" si="0"/>
        <v>0</v>
      </c>
      <c r="H34" s="175"/>
      <c r="I34" s="164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ht="15.75" customHeight="1" x14ac:dyDescent="0.2">
      <c r="A35" s="8"/>
      <c r="B35" s="72" t="s">
        <v>53</v>
      </c>
      <c r="C35" s="73"/>
      <c r="D35" s="74"/>
      <c r="E35" s="74"/>
      <c r="F35" s="75"/>
      <c r="G35" s="76">
        <f t="shared" si="0"/>
        <v>0</v>
      </c>
      <c r="H35" s="176"/>
      <c r="I35" s="17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ht="15.75" customHeight="1" x14ac:dyDescent="0.25">
      <c r="A36" s="8"/>
      <c r="B36" s="61" t="s">
        <v>54</v>
      </c>
      <c r="C36" s="63"/>
      <c r="D36" s="63"/>
      <c r="E36" s="63"/>
      <c r="F36" s="64">
        <f>F30-F31</f>
        <v>11.630043089999999</v>
      </c>
      <c r="G36" s="65">
        <f t="shared" si="0"/>
        <v>1</v>
      </c>
      <c r="H36" s="65"/>
      <c r="I36" s="6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ht="15.75" customHeight="1" x14ac:dyDescent="0.2">
      <c r="A37" s="8"/>
      <c r="B37" s="77"/>
      <c r="C37" s="77"/>
      <c r="D37" s="77"/>
      <c r="E37" s="77"/>
      <c r="F37" s="77"/>
      <c r="G37" s="77"/>
      <c r="H37" s="77"/>
      <c r="I37" s="78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ht="15.75" customHeight="1" x14ac:dyDescent="0.25">
      <c r="A38" s="8"/>
      <c r="B38" s="79" t="s">
        <v>55</v>
      </c>
      <c r="C38" s="80" t="s">
        <v>3</v>
      </c>
      <c r="D38" s="81" t="s">
        <v>56</v>
      </c>
      <c r="E38" s="165" t="s">
        <v>7</v>
      </c>
      <c r="F38" s="178"/>
      <c r="G38" s="178"/>
      <c r="H38" s="178"/>
      <c r="I38" s="16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ht="15.75" customHeight="1" x14ac:dyDescent="0.2">
      <c r="A39" s="8"/>
      <c r="B39" s="82" t="s">
        <v>57</v>
      </c>
      <c r="C39" s="83" t="s">
        <v>58</v>
      </c>
      <c r="D39" s="84">
        <f>450484</f>
        <v>450484</v>
      </c>
      <c r="E39" s="175"/>
      <c r="F39" s="163"/>
      <c r="G39" s="163"/>
      <c r="H39" s="163"/>
      <c r="I39" s="164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ht="15.75" customHeight="1" x14ac:dyDescent="0.2">
      <c r="A40" s="8"/>
      <c r="B40" s="82" t="s">
        <v>59</v>
      </c>
      <c r="C40" s="83" t="s">
        <v>60</v>
      </c>
      <c r="D40" s="85">
        <v>1690</v>
      </c>
      <c r="E40" s="175" t="s">
        <v>61</v>
      </c>
      <c r="F40" s="163"/>
      <c r="G40" s="163"/>
      <c r="H40" s="163"/>
      <c r="I40" s="164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 ht="15.75" customHeight="1" x14ac:dyDescent="0.2">
      <c r="A41" s="8"/>
      <c r="B41" s="82" t="s">
        <v>62</v>
      </c>
      <c r="C41" s="83" t="s">
        <v>60</v>
      </c>
      <c r="D41" s="85">
        <v>177</v>
      </c>
      <c r="E41" s="175"/>
      <c r="F41" s="163"/>
      <c r="G41" s="163"/>
      <c r="H41" s="163"/>
      <c r="I41" s="164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 ht="15.75" customHeight="1" x14ac:dyDescent="0.2">
      <c r="A42" s="8"/>
      <c r="B42" s="82" t="s">
        <v>63</v>
      </c>
      <c r="C42" s="83" t="s">
        <v>60</v>
      </c>
      <c r="D42" s="85">
        <v>185</v>
      </c>
      <c r="E42" s="175"/>
      <c r="F42" s="163"/>
      <c r="G42" s="163"/>
      <c r="H42" s="163"/>
      <c r="I42" s="164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 ht="15.75" customHeight="1" x14ac:dyDescent="0.2">
      <c r="A43" s="8"/>
      <c r="B43" s="82" t="s">
        <v>64</v>
      </c>
      <c r="C43" s="83" t="s">
        <v>65</v>
      </c>
      <c r="D43" s="86">
        <v>6977</v>
      </c>
      <c r="E43" s="175" t="s">
        <v>66</v>
      </c>
      <c r="F43" s="163"/>
      <c r="G43" s="163"/>
      <c r="H43" s="163"/>
      <c r="I43" s="164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ht="15.75" customHeight="1" x14ac:dyDescent="0.2">
      <c r="A44" s="8"/>
      <c r="B44" s="82" t="s">
        <v>67</v>
      </c>
      <c r="C44" s="83" t="s">
        <v>68</v>
      </c>
      <c r="D44" s="86">
        <v>533</v>
      </c>
      <c r="E44" s="175" t="s">
        <v>66</v>
      </c>
      <c r="F44" s="163"/>
      <c r="G44" s="163"/>
      <c r="H44" s="163"/>
      <c r="I44" s="164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 ht="15.75" customHeight="1" x14ac:dyDescent="0.2">
      <c r="A45" s="8"/>
      <c r="B45" s="87"/>
      <c r="C45" s="88"/>
      <c r="D45" s="88"/>
      <c r="E45" s="89"/>
      <c r="F45" s="89"/>
      <c r="G45" s="89"/>
      <c r="H45" s="89"/>
      <c r="I45" s="90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 ht="15.75" customHeight="1" x14ac:dyDescent="0.25">
      <c r="A46" s="8"/>
      <c r="B46" s="91" t="s">
        <v>69</v>
      </c>
      <c r="C46" s="91"/>
      <c r="D46" s="91"/>
      <c r="E46" s="92"/>
      <c r="F46" s="91"/>
      <c r="G46" s="91"/>
      <c r="H46" s="93"/>
      <c r="I46" s="94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 ht="15.75" customHeight="1" x14ac:dyDescent="0.2">
      <c r="A47" s="95"/>
      <c r="B47" s="96" t="s">
        <v>70</v>
      </c>
      <c r="C47" s="97" t="s">
        <v>71</v>
      </c>
      <c r="D47" s="179" t="s">
        <v>7</v>
      </c>
      <c r="E47" s="163"/>
      <c r="F47" s="163"/>
      <c r="G47" s="163"/>
      <c r="H47" s="163"/>
      <c r="I47" s="164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 ht="15.75" customHeight="1" x14ac:dyDescent="0.2">
      <c r="A48" s="8"/>
      <c r="B48" s="98" t="s">
        <v>72</v>
      </c>
      <c r="C48" s="99">
        <v>3464.585</v>
      </c>
      <c r="D48" s="180" t="s">
        <v>73</v>
      </c>
      <c r="E48" s="163"/>
      <c r="F48" s="163"/>
      <c r="G48" s="163"/>
      <c r="H48" s="163"/>
      <c r="I48" s="164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6" ht="15.75" customHeight="1" x14ac:dyDescent="0.2">
      <c r="A49" s="8"/>
      <c r="B49" s="98"/>
      <c r="C49" s="100"/>
      <c r="D49" s="180"/>
      <c r="E49" s="163"/>
      <c r="F49" s="163"/>
      <c r="G49" s="163"/>
      <c r="H49" s="163"/>
      <c r="I49" s="164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6" ht="15.75" customHeight="1" x14ac:dyDescent="0.2">
      <c r="A50" s="8"/>
      <c r="B50" s="98"/>
      <c r="C50" s="100"/>
      <c r="D50" s="180"/>
      <c r="E50" s="163"/>
      <c r="F50" s="163"/>
      <c r="G50" s="163"/>
      <c r="H50" s="163"/>
      <c r="I50" s="164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6" ht="15.75" customHeight="1" x14ac:dyDescent="0.2">
      <c r="A51" s="8"/>
      <c r="B51" s="98"/>
      <c r="C51" s="100"/>
      <c r="D51" s="180"/>
      <c r="E51" s="163"/>
      <c r="F51" s="163"/>
      <c r="G51" s="163"/>
      <c r="H51" s="163"/>
      <c r="I51" s="164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6" ht="15.75" customHeight="1" x14ac:dyDescent="0.2">
      <c r="A52" s="8"/>
      <c r="B52" s="98"/>
      <c r="C52" s="100"/>
      <c r="D52" s="180"/>
      <c r="E52" s="163"/>
      <c r="F52" s="163"/>
      <c r="G52" s="163"/>
      <c r="H52" s="163"/>
      <c r="I52" s="164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6" ht="15.75" customHeight="1" x14ac:dyDescent="0.2">
      <c r="A53" s="8"/>
      <c r="B53" s="101"/>
      <c r="C53" s="102"/>
      <c r="D53" s="180"/>
      <c r="E53" s="163"/>
      <c r="F53" s="163"/>
      <c r="G53" s="163"/>
      <c r="H53" s="163"/>
      <c r="I53" s="164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6" ht="15.75" customHeight="1" x14ac:dyDescent="0.2">
      <c r="A54" s="8"/>
      <c r="B54" s="103" t="s">
        <v>74</v>
      </c>
      <c r="C54" s="104">
        <f>SUM(C48:C53)</f>
        <v>3464.585</v>
      </c>
      <c r="D54" s="105"/>
      <c r="E54" s="106"/>
      <c r="F54" s="106"/>
      <c r="G54" s="106"/>
      <c r="H54" s="107"/>
      <c r="I54" s="108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6" ht="15.75" customHeight="1" x14ac:dyDescent="0.2">
      <c r="A55" s="95"/>
      <c r="B55" s="109" t="s">
        <v>75</v>
      </c>
      <c r="C55" s="110" t="s">
        <v>71</v>
      </c>
      <c r="D55" s="111" t="s">
        <v>76</v>
      </c>
      <c r="E55" s="111" t="s">
        <v>77</v>
      </c>
      <c r="F55" s="110" t="s">
        <v>78</v>
      </c>
      <c r="G55" s="181" t="s">
        <v>7</v>
      </c>
      <c r="H55" s="182"/>
      <c r="I55" s="183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6" ht="15.75" customHeight="1" x14ac:dyDescent="0.2">
      <c r="A56" s="8"/>
      <c r="B56" s="98" t="s">
        <v>79</v>
      </c>
      <c r="C56" s="100">
        <f>C48</f>
        <v>3464.585</v>
      </c>
      <c r="D56" s="112">
        <v>1</v>
      </c>
      <c r="E56" s="113">
        <v>0</v>
      </c>
      <c r="F56" s="114"/>
      <c r="G56" s="184"/>
      <c r="H56" s="163"/>
      <c r="I56" s="164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6" ht="15.75" customHeight="1" x14ac:dyDescent="0.2">
      <c r="A57" s="8"/>
      <c r="B57" s="98"/>
      <c r="C57" s="100"/>
      <c r="D57" s="112"/>
      <c r="E57" s="113"/>
      <c r="F57" s="114"/>
      <c r="G57" s="192"/>
      <c r="H57" s="163"/>
      <c r="I57" s="164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6" ht="15.75" customHeight="1" x14ac:dyDescent="0.2">
      <c r="A58" s="8"/>
      <c r="B58" s="98"/>
      <c r="C58" s="100"/>
      <c r="D58" s="112"/>
      <c r="E58" s="113"/>
      <c r="F58" s="114"/>
      <c r="G58" s="192"/>
      <c r="H58" s="163"/>
      <c r="I58" s="164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6" ht="15.75" customHeight="1" x14ac:dyDescent="0.2">
      <c r="A59" s="8"/>
      <c r="B59" s="98"/>
      <c r="C59" s="100"/>
      <c r="D59" s="112"/>
      <c r="E59" s="113"/>
      <c r="F59" s="114"/>
      <c r="G59" s="173"/>
      <c r="H59" s="163"/>
      <c r="I59" s="164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6" ht="15.75" customHeight="1" x14ac:dyDescent="0.2">
      <c r="A60" s="8"/>
      <c r="B60" s="98"/>
      <c r="C60" s="100"/>
      <c r="D60" s="112"/>
      <c r="E60" s="113"/>
      <c r="F60" s="115"/>
      <c r="G60" s="192"/>
      <c r="H60" s="163"/>
      <c r="I60" s="164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1:26" ht="15.75" customHeight="1" x14ac:dyDescent="0.2">
      <c r="A61" s="8"/>
      <c r="B61" s="98"/>
      <c r="C61" s="100"/>
      <c r="D61" s="112"/>
      <c r="E61" s="113"/>
      <c r="F61" s="114"/>
      <c r="G61" s="192"/>
      <c r="H61" s="163"/>
      <c r="I61" s="164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6" ht="15.75" customHeight="1" x14ac:dyDescent="0.2">
      <c r="A62" s="8"/>
      <c r="B62" s="98"/>
      <c r="C62" s="100"/>
      <c r="D62" s="112"/>
      <c r="E62" s="113"/>
      <c r="F62" s="114"/>
      <c r="G62" s="192"/>
      <c r="H62" s="163"/>
      <c r="I62" s="164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1:26" ht="15.75" customHeight="1" x14ac:dyDescent="0.2">
      <c r="A63" s="116"/>
      <c r="B63" s="117" t="s">
        <v>80</v>
      </c>
      <c r="C63" s="118">
        <f>SUM(C56:C62)</f>
        <v>3464.585</v>
      </c>
      <c r="D63" s="119" t="s">
        <v>71</v>
      </c>
      <c r="E63" s="185"/>
      <c r="F63" s="178"/>
      <c r="G63" s="178"/>
      <c r="H63" s="178"/>
      <c r="I63" s="166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1"/>
      <c r="V63" s="121"/>
      <c r="W63" s="121"/>
      <c r="X63" s="121"/>
      <c r="Y63" s="121"/>
      <c r="Z63" s="121"/>
    </row>
    <row r="64" spans="1:26" ht="15.75" customHeight="1" x14ac:dyDescent="0.2">
      <c r="A64" s="116"/>
      <c r="B64" s="117" t="s">
        <v>81</v>
      </c>
      <c r="C64" s="118">
        <f>C63-SUMPRODUCT(C56:C62,D56:D62)</f>
        <v>0</v>
      </c>
      <c r="D64" s="119" t="s">
        <v>71</v>
      </c>
      <c r="E64" s="185"/>
      <c r="F64" s="178"/>
      <c r="G64" s="178"/>
      <c r="H64" s="178"/>
      <c r="I64" s="166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1"/>
      <c r="V64" s="121"/>
      <c r="W64" s="121"/>
      <c r="X64" s="121"/>
      <c r="Y64" s="121"/>
      <c r="Z64" s="121"/>
    </row>
    <row r="65" spans="1:26" ht="15.75" customHeight="1" x14ac:dyDescent="0.2">
      <c r="A65" s="116"/>
      <c r="B65" s="117" t="s">
        <v>82</v>
      </c>
      <c r="C65" s="122">
        <f>C63-C64</f>
        <v>3464.585</v>
      </c>
      <c r="D65" s="119" t="s">
        <v>71</v>
      </c>
      <c r="E65" s="185" t="s">
        <v>83</v>
      </c>
      <c r="F65" s="178"/>
      <c r="G65" s="178"/>
      <c r="H65" s="178"/>
      <c r="I65" s="166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1"/>
      <c r="V65" s="121"/>
      <c r="W65" s="121"/>
      <c r="X65" s="121"/>
      <c r="Y65" s="121"/>
      <c r="Z65" s="121"/>
    </row>
    <row r="66" spans="1:26" ht="15.75" customHeight="1" x14ac:dyDescent="0.2">
      <c r="A66" s="116"/>
      <c r="B66" s="123" t="s">
        <v>84</v>
      </c>
      <c r="C66" s="124">
        <f>SUMIF(F56:F62,"Yes",C56:C62)</f>
        <v>0</v>
      </c>
      <c r="D66" s="125" t="s">
        <v>71</v>
      </c>
      <c r="E66" s="186"/>
      <c r="F66" s="187"/>
      <c r="G66" s="187"/>
      <c r="H66" s="187"/>
      <c r="I66" s="188"/>
      <c r="J66" s="126"/>
      <c r="K66" s="126"/>
      <c r="L66" s="126"/>
      <c r="M66" s="120"/>
      <c r="N66" s="120"/>
      <c r="O66" s="120"/>
      <c r="P66" s="120"/>
      <c r="Q66" s="120"/>
      <c r="R66" s="120"/>
      <c r="S66" s="120"/>
      <c r="T66" s="120"/>
      <c r="U66" s="121"/>
      <c r="V66" s="121"/>
      <c r="W66" s="121"/>
      <c r="X66" s="121"/>
      <c r="Y66" s="121"/>
      <c r="Z66" s="121"/>
    </row>
    <row r="67" spans="1:26" ht="27" customHeight="1" x14ac:dyDescent="0.2">
      <c r="A67" s="95"/>
      <c r="B67" s="127" t="s">
        <v>85</v>
      </c>
      <c r="C67" s="11" t="s">
        <v>71</v>
      </c>
      <c r="D67" s="11" t="s">
        <v>86</v>
      </c>
      <c r="E67" s="11" t="s">
        <v>87</v>
      </c>
      <c r="F67" s="11" t="s">
        <v>88</v>
      </c>
      <c r="G67" s="11" t="s">
        <v>89</v>
      </c>
      <c r="H67" s="12" t="s">
        <v>90</v>
      </c>
      <c r="I67" s="189" t="s">
        <v>7</v>
      </c>
      <c r="J67" s="190"/>
      <c r="K67" s="190"/>
      <c r="L67" s="191"/>
      <c r="M67" s="120"/>
      <c r="N67" s="120"/>
      <c r="O67" s="120"/>
      <c r="P67" s="120"/>
      <c r="Q67" s="120"/>
      <c r="R67" s="120"/>
      <c r="S67" s="120"/>
      <c r="T67" s="120"/>
      <c r="U67" s="121"/>
      <c r="V67" s="121"/>
      <c r="W67" s="121"/>
      <c r="X67" s="121"/>
      <c r="Y67" s="121"/>
      <c r="Z67" s="121"/>
    </row>
    <row r="68" spans="1:26" ht="15.75" customHeight="1" x14ac:dyDescent="0.2">
      <c r="A68" s="8"/>
      <c r="B68" s="128" t="s">
        <v>79</v>
      </c>
      <c r="C68" s="23">
        <f>C65</f>
        <v>3464.585</v>
      </c>
      <c r="D68" s="23">
        <f>SUM(C57:C58)+C59</f>
        <v>0</v>
      </c>
      <c r="E68" s="23">
        <f>C68-D68</f>
        <v>3464.585</v>
      </c>
      <c r="F68" s="113">
        <f>E56</f>
        <v>0</v>
      </c>
      <c r="G68" s="129">
        <v>363</v>
      </c>
      <c r="H68" s="130">
        <f>E68*G68/1000</f>
        <v>1257.6443549999999</v>
      </c>
      <c r="I68" s="184" t="s">
        <v>91</v>
      </c>
      <c r="J68" s="163"/>
      <c r="K68" s="163"/>
      <c r="L68" s="164"/>
      <c r="M68" s="131"/>
      <c r="N68" s="131"/>
      <c r="O68" s="7"/>
      <c r="P68" s="7"/>
      <c r="Q68" s="7"/>
      <c r="R68" s="7"/>
      <c r="S68" s="7"/>
      <c r="T68" s="7"/>
    </row>
    <row r="69" spans="1:26" ht="15.75" customHeight="1" x14ac:dyDescent="0.2">
      <c r="A69" s="8"/>
      <c r="B69" s="128"/>
      <c r="C69" s="23"/>
      <c r="D69" s="23"/>
      <c r="E69" s="23"/>
      <c r="F69" s="113"/>
      <c r="G69" s="129"/>
      <c r="H69" s="130"/>
      <c r="I69" s="132"/>
      <c r="J69" s="133"/>
      <c r="K69" s="133"/>
      <c r="L69" s="134"/>
      <c r="M69" s="131"/>
      <c r="N69" s="131"/>
      <c r="O69" s="7"/>
      <c r="P69" s="7"/>
      <c r="Q69" s="7"/>
      <c r="R69" s="7"/>
      <c r="S69" s="7"/>
      <c r="T69" s="7"/>
    </row>
    <row r="70" spans="1:26" ht="15.75" customHeight="1" x14ac:dyDescent="0.2">
      <c r="A70" s="8"/>
      <c r="B70" s="128"/>
      <c r="C70" s="23"/>
      <c r="D70" s="23"/>
      <c r="E70" s="23"/>
      <c r="F70" s="113"/>
      <c r="G70" s="129"/>
      <c r="H70" s="130"/>
      <c r="I70" s="132"/>
      <c r="J70" s="133"/>
      <c r="K70" s="133"/>
      <c r="L70" s="134"/>
      <c r="M70" s="131"/>
      <c r="N70" s="131"/>
      <c r="O70" s="7"/>
      <c r="P70" s="7"/>
      <c r="Q70" s="7"/>
      <c r="R70" s="7"/>
      <c r="S70" s="7"/>
      <c r="T70" s="7"/>
    </row>
    <row r="71" spans="1:26" ht="15.75" customHeight="1" x14ac:dyDescent="0.2">
      <c r="A71" s="8"/>
      <c r="B71" s="128"/>
      <c r="C71" s="23"/>
      <c r="D71" s="23"/>
      <c r="E71" s="23"/>
      <c r="F71" s="113"/>
      <c r="G71" s="129"/>
      <c r="H71" s="130"/>
      <c r="I71" s="132"/>
      <c r="J71" s="133">
        <f>1311/37426</f>
        <v>3.5029124138299575E-2</v>
      </c>
      <c r="K71" s="133"/>
      <c r="L71" s="134"/>
      <c r="M71" s="131"/>
      <c r="N71" s="131"/>
      <c r="O71" s="7"/>
      <c r="P71" s="7"/>
      <c r="Q71" s="7"/>
      <c r="R71" s="7"/>
      <c r="S71" s="7"/>
      <c r="T71" s="7"/>
    </row>
    <row r="72" spans="1:26" ht="15.75" customHeight="1" x14ac:dyDescent="0.2">
      <c r="A72" s="8"/>
      <c r="B72" s="128"/>
      <c r="C72" s="23"/>
      <c r="D72" s="23"/>
      <c r="E72" s="23"/>
      <c r="F72" s="113"/>
      <c r="G72" s="129"/>
      <c r="H72" s="130"/>
      <c r="I72" s="132"/>
      <c r="J72" s="133"/>
      <c r="K72" s="133"/>
      <c r="L72" s="134"/>
      <c r="M72" s="131"/>
      <c r="N72" s="131"/>
      <c r="O72" s="7"/>
      <c r="P72" s="7"/>
      <c r="Q72" s="7"/>
      <c r="R72" s="7"/>
      <c r="S72" s="7"/>
      <c r="T72" s="7"/>
    </row>
    <row r="73" spans="1:26" ht="15.75" customHeight="1" x14ac:dyDescent="0.2">
      <c r="A73" s="8"/>
      <c r="B73" s="128"/>
      <c r="C73" s="23"/>
      <c r="D73" s="23"/>
      <c r="E73" s="23"/>
      <c r="F73" s="113"/>
      <c r="G73" s="129"/>
      <c r="H73" s="130"/>
      <c r="I73" s="132"/>
      <c r="J73" s="133"/>
      <c r="K73" s="133"/>
      <c r="L73" s="134"/>
      <c r="M73" s="131"/>
      <c r="N73" s="131"/>
      <c r="O73" s="7"/>
      <c r="P73" s="7"/>
      <c r="Q73" s="7"/>
      <c r="R73" s="7"/>
      <c r="S73" s="7"/>
      <c r="T73" s="7"/>
    </row>
    <row r="74" spans="1:26" ht="15.75" customHeight="1" x14ac:dyDescent="0.2">
      <c r="A74" s="8"/>
      <c r="B74" s="128"/>
      <c r="C74" s="23"/>
      <c r="D74" s="23"/>
      <c r="E74" s="23"/>
      <c r="F74" s="113"/>
      <c r="G74" s="129"/>
      <c r="H74" s="130"/>
      <c r="I74" s="132"/>
      <c r="J74" s="133"/>
      <c r="K74" s="133"/>
      <c r="L74" s="134"/>
      <c r="M74" s="131"/>
      <c r="N74" s="131"/>
      <c r="O74" s="7"/>
      <c r="P74" s="7"/>
      <c r="Q74" s="7"/>
      <c r="R74" s="7"/>
      <c r="S74" s="7"/>
      <c r="T74" s="7"/>
    </row>
    <row r="75" spans="1:26" ht="15.75" customHeight="1" x14ac:dyDescent="0.2">
      <c r="A75" s="8"/>
      <c r="B75" s="128"/>
      <c r="C75" s="23"/>
      <c r="D75" s="23"/>
      <c r="E75" s="23"/>
      <c r="F75" s="113"/>
      <c r="G75" s="129"/>
      <c r="H75" s="130"/>
      <c r="I75" s="132"/>
      <c r="J75" s="133"/>
      <c r="K75" s="133"/>
      <c r="L75" s="134"/>
      <c r="M75" s="131"/>
      <c r="N75" s="131"/>
      <c r="O75" s="7"/>
      <c r="P75" s="7"/>
      <c r="Q75" s="7"/>
      <c r="R75" s="7"/>
      <c r="S75" s="7"/>
      <c r="T75" s="7"/>
    </row>
    <row r="76" spans="1:26" ht="15.75" customHeight="1" x14ac:dyDescent="0.2">
      <c r="A76" s="8"/>
      <c r="B76" s="128"/>
      <c r="C76" s="23"/>
      <c r="D76" s="23"/>
      <c r="E76" s="23"/>
      <c r="F76" s="113"/>
      <c r="G76" s="129"/>
      <c r="H76" s="130"/>
      <c r="I76" s="132"/>
      <c r="J76" s="133"/>
      <c r="K76" s="133"/>
      <c r="L76" s="134"/>
      <c r="M76" s="131"/>
      <c r="N76" s="131"/>
      <c r="O76" s="7"/>
      <c r="P76" s="7"/>
      <c r="Q76" s="7"/>
      <c r="R76" s="7"/>
      <c r="S76" s="7"/>
      <c r="T76" s="7"/>
    </row>
    <row r="77" spans="1:26" ht="15.75" customHeight="1" x14ac:dyDescent="0.2">
      <c r="A77" s="8"/>
      <c r="B77" s="128"/>
      <c r="C77" s="23"/>
      <c r="D77" s="23"/>
      <c r="E77" s="23"/>
      <c r="F77" s="113"/>
      <c r="G77" s="129"/>
      <c r="H77" s="130"/>
      <c r="I77" s="132"/>
      <c r="J77" s="133"/>
      <c r="K77" s="133"/>
      <c r="L77" s="134"/>
      <c r="M77" s="131"/>
      <c r="N77" s="131"/>
      <c r="O77" s="7"/>
      <c r="P77" s="7"/>
      <c r="Q77" s="7"/>
      <c r="R77" s="7"/>
      <c r="S77" s="7"/>
      <c r="T77" s="7"/>
    </row>
    <row r="78" spans="1:26" ht="15.75" customHeight="1" x14ac:dyDescent="0.2">
      <c r="A78" s="8"/>
      <c r="B78" s="135" t="s">
        <v>92</v>
      </c>
      <c r="C78" s="136">
        <f t="shared" ref="C78:E78" si="6">SUM(C68:C77)</f>
        <v>3464.585</v>
      </c>
      <c r="D78" s="136">
        <f t="shared" si="6"/>
        <v>0</v>
      </c>
      <c r="E78" s="136">
        <f t="shared" si="6"/>
        <v>3464.585</v>
      </c>
      <c r="F78" s="137">
        <f>SUMPRODUCT(E68:E77,F68:F77)/E78</f>
        <v>0</v>
      </c>
      <c r="G78" s="138">
        <f>H78/C78*1000</f>
        <v>363</v>
      </c>
      <c r="H78" s="139">
        <f>SUM(H67:H77)</f>
        <v>1257.6443549999999</v>
      </c>
      <c r="I78" s="140"/>
      <c r="J78" s="141"/>
      <c r="K78" s="141"/>
      <c r="L78" s="142"/>
      <c r="M78" s="131"/>
      <c r="N78" s="131"/>
      <c r="O78" s="7"/>
      <c r="P78" s="7"/>
      <c r="Q78" s="7"/>
      <c r="R78" s="7"/>
      <c r="S78" s="7"/>
      <c r="T78" s="7"/>
    </row>
    <row r="79" spans="1:26" ht="15.75" customHeight="1" x14ac:dyDescent="0.2">
      <c r="A79" s="8"/>
      <c r="B79" s="143" t="s">
        <v>93</v>
      </c>
      <c r="C79" s="144">
        <f>C66/C65</f>
        <v>0</v>
      </c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7"/>
      <c r="P79" s="7"/>
      <c r="Q79" s="7"/>
      <c r="R79" s="7"/>
      <c r="S79" s="7"/>
      <c r="T79" s="7"/>
    </row>
    <row r="80" spans="1:26" ht="15.75" customHeight="1" x14ac:dyDescent="0.2">
      <c r="A80" s="145"/>
      <c r="B80" s="146" t="s">
        <v>94</v>
      </c>
      <c r="C80" s="147">
        <f>(E78*F78+C66)/C78</f>
        <v>0</v>
      </c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7"/>
      <c r="P80" s="7"/>
      <c r="Q80" s="7"/>
      <c r="R80" s="7"/>
      <c r="S80" s="7"/>
      <c r="T80" s="7"/>
    </row>
    <row r="81" spans="1:20" ht="15.75" customHeight="1" x14ac:dyDescent="0.2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</row>
    <row r="82" spans="1:20" ht="15.75" customHeight="1" x14ac:dyDescent="0.2">
      <c r="A82" s="131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</row>
    <row r="83" spans="1:20" ht="15.75" customHeight="1" x14ac:dyDescent="0.2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</row>
    <row r="84" spans="1:20" ht="15.75" customHeight="1" x14ac:dyDescent="0.2">
      <c r="A84" s="131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</row>
    <row r="85" spans="1:20" ht="15.75" customHeight="1" x14ac:dyDescent="0.2">
      <c r="A85" s="131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</row>
    <row r="86" spans="1:20" ht="15.75" customHeight="1" x14ac:dyDescent="0.2">
      <c r="B86" s="148"/>
      <c r="C86" s="149"/>
      <c r="D86" s="148"/>
    </row>
    <row r="87" spans="1:20" ht="15.75" customHeight="1" x14ac:dyDescent="0.2">
      <c r="C87" s="149"/>
    </row>
    <row r="88" spans="1:20" ht="15.75" customHeight="1" x14ac:dyDescent="0.2"/>
    <row r="89" spans="1:20" ht="15.75" customHeight="1" x14ac:dyDescent="0.2"/>
    <row r="90" spans="1:20" ht="15.75" customHeight="1" x14ac:dyDescent="0.2">
      <c r="C90" s="150"/>
      <c r="D90" s="150"/>
    </row>
    <row r="91" spans="1:20" ht="15.75" customHeight="1" x14ac:dyDescent="0.2">
      <c r="B91" s="148"/>
      <c r="C91" s="151"/>
      <c r="D91" s="148"/>
    </row>
    <row r="92" spans="1:20" ht="15.75" customHeight="1" x14ac:dyDescent="0.2">
      <c r="B92" s="148"/>
      <c r="C92" s="151"/>
      <c r="D92" s="148"/>
    </row>
    <row r="93" spans="1:20" ht="15.75" customHeight="1" x14ac:dyDescent="0.2">
      <c r="B93" s="148"/>
      <c r="C93" s="151"/>
      <c r="D93" s="148"/>
    </row>
    <row r="94" spans="1:20" ht="15.75" customHeight="1" x14ac:dyDescent="0.2">
      <c r="B94" s="148"/>
      <c r="C94" s="151"/>
      <c r="D94" s="148"/>
    </row>
    <row r="95" spans="1:20" ht="15.75" customHeight="1" x14ac:dyDescent="0.2">
      <c r="B95" s="148"/>
      <c r="C95" s="151"/>
      <c r="D95" s="148"/>
      <c r="G95" s="121"/>
    </row>
    <row r="96" spans="1:20" ht="15.75" customHeight="1" x14ac:dyDescent="0.2">
      <c r="B96" s="148"/>
    </row>
    <row r="97" spans="2:7" ht="15.75" customHeight="1" x14ac:dyDescent="0.2"/>
    <row r="98" spans="2:7" ht="15.75" customHeight="1" x14ac:dyDescent="0.2">
      <c r="B98" s="152"/>
    </row>
    <row r="99" spans="2:7" ht="15.75" customHeight="1" x14ac:dyDescent="0.2"/>
    <row r="100" spans="2:7" ht="15.75" customHeight="1" x14ac:dyDescent="0.2">
      <c r="C100" s="150"/>
      <c r="D100" s="150"/>
      <c r="E100" s="150"/>
      <c r="F100" s="150"/>
      <c r="G100" s="150"/>
    </row>
    <row r="101" spans="2:7" ht="15.75" customHeight="1" x14ac:dyDescent="0.2">
      <c r="B101" s="148"/>
      <c r="C101" s="151"/>
      <c r="D101" s="148"/>
      <c r="E101" s="153"/>
      <c r="G101" s="151"/>
    </row>
    <row r="102" spans="2:7" ht="15.75" customHeight="1" x14ac:dyDescent="0.2">
      <c r="B102" s="148"/>
      <c r="C102" s="151"/>
      <c r="D102" s="148"/>
      <c r="E102" s="153"/>
      <c r="G102" s="151"/>
    </row>
    <row r="103" spans="2:7" ht="15.75" customHeight="1" x14ac:dyDescent="0.2">
      <c r="B103" s="148"/>
      <c r="C103" s="151"/>
      <c r="D103" s="148"/>
      <c r="E103" s="153"/>
      <c r="G103" s="151"/>
    </row>
    <row r="104" spans="2:7" ht="15.75" customHeight="1" x14ac:dyDescent="0.2">
      <c r="B104" s="148"/>
      <c r="C104" s="151"/>
      <c r="D104" s="148"/>
      <c r="E104" s="153"/>
      <c r="G104" s="151"/>
    </row>
    <row r="105" spans="2:7" ht="15.75" customHeight="1" x14ac:dyDescent="0.2">
      <c r="B105" s="148"/>
      <c r="D105" s="148"/>
      <c r="E105" s="153"/>
      <c r="G105" s="151"/>
    </row>
    <row r="106" spans="2:7" ht="15.75" customHeight="1" x14ac:dyDescent="0.2">
      <c r="B106" s="148"/>
      <c r="C106" s="151"/>
      <c r="D106" s="148"/>
      <c r="E106" s="153"/>
      <c r="G106" s="151"/>
    </row>
    <row r="107" spans="2:7" ht="15.75" customHeight="1" x14ac:dyDescent="0.2">
      <c r="B107" s="148"/>
      <c r="C107" s="151"/>
      <c r="D107" s="148"/>
      <c r="E107" s="153"/>
      <c r="G107" s="151"/>
    </row>
    <row r="108" spans="2:7" ht="15.75" customHeight="1" x14ac:dyDescent="0.2">
      <c r="B108" s="148"/>
      <c r="C108" s="151"/>
      <c r="D108" s="148"/>
      <c r="G108" s="151"/>
    </row>
    <row r="109" spans="2:7" ht="15.75" customHeight="1" x14ac:dyDescent="0.2">
      <c r="G109" s="121"/>
    </row>
    <row r="110" spans="2:7" ht="15.75" customHeight="1" x14ac:dyDescent="0.2">
      <c r="B110" s="154"/>
      <c r="G110" s="121"/>
    </row>
    <row r="111" spans="2:7" ht="15.75" customHeight="1" x14ac:dyDescent="0.2">
      <c r="G111" s="121"/>
    </row>
    <row r="112" spans="2:7" ht="15.75" customHeight="1" x14ac:dyDescent="0.2">
      <c r="D112" s="150"/>
      <c r="G112" s="121"/>
    </row>
    <row r="113" spans="2:7" ht="15.75" customHeight="1" x14ac:dyDescent="0.2">
      <c r="B113" s="148"/>
      <c r="C113" s="151"/>
      <c r="D113" s="151"/>
      <c r="E113" s="151"/>
      <c r="F113" s="151"/>
      <c r="G113" s="155"/>
    </row>
    <row r="114" spans="2:7" ht="15.75" customHeight="1" x14ac:dyDescent="0.2">
      <c r="C114" s="151"/>
      <c r="D114" s="151"/>
      <c r="E114" s="151"/>
      <c r="F114" s="151"/>
      <c r="G114" s="155"/>
    </row>
    <row r="115" spans="2:7" ht="15.75" customHeight="1" x14ac:dyDescent="0.2">
      <c r="B115" s="148"/>
      <c r="C115" s="151"/>
      <c r="D115" s="151"/>
      <c r="E115" s="151"/>
      <c r="F115" s="151"/>
      <c r="G115" s="155"/>
    </row>
    <row r="116" spans="2:7" ht="15.75" customHeight="1" x14ac:dyDescent="0.2">
      <c r="G116" s="121"/>
    </row>
    <row r="117" spans="2:7" ht="15.75" customHeight="1" x14ac:dyDescent="0.2">
      <c r="C117" s="150"/>
      <c r="D117" s="150"/>
      <c r="E117" s="150"/>
      <c r="F117" s="150"/>
      <c r="G117" s="150"/>
    </row>
    <row r="118" spans="2:7" ht="15.75" customHeight="1" x14ac:dyDescent="0.2">
      <c r="B118" s="148"/>
      <c r="D118" s="148"/>
      <c r="E118" s="153"/>
      <c r="G118" s="151"/>
    </row>
    <row r="119" spans="2:7" ht="15.75" customHeight="1" x14ac:dyDescent="0.2">
      <c r="B119" s="148"/>
      <c r="C119" s="151"/>
      <c r="D119" s="148"/>
      <c r="E119" s="153"/>
      <c r="G119" s="151"/>
    </row>
    <row r="120" spans="2:7" ht="15.75" customHeight="1" x14ac:dyDescent="0.2">
      <c r="B120" s="148"/>
      <c r="C120" s="151"/>
      <c r="D120" s="148"/>
      <c r="G120" s="151"/>
    </row>
    <row r="121" spans="2:7" ht="15.75" customHeight="1" x14ac:dyDescent="0.2">
      <c r="G121" s="121"/>
    </row>
    <row r="122" spans="2:7" ht="15.75" customHeight="1" x14ac:dyDescent="0.2">
      <c r="G122" s="121"/>
    </row>
    <row r="123" spans="2:7" ht="15.75" customHeight="1" x14ac:dyDescent="0.2">
      <c r="G123" s="121"/>
    </row>
    <row r="124" spans="2:7" ht="15.75" customHeight="1" x14ac:dyDescent="0.2">
      <c r="G124" s="121"/>
    </row>
    <row r="125" spans="2:7" ht="15.75" customHeight="1" x14ac:dyDescent="0.2">
      <c r="G125" s="121"/>
    </row>
    <row r="126" spans="2:7" ht="15.75" customHeight="1" x14ac:dyDescent="0.2">
      <c r="G126" s="121"/>
    </row>
    <row r="127" spans="2:7" ht="15.75" customHeight="1" x14ac:dyDescent="0.2">
      <c r="G127" s="121"/>
    </row>
    <row r="128" spans="2:7" ht="15.75" customHeight="1" x14ac:dyDescent="0.2">
      <c r="G128" s="121"/>
    </row>
    <row r="129" spans="7:7" ht="15.75" customHeight="1" x14ac:dyDescent="0.2">
      <c r="G129" s="121"/>
    </row>
    <row r="130" spans="7:7" ht="15.75" customHeight="1" x14ac:dyDescent="0.2">
      <c r="G130" s="121"/>
    </row>
    <row r="131" spans="7:7" ht="15.75" customHeight="1" x14ac:dyDescent="0.2">
      <c r="G131" s="121"/>
    </row>
    <row r="132" spans="7:7" ht="15.75" customHeight="1" x14ac:dyDescent="0.2">
      <c r="G132" s="121"/>
    </row>
    <row r="133" spans="7:7" ht="15.75" customHeight="1" x14ac:dyDescent="0.2">
      <c r="G133" s="121"/>
    </row>
    <row r="134" spans="7:7" ht="15.75" customHeight="1" x14ac:dyDescent="0.2">
      <c r="G134" s="121"/>
    </row>
    <row r="135" spans="7:7" ht="15.75" customHeight="1" x14ac:dyDescent="0.2">
      <c r="G135" s="121"/>
    </row>
    <row r="136" spans="7:7" ht="15.75" customHeight="1" x14ac:dyDescent="0.2">
      <c r="G136" s="121"/>
    </row>
    <row r="137" spans="7:7" ht="15.75" customHeight="1" x14ac:dyDescent="0.2">
      <c r="G137" s="121"/>
    </row>
    <row r="138" spans="7:7" ht="15.75" customHeight="1" x14ac:dyDescent="0.2">
      <c r="G138" s="121"/>
    </row>
    <row r="139" spans="7:7" ht="15.75" customHeight="1" x14ac:dyDescent="0.2">
      <c r="G139" s="121"/>
    </row>
    <row r="140" spans="7:7" ht="15.75" customHeight="1" x14ac:dyDescent="0.2">
      <c r="G140" s="121"/>
    </row>
    <row r="141" spans="7:7" ht="15.75" customHeight="1" x14ac:dyDescent="0.2">
      <c r="G141" s="121"/>
    </row>
    <row r="142" spans="7:7" ht="15.75" customHeight="1" x14ac:dyDescent="0.2">
      <c r="G142" s="121"/>
    </row>
    <row r="143" spans="7:7" ht="15.75" customHeight="1" x14ac:dyDescent="0.2">
      <c r="G143" s="121"/>
    </row>
    <row r="144" spans="7:7" ht="15.75" customHeight="1" x14ac:dyDescent="0.2">
      <c r="G144" s="121"/>
    </row>
    <row r="145" spans="7:7" ht="15.75" customHeight="1" x14ac:dyDescent="0.2">
      <c r="G145" s="121"/>
    </row>
    <row r="146" spans="7:7" ht="15.75" customHeight="1" x14ac:dyDescent="0.2">
      <c r="G146" s="121"/>
    </row>
    <row r="147" spans="7:7" ht="15.75" customHeight="1" x14ac:dyDescent="0.2">
      <c r="G147" s="121"/>
    </row>
    <row r="148" spans="7:7" ht="15.75" customHeight="1" x14ac:dyDescent="0.2">
      <c r="G148" s="121"/>
    </row>
    <row r="149" spans="7:7" ht="15.75" customHeight="1" x14ac:dyDescent="0.2">
      <c r="G149" s="121"/>
    </row>
    <row r="150" spans="7:7" ht="15.75" customHeight="1" x14ac:dyDescent="0.2">
      <c r="G150" s="121"/>
    </row>
    <row r="151" spans="7:7" ht="15.75" customHeight="1" x14ac:dyDescent="0.2">
      <c r="G151" s="121"/>
    </row>
    <row r="152" spans="7:7" ht="15.75" customHeight="1" x14ac:dyDescent="0.2">
      <c r="G152" s="121"/>
    </row>
    <row r="153" spans="7:7" ht="15.75" customHeight="1" x14ac:dyDescent="0.2">
      <c r="G153" s="121"/>
    </row>
    <row r="154" spans="7:7" ht="15.75" customHeight="1" x14ac:dyDescent="0.2">
      <c r="G154" s="121"/>
    </row>
    <row r="155" spans="7:7" ht="15.75" customHeight="1" x14ac:dyDescent="0.2">
      <c r="G155" s="121"/>
    </row>
    <row r="156" spans="7:7" ht="15.75" customHeight="1" x14ac:dyDescent="0.2">
      <c r="G156" s="121"/>
    </row>
    <row r="157" spans="7:7" ht="15.75" customHeight="1" x14ac:dyDescent="0.2">
      <c r="G157" s="121"/>
    </row>
    <row r="158" spans="7:7" ht="15.75" customHeight="1" x14ac:dyDescent="0.2">
      <c r="G158" s="121"/>
    </row>
    <row r="159" spans="7:7" ht="15.75" customHeight="1" x14ac:dyDescent="0.2">
      <c r="G159" s="121"/>
    </row>
    <row r="160" spans="7:7" ht="15.75" customHeight="1" x14ac:dyDescent="0.2">
      <c r="G160" s="121"/>
    </row>
    <row r="161" spans="7:7" ht="15.75" customHeight="1" x14ac:dyDescent="0.2">
      <c r="G161" s="121"/>
    </row>
    <row r="162" spans="7:7" ht="15.75" customHeight="1" x14ac:dyDescent="0.2">
      <c r="G162" s="121"/>
    </row>
    <row r="163" spans="7:7" ht="15.75" customHeight="1" x14ac:dyDescent="0.2">
      <c r="G163" s="121"/>
    </row>
    <row r="164" spans="7:7" ht="15.75" customHeight="1" x14ac:dyDescent="0.2">
      <c r="G164" s="121"/>
    </row>
    <row r="165" spans="7:7" ht="15.75" customHeight="1" x14ac:dyDescent="0.2">
      <c r="G165" s="121"/>
    </row>
    <row r="166" spans="7:7" ht="15.75" customHeight="1" x14ac:dyDescent="0.2">
      <c r="G166" s="121"/>
    </row>
    <row r="167" spans="7:7" ht="15.75" customHeight="1" x14ac:dyDescent="0.2">
      <c r="G167" s="121"/>
    </row>
    <row r="168" spans="7:7" ht="15.75" customHeight="1" x14ac:dyDescent="0.2">
      <c r="G168" s="121"/>
    </row>
    <row r="169" spans="7:7" ht="15.75" customHeight="1" x14ac:dyDescent="0.2">
      <c r="G169" s="121"/>
    </row>
    <row r="170" spans="7:7" ht="15.75" customHeight="1" x14ac:dyDescent="0.2">
      <c r="G170" s="121"/>
    </row>
    <row r="171" spans="7:7" ht="15.75" customHeight="1" x14ac:dyDescent="0.2">
      <c r="G171" s="121"/>
    </row>
    <row r="172" spans="7:7" ht="15.75" customHeight="1" x14ac:dyDescent="0.2">
      <c r="G172" s="121"/>
    </row>
    <row r="173" spans="7:7" ht="15.75" customHeight="1" x14ac:dyDescent="0.2">
      <c r="G173" s="121"/>
    </row>
    <row r="174" spans="7:7" ht="15.75" customHeight="1" x14ac:dyDescent="0.2">
      <c r="G174" s="121"/>
    </row>
    <row r="175" spans="7:7" ht="15.75" customHeight="1" x14ac:dyDescent="0.2">
      <c r="G175" s="121"/>
    </row>
    <row r="176" spans="7:7" ht="15.75" customHeight="1" x14ac:dyDescent="0.2">
      <c r="G176" s="121"/>
    </row>
    <row r="177" spans="7:7" ht="15.75" customHeight="1" x14ac:dyDescent="0.2">
      <c r="G177" s="121"/>
    </row>
    <row r="178" spans="7:7" ht="15.75" customHeight="1" x14ac:dyDescent="0.2">
      <c r="G178" s="121"/>
    </row>
    <row r="179" spans="7:7" ht="15.75" customHeight="1" x14ac:dyDescent="0.2">
      <c r="G179" s="121"/>
    </row>
    <row r="180" spans="7:7" ht="15.75" customHeight="1" x14ac:dyDescent="0.2">
      <c r="G180" s="121"/>
    </row>
    <row r="181" spans="7:7" ht="15.75" customHeight="1" x14ac:dyDescent="0.2">
      <c r="G181" s="121"/>
    </row>
    <row r="182" spans="7:7" ht="15.75" customHeight="1" x14ac:dyDescent="0.2">
      <c r="G182" s="121"/>
    </row>
    <row r="183" spans="7:7" ht="15.75" customHeight="1" x14ac:dyDescent="0.2">
      <c r="G183" s="121"/>
    </row>
    <row r="184" spans="7:7" ht="15.75" customHeight="1" x14ac:dyDescent="0.2">
      <c r="G184" s="121"/>
    </row>
    <row r="185" spans="7:7" ht="15.75" customHeight="1" x14ac:dyDescent="0.2">
      <c r="G185" s="121"/>
    </row>
    <row r="186" spans="7:7" ht="15.75" customHeight="1" x14ac:dyDescent="0.2">
      <c r="G186" s="121"/>
    </row>
    <row r="187" spans="7:7" ht="15.75" customHeight="1" x14ac:dyDescent="0.2">
      <c r="G187" s="121"/>
    </row>
    <row r="188" spans="7:7" ht="15.75" customHeight="1" x14ac:dyDescent="0.2">
      <c r="G188" s="121"/>
    </row>
    <row r="189" spans="7:7" ht="15.75" customHeight="1" x14ac:dyDescent="0.2">
      <c r="G189" s="121"/>
    </row>
    <row r="190" spans="7:7" ht="15.75" customHeight="1" x14ac:dyDescent="0.2">
      <c r="G190" s="121"/>
    </row>
    <row r="191" spans="7:7" ht="15.75" customHeight="1" x14ac:dyDescent="0.2">
      <c r="G191" s="121"/>
    </row>
    <row r="192" spans="7:7" ht="15.75" customHeight="1" x14ac:dyDescent="0.2">
      <c r="G192" s="121"/>
    </row>
    <row r="193" spans="7:7" ht="15.75" customHeight="1" x14ac:dyDescent="0.2">
      <c r="G193" s="121"/>
    </row>
    <row r="194" spans="7:7" ht="15.75" customHeight="1" x14ac:dyDescent="0.2">
      <c r="G194" s="121"/>
    </row>
    <row r="195" spans="7:7" ht="15.75" customHeight="1" x14ac:dyDescent="0.2">
      <c r="G195" s="121"/>
    </row>
    <row r="196" spans="7:7" ht="15.75" customHeight="1" x14ac:dyDescent="0.2">
      <c r="G196" s="121"/>
    </row>
    <row r="197" spans="7:7" ht="15.75" customHeight="1" x14ac:dyDescent="0.2">
      <c r="G197" s="121"/>
    </row>
    <row r="198" spans="7:7" ht="15.75" customHeight="1" x14ac:dyDescent="0.2">
      <c r="G198" s="121"/>
    </row>
    <row r="199" spans="7:7" ht="15.75" customHeight="1" x14ac:dyDescent="0.2">
      <c r="G199" s="121"/>
    </row>
    <row r="200" spans="7:7" ht="15.75" customHeight="1" x14ac:dyDescent="0.2">
      <c r="G200" s="121"/>
    </row>
    <row r="201" spans="7:7" ht="15.75" customHeight="1" x14ac:dyDescent="0.2">
      <c r="G201" s="121"/>
    </row>
    <row r="202" spans="7:7" ht="15.75" customHeight="1" x14ac:dyDescent="0.2">
      <c r="G202" s="121"/>
    </row>
    <row r="203" spans="7:7" ht="15.75" customHeight="1" x14ac:dyDescent="0.2">
      <c r="G203" s="121"/>
    </row>
    <row r="204" spans="7:7" ht="15.75" customHeight="1" x14ac:dyDescent="0.2">
      <c r="G204" s="121"/>
    </row>
    <row r="205" spans="7:7" ht="15.75" customHeight="1" x14ac:dyDescent="0.2">
      <c r="G205" s="121"/>
    </row>
    <row r="206" spans="7:7" ht="15.75" customHeight="1" x14ac:dyDescent="0.2">
      <c r="G206" s="121"/>
    </row>
    <row r="207" spans="7:7" ht="15.75" customHeight="1" x14ac:dyDescent="0.2">
      <c r="G207" s="121"/>
    </row>
    <row r="208" spans="7:7" ht="15.75" customHeight="1" x14ac:dyDescent="0.2">
      <c r="G208" s="121"/>
    </row>
    <row r="209" spans="7:7" ht="15.75" customHeight="1" x14ac:dyDescent="0.2">
      <c r="G209" s="121"/>
    </row>
    <row r="210" spans="7:7" ht="15.75" customHeight="1" x14ac:dyDescent="0.2">
      <c r="G210" s="121"/>
    </row>
    <row r="211" spans="7:7" ht="15.75" customHeight="1" x14ac:dyDescent="0.2">
      <c r="G211" s="121"/>
    </row>
    <row r="212" spans="7:7" ht="15.75" customHeight="1" x14ac:dyDescent="0.2">
      <c r="G212" s="121"/>
    </row>
    <row r="213" spans="7:7" ht="15.75" customHeight="1" x14ac:dyDescent="0.2">
      <c r="G213" s="121"/>
    </row>
    <row r="214" spans="7:7" ht="15.75" customHeight="1" x14ac:dyDescent="0.2">
      <c r="G214" s="121"/>
    </row>
    <row r="215" spans="7:7" ht="15.75" customHeight="1" x14ac:dyDescent="0.2">
      <c r="G215" s="121"/>
    </row>
    <row r="216" spans="7:7" ht="15.75" customHeight="1" x14ac:dyDescent="0.2">
      <c r="G216" s="121"/>
    </row>
    <row r="217" spans="7:7" ht="15.75" customHeight="1" x14ac:dyDescent="0.2">
      <c r="G217" s="121"/>
    </row>
    <row r="218" spans="7:7" ht="15.75" customHeight="1" x14ac:dyDescent="0.2">
      <c r="G218" s="121"/>
    </row>
    <row r="219" spans="7:7" ht="15.75" customHeight="1" x14ac:dyDescent="0.2">
      <c r="G219" s="121"/>
    </row>
    <row r="220" spans="7:7" ht="15.75" customHeight="1" x14ac:dyDescent="0.2">
      <c r="G220" s="121"/>
    </row>
    <row r="221" spans="7:7" ht="15.75" customHeight="1" x14ac:dyDescent="0.2">
      <c r="G221" s="121"/>
    </row>
    <row r="222" spans="7:7" ht="15.75" customHeight="1" x14ac:dyDescent="0.2">
      <c r="G222" s="121"/>
    </row>
    <row r="223" spans="7:7" ht="15.75" customHeight="1" x14ac:dyDescent="0.2">
      <c r="G223" s="121"/>
    </row>
    <row r="224" spans="7:7" ht="15.75" customHeight="1" x14ac:dyDescent="0.2">
      <c r="G224" s="121"/>
    </row>
    <row r="225" spans="7:7" ht="15.75" customHeight="1" x14ac:dyDescent="0.2">
      <c r="G225" s="121"/>
    </row>
    <row r="226" spans="7:7" ht="15.75" customHeight="1" x14ac:dyDescent="0.2">
      <c r="G226" s="121"/>
    </row>
    <row r="227" spans="7:7" ht="15.75" customHeight="1" x14ac:dyDescent="0.2">
      <c r="G227" s="121"/>
    </row>
    <row r="228" spans="7:7" ht="15.75" customHeight="1" x14ac:dyDescent="0.2">
      <c r="G228" s="121"/>
    </row>
    <row r="229" spans="7:7" ht="15.75" customHeight="1" x14ac:dyDescent="0.2">
      <c r="G229" s="121"/>
    </row>
    <row r="230" spans="7:7" ht="15.75" customHeight="1" x14ac:dyDescent="0.2">
      <c r="G230" s="121"/>
    </row>
    <row r="231" spans="7:7" ht="15.75" customHeight="1" x14ac:dyDescent="0.2">
      <c r="G231" s="121"/>
    </row>
    <row r="232" spans="7:7" ht="15.75" customHeight="1" x14ac:dyDescent="0.2">
      <c r="G232" s="121"/>
    </row>
    <row r="233" spans="7:7" ht="15.75" customHeight="1" x14ac:dyDescent="0.2">
      <c r="G233" s="121"/>
    </row>
    <row r="234" spans="7:7" ht="15.75" customHeight="1" x14ac:dyDescent="0.2">
      <c r="G234" s="121"/>
    </row>
    <row r="235" spans="7:7" ht="15.75" customHeight="1" x14ac:dyDescent="0.2">
      <c r="G235" s="121"/>
    </row>
    <row r="236" spans="7:7" ht="15.75" customHeight="1" x14ac:dyDescent="0.2">
      <c r="G236" s="121"/>
    </row>
    <row r="237" spans="7:7" ht="15.75" customHeight="1" x14ac:dyDescent="0.2">
      <c r="G237" s="121"/>
    </row>
    <row r="238" spans="7:7" ht="15.75" customHeight="1" x14ac:dyDescent="0.2">
      <c r="G238" s="121"/>
    </row>
    <row r="239" spans="7:7" ht="15.75" customHeight="1" x14ac:dyDescent="0.2">
      <c r="G239" s="121"/>
    </row>
    <row r="240" spans="7:7" ht="15.75" customHeight="1" x14ac:dyDescent="0.2">
      <c r="G240" s="121"/>
    </row>
    <row r="241" spans="7:7" ht="15.75" customHeight="1" x14ac:dyDescent="0.2">
      <c r="G241" s="121"/>
    </row>
    <row r="242" spans="7:7" ht="15.75" customHeight="1" x14ac:dyDescent="0.2">
      <c r="G242" s="121"/>
    </row>
    <row r="243" spans="7:7" ht="15.75" customHeight="1" x14ac:dyDescent="0.2">
      <c r="G243" s="121"/>
    </row>
    <row r="244" spans="7:7" ht="15.75" customHeight="1" x14ac:dyDescent="0.2">
      <c r="G244" s="121"/>
    </row>
    <row r="245" spans="7:7" ht="15.75" customHeight="1" x14ac:dyDescent="0.2">
      <c r="G245" s="121"/>
    </row>
    <row r="246" spans="7:7" ht="15.75" customHeight="1" x14ac:dyDescent="0.2">
      <c r="G246" s="121"/>
    </row>
    <row r="247" spans="7:7" ht="15.75" customHeight="1" x14ac:dyDescent="0.2">
      <c r="G247" s="121"/>
    </row>
    <row r="248" spans="7:7" ht="15.75" customHeight="1" x14ac:dyDescent="0.2">
      <c r="G248" s="121"/>
    </row>
    <row r="249" spans="7:7" ht="15.75" customHeight="1" x14ac:dyDescent="0.2">
      <c r="G249" s="121"/>
    </row>
    <row r="250" spans="7:7" ht="15.75" customHeight="1" x14ac:dyDescent="0.2">
      <c r="G250" s="121"/>
    </row>
    <row r="251" spans="7:7" ht="15.75" customHeight="1" x14ac:dyDescent="0.2">
      <c r="G251" s="121"/>
    </row>
    <row r="252" spans="7:7" ht="15.75" customHeight="1" x14ac:dyDescent="0.2">
      <c r="G252" s="121"/>
    </row>
    <row r="253" spans="7:7" ht="15.75" customHeight="1" x14ac:dyDescent="0.2">
      <c r="G253" s="121"/>
    </row>
    <row r="254" spans="7:7" ht="15.75" customHeight="1" x14ac:dyDescent="0.2">
      <c r="G254" s="121"/>
    </row>
    <row r="255" spans="7:7" ht="15.75" customHeight="1" x14ac:dyDescent="0.2">
      <c r="G255" s="121"/>
    </row>
    <row r="256" spans="7:7" ht="15.75" customHeight="1" x14ac:dyDescent="0.2">
      <c r="G256" s="121"/>
    </row>
    <row r="257" spans="7:7" ht="15.75" customHeight="1" x14ac:dyDescent="0.2">
      <c r="G257" s="121"/>
    </row>
    <row r="258" spans="7:7" ht="15.75" customHeight="1" x14ac:dyDescent="0.2">
      <c r="G258" s="121"/>
    </row>
    <row r="259" spans="7:7" ht="15.75" customHeight="1" x14ac:dyDescent="0.2">
      <c r="G259" s="121"/>
    </row>
    <row r="260" spans="7:7" ht="15.75" customHeight="1" x14ac:dyDescent="0.2">
      <c r="G260" s="121"/>
    </row>
    <row r="261" spans="7:7" ht="15.75" customHeight="1" x14ac:dyDescent="0.2">
      <c r="G261" s="121"/>
    </row>
    <row r="262" spans="7:7" ht="15.75" customHeight="1" x14ac:dyDescent="0.2">
      <c r="G262" s="121"/>
    </row>
    <row r="263" spans="7:7" ht="15.75" customHeight="1" x14ac:dyDescent="0.2">
      <c r="G263" s="121"/>
    </row>
    <row r="264" spans="7:7" ht="15.75" customHeight="1" x14ac:dyDescent="0.2">
      <c r="G264" s="121"/>
    </row>
    <row r="265" spans="7:7" ht="15.75" customHeight="1" x14ac:dyDescent="0.2">
      <c r="G265" s="121"/>
    </row>
    <row r="266" spans="7:7" ht="15.75" customHeight="1" x14ac:dyDescent="0.2">
      <c r="G266" s="121"/>
    </row>
    <row r="267" spans="7:7" ht="15.75" customHeight="1" x14ac:dyDescent="0.2">
      <c r="G267" s="121"/>
    </row>
    <row r="268" spans="7:7" ht="15.75" customHeight="1" x14ac:dyDescent="0.2">
      <c r="G268" s="121"/>
    </row>
    <row r="269" spans="7:7" ht="15.75" customHeight="1" x14ac:dyDescent="0.2">
      <c r="G269" s="121"/>
    </row>
    <row r="270" spans="7:7" ht="15.75" customHeight="1" x14ac:dyDescent="0.2">
      <c r="G270" s="121"/>
    </row>
    <row r="271" spans="7:7" ht="15.75" customHeight="1" x14ac:dyDescent="0.2">
      <c r="G271" s="121"/>
    </row>
    <row r="272" spans="7:7" ht="15.75" customHeight="1" x14ac:dyDescent="0.2">
      <c r="G272" s="121"/>
    </row>
    <row r="273" spans="7:7" ht="15.75" customHeight="1" x14ac:dyDescent="0.2">
      <c r="G273" s="121"/>
    </row>
    <row r="274" spans="7:7" ht="15.75" customHeight="1" x14ac:dyDescent="0.2">
      <c r="G274" s="121"/>
    </row>
    <row r="275" spans="7:7" ht="15.75" customHeight="1" x14ac:dyDescent="0.2">
      <c r="G275" s="121"/>
    </row>
    <row r="276" spans="7:7" ht="15.75" customHeight="1" x14ac:dyDescent="0.2">
      <c r="G276" s="121"/>
    </row>
    <row r="277" spans="7:7" ht="15.75" customHeight="1" x14ac:dyDescent="0.2">
      <c r="G277" s="121"/>
    </row>
    <row r="278" spans="7:7" ht="15.75" customHeight="1" x14ac:dyDescent="0.2">
      <c r="G278" s="121"/>
    </row>
    <row r="279" spans="7:7" ht="15.75" customHeight="1" x14ac:dyDescent="0.2">
      <c r="G279" s="121"/>
    </row>
    <row r="280" spans="7:7" ht="15.75" customHeight="1" x14ac:dyDescent="0.2">
      <c r="G280" s="121"/>
    </row>
    <row r="281" spans="7:7" ht="15.75" customHeight="1" x14ac:dyDescent="0.2"/>
    <row r="282" spans="7:7" ht="15.75" customHeight="1" x14ac:dyDescent="0.2"/>
    <row r="283" spans="7:7" ht="15.75" customHeight="1" x14ac:dyDescent="0.2"/>
    <row r="284" spans="7:7" ht="15.75" customHeight="1" x14ac:dyDescent="0.2"/>
    <row r="285" spans="7:7" ht="15.75" customHeight="1" x14ac:dyDescent="0.2"/>
    <row r="286" spans="7:7" ht="15.75" customHeight="1" x14ac:dyDescent="0.2"/>
    <row r="287" spans="7:7" ht="15.75" customHeight="1" x14ac:dyDescent="0.2"/>
    <row r="288" spans="7:7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4">
    <mergeCell ref="I67:L67"/>
    <mergeCell ref="I68:L68"/>
    <mergeCell ref="G57:I57"/>
    <mergeCell ref="G58:I58"/>
    <mergeCell ref="G59:I59"/>
    <mergeCell ref="G60:I60"/>
    <mergeCell ref="G61:I61"/>
    <mergeCell ref="G62:I62"/>
    <mergeCell ref="E63:I63"/>
    <mergeCell ref="G55:I55"/>
    <mergeCell ref="G56:I56"/>
    <mergeCell ref="E64:I64"/>
    <mergeCell ref="E65:I65"/>
    <mergeCell ref="E66:I66"/>
    <mergeCell ref="D49:I49"/>
    <mergeCell ref="D50:I50"/>
    <mergeCell ref="D51:I51"/>
    <mergeCell ref="D52:I52"/>
    <mergeCell ref="D53:I53"/>
    <mergeCell ref="E42:I42"/>
    <mergeCell ref="E43:I43"/>
    <mergeCell ref="E44:I44"/>
    <mergeCell ref="D47:I47"/>
    <mergeCell ref="D48:I48"/>
    <mergeCell ref="H35:I35"/>
    <mergeCell ref="E38:I38"/>
    <mergeCell ref="E39:I39"/>
    <mergeCell ref="E40:I40"/>
    <mergeCell ref="E41:I41"/>
    <mergeCell ref="H29:I29"/>
    <mergeCell ref="H31:I31"/>
    <mergeCell ref="H32:I32"/>
    <mergeCell ref="H33:I33"/>
    <mergeCell ref="H34:I34"/>
    <mergeCell ref="H24:I24"/>
    <mergeCell ref="H25:I25"/>
    <mergeCell ref="H26:I26"/>
    <mergeCell ref="H27:I27"/>
    <mergeCell ref="H28:I28"/>
    <mergeCell ref="H19:I19"/>
    <mergeCell ref="H20:I20"/>
    <mergeCell ref="H21:I21"/>
    <mergeCell ref="H22:I22"/>
    <mergeCell ref="H23:I23"/>
    <mergeCell ref="H11:I11"/>
    <mergeCell ref="H15:I15"/>
    <mergeCell ref="H16:I16"/>
    <mergeCell ref="H17:I17"/>
    <mergeCell ref="H18:I18"/>
    <mergeCell ref="D2:I2"/>
    <mergeCell ref="H3:I3"/>
    <mergeCell ref="H4:I4"/>
    <mergeCell ref="H5:I5"/>
    <mergeCell ref="H8:I8"/>
  </mergeCells>
  <conditionalFormatting sqref="C78">
    <cfRule type="expression" dxfId="5" priority="1">
      <formula>$C$78&lt;&gt;$C$65</formula>
    </cfRule>
  </conditionalFormatting>
  <hyperlinks>
    <hyperlink ref="H29" r:id="rId1" xr:uid="{00000000-0004-0000-0000-000000000000}"/>
  </hyperlinks>
  <pageMargins left="0.7" right="0.7" top="0.75" bottom="0.75" header="0" footer="0"/>
  <pageSetup orientation="landscape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zoomScale="140" zoomScaleNormal="140" workbookViewId="0">
      <selection activeCell="E20" sqref="E20"/>
    </sheetView>
  </sheetViews>
  <sheetFormatPr baseColWidth="10" defaultColWidth="14.5" defaultRowHeight="15" customHeight="1" x14ac:dyDescent="0.2"/>
  <cols>
    <col min="1" max="1" width="6.83203125" customWidth="1"/>
    <col min="2" max="2" width="31.5" customWidth="1"/>
    <col min="3" max="3" width="13.5" customWidth="1"/>
    <col min="4" max="4" width="12" customWidth="1"/>
    <col min="5" max="5" width="10.33203125" customWidth="1"/>
    <col min="6" max="6" width="15.5" customWidth="1"/>
    <col min="7" max="7" width="13.83203125" customWidth="1"/>
    <col min="8" max="8" width="8.83203125" customWidth="1"/>
    <col min="9" max="9" width="14.6640625" customWidth="1"/>
    <col min="10" max="10" width="21.6640625" customWidth="1"/>
    <col min="11" max="19" width="8.5" customWidth="1"/>
    <col min="20" max="26" width="8.83203125" customWidth="1"/>
  </cols>
  <sheetData>
    <row r="1" spans="1:20" ht="19" x14ac:dyDescent="0.2">
      <c r="A1" s="1" t="str">
        <f>HYPERLINK("#summary!a1","Home")</f>
        <v>Home</v>
      </c>
      <c r="B1" s="2" t="s">
        <v>0</v>
      </c>
      <c r="C1" s="3" t="str">
        <f>[1]Summary!D1</f>
        <v>Saint Joseph's College</v>
      </c>
      <c r="D1" s="4"/>
      <c r="E1" s="4"/>
      <c r="F1" s="4"/>
      <c r="G1" s="4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19" x14ac:dyDescent="0.2">
      <c r="A2" s="8"/>
      <c r="B2" s="2" t="s">
        <v>1</v>
      </c>
      <c r="C2" s="9">
        <v>2020</v>
      </c>
      <c r="D2" s="162" t="str">
        <f>CONCATENATE("Fiscal Year July 1, ",C2-1," - June 30, ",C2)</f>
        <v>Fiscal Year July 1, 2019 - June 30, 2020</v>
      </c>
      <c r="E2" s="163"/>
      <c r="F2" s="163"/>
      <c r="G2" s="163"/>
      <c r="H2" s="163"/>
      <c r="I2" s="164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42" x14ac:dyDescent="0.2">
      <c r="A3" s="8"/>
      <c r="B3" s="10"/>
      <c r="C3" s="11" t="s">
        <v>2</v>
      </c>
      <c r="D3" s="11" t="s">
        <v>3</v>
      </c>
      <c r="E3" s="11" t="s">
        <v>109</v>
      </c>
      <c r="F3" s="12" t="s">
        <v>108</v>
      </c>
      <c r="G3" s="11" t="s">
        <v>6</v>
      </c>
      <c r="H3" s="165" t="s">
        <v>7</v>
      </c>
      <c r="I3" s="166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19" x14ac:dyDescent="0.25">
      <c r="A4" s="8"/>
      <c r="B4" s="13" t="s">
        <v>8</v>
      </c>
      <c r="C4" s="14"/>
      <c r="D4" s="15"/>
      <c r="E4" s="15"/>
      <c r="F4" s="16">
        <f>F5+F8+F11+F15</f>
        <v>0.27940900000000002</v>
      </c>
      <c r="G4" s="17">
        <f t="shared" ref="G4:G36" si="0">F4/$F$30</f>
        <v>0.37831052725652919</v>
      </c>
      <c r="H4" s="167"/>
      <c r="I4" s="168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16" x14ac:dyDescent="0.2">
      <c r="A5" s="8"/>
      <c r="B5" s="18" t="s">
        <v>9</v>
      </c>
      <c r="C5" s="14"/>
      <c r="D5" s="15"/>
      <c r="E5" s="15"/>
      <c r="F5" s="19">
        <f>SUM(F6:F7)</f>
        <v>0.27932800000000002</v>
      </c>
      <c r="G5" s="20">
        <f t="shared" si="0"/>
        <v>0.37820085594061675</v>
      </c>
      <c r="H5" s="169"/>
      <c r="I5" s="164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x14ac:dyDescent="0.2">
      <c r="A6" s="8"/>
      <c r="B6" s="21" t="s">
        <v>10</v>
      </c>
      <c r="C6" s="22">
        <v>301</v>
      </c>
      <c r="D6" s="23" t="s">
        <v>11</v>
      </c>
      <c r="E6" s="24">
        <v>0.92800000000000005</v>
      </c>
      <c r="F6" s="25">
        <f t="shared" ref="F6:F7" si="1">C6*E6/1000</f>
        <v>0.27932800000000002</v>
      </c>
      <c r="G6" s="26">
        <f t="shared" si="0"/>
        <v>0.37820085594061675</v>
      </c>
      <c r="H6" s="27" t="s">
        <v>12</v>
      </c>
      <c r="I6" s="2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">
      <c r="A7" s="8"/>
      <c r="B7" s="21" t="s">
        <v>13</v>
      </c>
      <c r="C7" s="28">
        <v>3989</v>
      </c>
      <c r="D7" s="23" t="s">
        <v>11</v>
      </c>
      <c r="E7" s="24">
        <v>0</v>
      </c>
      <c r="F7" s="29">
        <f t="shared" si="1"/>
        <v>0</v>
      </c>
      <c r="G7" s="26">
        <f t="shared" si="0"/>
        <v>0</v>
      </c>
      <c r="H7" s="27" t="s">
        <v>12</v>
      </c>
      <c r="I7" s="2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16" x14ac:dyDescent="0.2">
      <c r="A8" s="8"/>
      <c r="B8" s="18" t="s">
        <v>14</v>
      </c>
      <c r="C8" s="14"/>
      <c r="D8" s="15"/>
      <c r="E8" s="15"/>
      <c r="F8" s="30">
        <f>SUM(F9:F10)</f>
        <v>8.099999999999999E-5</v>
      </c>
      <c r="G8" s="20">
        <f t="shared" si="0"/>
        <v>1.0967131591243968E-4</v>
      </c>
      <c r="H8" s="169"/>
      <c r="I8" s="164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2">
      <c r="A9" s="8"/>
      <c r="B9" s="21" t="s">
        <v>15</v>
      </c>
      <c r="C9" s="22">
        <v>21</v>
      </c>
      <c r="D9" s="23" t="s">
        <v>11</v>
      </c>
      <c r="E9" s="24">
        <v>1E-3</v>
      </c>
      <c r="F9" s="161">
        <f t="shared" ref="F9:F10" si="2">C9*E9/1000</f>
        <v>2.1000000000000002E-5</v>
      </c>
      <c r="G9" s="26">
        <f t="shared" si="0"/>
        <v>2.8433304125447333E-5</v>
      </c>
      <c r="H9" s="27" t="s">
        <v>16</v>
      </c>
      <c r="I9" s="2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x14ac:dyDescent="0.2">
      <c r="A10" s="8"/>
      <c r="B10" s="21" t="s">
        <v>17</v>
      </c>
      <c r="C10" s="22">
        <v>4</v>
      </c>
      <c r="D10" s="23" t="s">
        <v>11</v>
      </c>
      <c r="E10" s="24">
        <v>1.4999999999999999E-2</v>
      </c>
      <c r="F10" s="25">
        <f t="shared" si="2"/>
        <v>5.9999999999999995E-5</v>
      </c>
      <c r="G10" s="26">
        <f t="shared" si="0"/>
        <v>8.1238011786992359E-5</v>
      </c>
      <c r="H10" s="27" t="s">
        <v>16</v>
      </c>
      <c r="I10" s="2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6" x14ac:dyDescent="0.2">
      <c r="A11" s="8"/>
      <c r="B11" s="18" t="s">
        <v>18</v>
      </c>
      <c r="C11" s="14"/>
      <c r="D11" s="15"/>
      <c r="E11" s="15"/>
      <c r="F11" s="30">
        <f>SUM(F12:F14)</f>
        <v>0</v>
      </c>
      <c r="G11" s="20">
        <f t="shared" si="0"/>
        <v>0</v>
      </c>
      <c r="H11" s="169"/>
      <c r="I11" s="164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x14ac:dyDescent="0.2">
      <c r="A12" s="8"/>
      <c r="B12" s="21" t="s">
        <v>19</v>
      </c>
      <c r="C12" s="22">
        <v>0</v>
      </c>
      <c r="D12" s="23" t="s">
        <v>20</v>
      </c>
      <c r="E12" s="24">
        <v>0</v>
      </c>
      <c r="F12" s="29">
        <f t="shared" ref="F12:F14" si="3">C12*E12/1000</f>
        <v>0</v>
      </c>
      <c r="G12" s="26">
        <f t="shared" si="0"/>
        <v>0</v>
      </c>
      <c r="H12" s="31" t="s">
        <v>21</v>
      </c>
      <c r="I12" s="31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x14ac:dyDescent="0.2">
      <c r="A13" s="8"/>
      <c r="B13" s="21" t="s">
        <v>22</v>
      </c>
      <c r="C13" s="22">
        <v>0</v>
      </c>
      <c r="D13" s="23" t="s">
        <v>20</v>
      </c>
      <c r="E13" s="24">
        <v>0</v>
      </c>
      <c r="F13" s="29">
        <f t="shared" si="3"/>
        <v>0</v>
      </c>
      <c r="G13" s="26">
        <f t="shared" si="0"/>
        <v>0</v>
      </c>
      <c r="H13" s="31" t="s">
        <v>23</v>
      </c>
      <c r="I13" s="31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x14ac:dyDescent="0.2">
      <c r="A14" s="8"/>
      <c r="B14" s="21" t="s">
        <v>24</v>
      </c>
      <c r="C14" s="22">
        <v>0</v>
      </c>
      <c r="D14" s="23" t="s">
        <v>20</v>
      </c>
      <c r="E14" s="24">
        <v>0</v>
      </c>
      <c r="F14" s="29">
        <f t="shared" si="3"/>
        <v>0</v>
      </c>
      <c r="G14" s="26">
        <f t="shared" si="0"/>
        <v>0</v>
      </c>
      <c r="H14" s="31" t="s">
        <v>21</v>
      </c>
      <c r="I14" s="31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ht="16" x14ac:dyDescent="0.2">
      <c r="A15" s="8"/>
      <c r="B15" s="18" t="s">
        <v>25</v>
      </c>
      <c r="C15" s="14"/>
      <c r="D15" s="15"/>
      <c r="E15" s="32"/>
      <c r="F15" s="30">
        <f>SUM(F16:F19)</f>
        <v>0</v>
      </c>
      <c r="G15" s="20">
        <f t="shared" si="0"/>
        <v>0</v>
      </c>
      <c r="H15" s="169"/>
      <c r="I15" s="164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2">
      <c r="A16" s="8"/>
      <c r="B16" s="21" t="s">
        <v>26</v>
      </c>
      <c r="C16" s="22">
        <v>0</v>
      </c>
      <c r="D16" s="23" t="s">
        <v>20</v>
      </c>
      <c r="E16" s="24">
        <v>0</v>
      </c>
      <c r="F16" s="29">
        <f t="shared" ref="F16:F19" si="4">C16*E16/1000</f>
        <v>0</v>
      </c>
      <c r="G16" s="26">
        <f t="shared" si="0"/>
        <v>0</v>
      </c>
      <c r="H16" s="169" t="s">
        <v>27</v>
      </c>
      <c r="I16" s="164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x14ac:dyDescent="0.2">
      <c r="A17" s="8"/>
      <c r="B17" s="21" t="s">
        <v>28</v>
      </c>
      <c r="C17" s="22">
        <v>0</v>
      </c>
      <c r="D17" s="23" t="s">
        <v>29</v>
      </c>
      <c r="E17" s="24">
        <v>0</v>
      </c>
      <c r="F17" s="29">
        <f t="shared" si="4"/>
        <v>0</v>
      </c>
      <c r="G17" s="26">
        <f t="shared" si="0"/>
        <v>0</v>
      </c>
      <c r="H17" s="169"/>
      <c r="I17" s="164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x14ac:dyDescent="0.2">
      <c r="A18" s="8"/>
      <c r="B18" s="21" t="s">
        <v>30</v>
      </c>
      <c r="C18" s="22">
        <v>0</v>
      </c>
      <c r="D18" s="23" t="s">
        <v>29</v>
      </c>
      <c r="E18" s="24">
        <v>0</v>
      </c>
      <c r="F18" s="29">
        <f t="shared" si="4"/>
        <v>0</v>
      </c>
      <c r="G18" s="26">
        <f t="shared" si="0"/>
        <v>0</v>
      </c>
      <c r="H18" s="169"/>
      <c r="I18" s="164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x14ac:dyDescent="0.2">
      <c r="A19" s="8"/>
      <c r="B19" s="21" t="s">
        <v>31</v>
      </c>
      <c r="C19" s="22">
        <v>0</v>
      </c>
      <c r="D19" s="23" t="s">
        <v>29</v>
      </c>
      <c r="E19" s="24">
        <v>0</v>
      </c>
      <c r="F19" s="29">
        <f t="shared" si="4"/>
        <v>0</v>
      </c>
      <c r="G19" s="26">
        <f t="shared" si="0"/>
        <v>0</v>
      </c>
      <c r="H19" s="169"/>
      <c r="I19" s="164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19" x14ac:dyDescent="0.25">
      <c r="A20" s="8"/>
      <c r="B20" s="33" t="s">
        <v>32</v>
      </c>
      <c r="C20" s="34"/>
      <c r="D20" s="35"/>
      <c r="E20" s="35"/>
      <c r="F20" s="70">
        <f>SUM(F21)</f>
        <v>0.45905751250000004</v>
      </c>
      <c r="G20" s="17">
        <f t="shared" si="0"/>
        <v>0.62154866018970667</v>
      </c>
      <c r="H20" s="170"/>
      <c r="I20" s="171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5.75" customHeight="1" x14ac:dyDescent="0.2">
      <c r="A21" s="8"/>
      <c r="B21" s="36" t="s">
        <v>33</v>
      </c>
      <c r="C21" s="37">
        <f>C78</f>
        <v>3464.585</v>
      </c>
      <c r="D21" s="38" t="str">
        <f>C67</f>
        <v>MWh</v>
      </c>
      <c r="E21" s="39">
        <v>0.13250000000000001</v>
      </c>
      <c r="F21" s="40">
        <f>C21*E21/1000</f>
        <v>0.45905751250000004</v>
      </c>
      <c r="G21" s="20">
        <f t="shared" si="0"/>
        <v>0.62154866018970667</v>
      </c>
      <c r="H21" s="172" t="s">
        <v>34</v>
      </c>
      <c r="I21" s="164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15.75" customHeight="1" x14ac:dyDescent="0.25">
      <c r="A22" s="8"/>
      <c r="B22" s="41" t="s">
        <v>35</v>
      </c>
      <c r="C22" s="42"/>
      <c r="D22" s="43"/>
      <c r="E22" s="43"/>
      <c r="F22" s="70">
        <f>SUM(F23:F26,F29)</f>
        <v>1.0400000000000001E-4</v>
      </c>
      <c r="G22" s="44">
        <f t="shared" si="0"/>
        <v>1.4081255376412012E-4</v>
      </c>
      <c r="H22" s="167"/>
      <c r="I22" s="168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5.75" customHeight="1" x14ac:dyDescent="0.2">
      <c r="A23" s="8"/>
      <c r="B23" s="45" t="s">
        <v>36</v>
      </c>
      <c r="C23" s="46">
        <v>104</v>
      </c>
      <c r="D23" s="47" t="s">
        <v>11</v>
      </c>
      <c r="E23" s="48">
        <v>1E-3</v>
      </c>
      <c r="F23" s="49">
        <f>C23*E23/1000</f>
        <v>1.0400000000000001E-4</v>
      </c>
      <c r="G23" s="50">
        <f t="shared" si="0"/>
        <v>1.4081255376412012E-4</v>
      </c>
      <c r="H23" s="173" t="s">
        <v>16</v>
      </c>
      <c r="I23" s="164"/>
      <c r="J23" s="51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5.75" customHeight="1" x14ac:dyDescent="0.2">
      <c r="A24" s="8"/>
      <c r="B24" s="45" t="s">
        <v>38</v>
      </c>
      <c r="C24" s="46"/>
      <c r="D24" s="47"/>
      <c r="E24" s="52"/>
      <c r="F24" s="53">
        <v>0</v>
      </c>
      <c r="G24" s="50">
        <f t="shared" si="0"/>
        <v>0</v>
      </c>
      <c r="H24" s="173" t="s">
        <v>39</v>
      </c>
      <c r="I24" s="164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5.75" customHeight="1" x14ac:dyDescent="0.2">
      <c r="A25" s="8"/>
      <c r="B25" s="45" t="s">
        <v>40</v>
      </c>
      <c r="C25" s="46">
        <v>8500000</v>
      </c>
      <c r="D25" s="47" t="s">
        <v>41</v>
      </c>
      <c r="E25" s="48">
        <f>0.00000575854*1000</f>
        <v>5.7585400000000004E-3</v>
      </c>
      <c r="F25" s="54">
        <v>0</v>
      </c>
      <c r="G25" s="50">
        <f t="shared" si="0"/>
        <v>0</v>
      </c>
      <c r="H25" s="169" t="s">
        <v>21</v>
      </c>
      <c r="I25" s="164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5.75" customHeight="1" x14ac:dyDescent="0.2">
      <c r="A26" s="8"/>
      <c r="B26" s="45" t="s">
        <v>42</v>
      </c>
      <c r="C26" s="46"/>
      <c r="D26" s="47"/>
      <c r="E26" s="52"/>
      <c r="F26" s="54">
        <v>0</v>
      </c>
      <c r="G26" s="50">
        <f t="shared" si="0"/>
        <v>0</v>
      </c>
      <c r="H26" s="169"/>
      <c r="I26" s="164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ht="15.75" customHeight="1" x14ac:dyDescent="0.2">
      <c r="A27" s="8"/>
      <c r="B27" s="55" t="s">
        <v>43</v>
      </c>
      <c r="C27" s="56">
        <v>5525</v>
      </c>
      <c r="D27" s="57" t="s">
        <v>20</v>
      </c>
      <c r="E27" s="58">
        <v>0</v>
      </c>
      <c r="F27" s="29">
        <v>0</v>
      </c>
      <c r="G27" s="50">
        <f t="shared" si="0"/>
        <v>0</v>
      </c>
      <c r="H27" s="169" t="s">
        <v>44</v>
      </c>
      <c r="I27" s="164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15.75" customHeight="1" x14ac:dyDescent="0.2">
      <c r="A28" s="8"/>
      <c r="B28" s="55" t="s">
        <v>45</v>
      </c>
      <c r="C28" s="59">
        <v>1650</v>
      </c>
      <c r="D28" s="57" t="s">
        <v>20</v>
      </c>
      <c r="E28" s="58">
        <v>0</v>
      </c>
      <c r="F28" s="29">
        <v>0</v>
      </c>
      <c r="G28" s="50">
        <f t="shared" si="0"/>
        <v>0</v>
      </c>
      <c r="H28" s="169" t="s">
        <v>44</v>
      </c>
      <c r="I28" s="16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ht="15.75" customHeight="1" x14ac:dyDescent="0.2">
      <c r="A29" s="8"/>
      <c r="B29" s="45" t="s">
        <v>46</v>
      </c>
      <c r="C29" s="37">
        <f>C21*0.05</f>
        <v>173.22925000000001</v>
      </c>
      <c r="D29" s="39" t="str">
        <f t="shared" ref="D29:E29" si="5">D21</f>
        <v>MWh</v>
      </c>
      <c r="E29" s="60">
        <v>0</v>
      </c>
      <c r="F29" s="54">
        <f t="shared" ref="F29" si="6">C29*E29/1000</f>
        <v>0</v>
      </c>
      <c r="G29" s="50">
        <f t="shared" si="0"/>
        <v>0</v>
      </c>
      <c r="H29" s="174" t="s">
        <v>47</v>
      </c>
      <c r="I29" s="164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ht="15.75" customHeight="1" x14ac:dyDescent="0.25">
      <c r="A30" s="8"/>
      <c r="B30" s="61" t="s">
        <v>48</v>
      </c>
      <c r="C30" s="62"/>
      <c r="D30" s="63"/>
      <c r="E30" s="63"/>
      <c r="F30" s="64">
        <f>F4+F20+F22</f>
        <v>0.73857051250000005</v>
      </c>
      <c r="G30" s="65">
        <f t="shared" si="0"/>
        <v>1</v>
      </c>
      <c r="H30" s="65"/>
      <c r="I30" s="6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ht="15.75" customHeight="1" x14ac:dyDescent="0.25">
      <c r="A31" s="8"/>
      <c r="B31" s="67" t="s">
        <v>49</v>
      </c>
      <c r="C31" s="68"/>
      <c r="D31" s="69"/>
      <c r="E31" s="69"/>
      <c r="F31" s="70">
        <f>SUM(F32:F34)-F35</f>
        <v>0</v>
      </c>
      <c r="G31" s="44">
        <f t="shared" si="0"/>
        <v>0</v>
      </c>
      <c r="H31" s="167"/>
      <c r="I31" s="168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ht="15.75" customHeight="1" x14ac:dyDescent="0.2">
      <c r="A32" s="8"/>
      <c r="B32" s="71" t="s">
        <v>50</v>
      </c>
      <c r="C32" s="68"/>
      <c r="D32" s="69"/>
      <c r="E32" s="69"/>
      <c r="F32" s="23"/>
      <c r="G32" s="50">
        <f t="shared" si="0"/>
        <v>0</v>
      </c>
      <c r="H32" s="175"/>
      <c r="I32" s="164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ht="15.75" customHeight="1" x14ac:dyDescent="0.2">
      <c r="A33" s="8"/>
      <c r="B33" s="71" t="s">
        <v>51</v>
      </c>
      <c r="C33" s="68"/>
      <c r="D33" s="69"/>
      <c r="E33" s="69"/>
      <c r="F33" s="23"/>
      <c r="G33" s="50">
        <f t="shared" si="0"/>
        <v>0</v>
      </c>
      <c r="H33" s="175"/>
      <c r="I33" s="164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15.75" customHeight="1" x14ac:dyDescent="0.2">
      <c r="A34" s="8"/>
      <c r="B34" s="71" t="s">
        <v>52</v>
      </c>
      <c r="C34" s="68"/>
      <c r="D34" s="69"/>
      <c r="E34" s="69"/>
      <c r="F34" s="23"/>
      <c r="G34" s="50">
        <f t="shared" si="0"/>
        <v>0</v>
      </c>
      <c r="H34" s="175"/>
      <c r="I34" s="164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ht="15.75" customHeight="1" x14ac:dyDescent="0.2">
      <c r="A35" s="8"/>
      <c r="B35" s="72" t="s">
        <v>53</v>
      </c>
      <c r="C35" s="73"/>
      <c r="D35" s="74"/>
      <c r="E35" s="74"/>
      <c r="F35" s="75"/>
      <c r="G35" s="76">
        <f t="shared" si="0"/>
        <v>0</v>
      </c>
      <c r="H35" s="176"/>
      <c r="I35" s="17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ht="15.75" customHeight="1" x14ac:dyDescent="0.25">
      <c r="A36" s="8"/>
      <c r="B36" s="61" t="s">
        <v>54</v>
      </c>
      <c r="C36" s="63"/>
      <c r="D36" s="63"/>
      <c r="E36" s="63"/>
      <c r="F36" s="156">
        <f>F30-F31</f>
        <v>0.73857051250000005</v>
      </c>
      <c r="G36" s="65">
        <f t="shared" si="0"/>
        <v>1</v>
      </c>
      <c r="H36" s="65"/>
      <c r="I36" s="6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ht="15.75" customHeight="1" x14ac:dyDescent="0.2">
      <c r="A37" s="8"/>
      <c r="B37" s="77"/>
      <c r="C37" s="77"/>
      <c r="D37" s="77"/>
      <c r="E37" s="77"/>
      <c r="F37" s="77"/>
      <c r="G37" s="77"/>
      <c r="H37" s="77"/>
      <c r="I37" s="78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ht="15.75" customHeight="1" x14ac:dyDescent="0.25">
      <c r="A38" s="8"/>
      <c r="B38" s="79" t="s">
        <v>55</v>
      </c>
      <c r="C38" s="80" t="s">
        <v>3</v>
      </c>
      <c r="D38" s="81" t="s">
        <v>56</v>
      </c>
      <c r="E38" s="165" t="s">
        <v>7</v>
      </c>
      <c r="F38" s="178"/>
      <c r="G38" s="178"/>
      <c r="H38" s="178"/>
      <c r="I38" s="16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ht="15.75" customHeight="1" x14ac:dyDescent="0.2">
      <c r="A39" s="8"/>
      <c r="B39" s="82" t="s">
        <v>57</v>
      </c>
      <c r="C39" s="83" t="s">
        <v>58</v>
      </c>
      <c r="D39" s="84">
        <f>450484</f>
        <v>450484</v>
      </c>
      <c r="E39" s="175"/>
      <c r="F39" s="163"/>
      <c r="G39" s="163"/>
      <c r="H39" s="163"/>
      <c r="I39" s="164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ht="15.75" customHeight="1" x14ac:dyDescent="0.2">
      <c r="A40" s="8"/>
      <c r="B40" s="82" t="s">
        <v>59</v>
      </c>
      <c r="C40" s="83" t="s">
        <v>60</v>
      </c>
      <c r="D40" s="85">
        <v>1690</v>
      </c>
      <c r="E40" s="175" t="s">
        <v>61</v>
      </c>
      <c r="F40" s="163"/>
      <c r="G40" s="163"/>
      <c r="H40" s="163"/>
      <c r="I40" s="164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 ht="15.75" customHeight="1" x14ac:dyDescent="0.2">
      <c r="A41" s="8"/>
      <c r="B41" s="82" t="s">
        <v>62</v>
      </c>
      <c r="C41" s="83" t="s">
        <v>60</v>
      </c>
      <c r="D41" s="85">
        <v>177</v>
      </c>
      <c r="E41" s="175"/>
      <c r="F41" s="163"/>
      <c r="G41" s="163"/>
      <c r="H41" s="163"/>
      <c r="I41" s="164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 ht="15.75" customHeight="1" x14ac:dyDescent="0.2">
      <c r="A42" s="8"/>
      <c r="B42" s="82" t="s">
        <v>63</v>
      </c>
      <c r="C42" s="83" t="s">
        <v>60</v>
      </c>
      <c r="D42" s="85">
        <v>185</v>
      </c>
      <c r="E42" s="175"/>
      <c r="F42" s="163"/>
      <c r="G42" s="163"/>
      <c r="H42" s="163"/>
      <c r="I42" s="164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 ht="15.75" customHeight="1" x14ac:dyDescent="0.2">
      <c r="A43" s="8"/>
      <c r="B43" s="82" t="s">
        <v>64</v>
      </c>
      <c r="C43" s="83" t="s">
        <v>65</v>
      </c>
      <c r="D43" s="86">
        <v>6977</v>
      </c>
      <c r="E43" s="175" t="s">
        <v>66</v>
      </c>
      <c r="F43" s="163"/>
      <c r="G43" s="163"/>
      <c r="H43" s="163"/>
      <c r="I43" s="164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ht="15.75" customHeight="1" x14ac:dyDescent="0.2">
      <c r="A44" s="8"/>
      <c r="B44" s="82" t="s">
        <v>67</v>
      </c>
      <c r="C44" s="83" t="s">
        <v>68</v>
      </c>
      <c r="D44" s="86">
        <v>533</v>
      </c>
      <c r="E44" s="175" t="s">
        <v>66</v>
      </c>
      <c r="F44" s="163"/>
      <c r="G44" s="163"/>
      <c r="H44" s="163"/>
      <c r="I44" s="164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 ht="15.75" customHeight="1" x14ac:dyDescent="0.2">
      <c r="A45" s="8"/>
      <c r="B45" s="87"/>
      <c r="C45" s="88"/>
      <c r="D45" s="88"/>
      <c r="E45" s="89"/>
      <c r="F45" s="89"/>
      <c r="G45" s="89"/>
      <c r="H45" s="89"/>
      <c r="I45" s="90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 ht="15.75" customHeight="1" x14ac:dyDescent="0.25">
      <c r="A46" s="8"/>
      <c r="B46" s="91" t="s">
        <v>95</v>
      </c>
      <c r="C46" s="91"/>
      <c r="D46" s="91"/>
      <c r="E46" s="92"/>
      <c r="F46" s="91"/>
      <c r="G46" s="91"/>
      <c r="H46" s="93"/>
      <c r="I46" s="94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 ht="15.75" customHeight="1" x14ac:dyDescent="0.2">
      <c r="A47" s="95"/>
      <c r="B47" s="96" t="s">
        <v>70</v>
      </c>
      <c r="C47" s="97" t="s">
        <v>71</v>
      </c>
      <c r="D47" s="179" t="s">
        <v>7</v>
      </c>
      <c r="E47" s="163"/>
      <c r="F47" s="163"/>
      <c r="G47" s="163"/>
      <c r="H47" s="163"/>
      <c r="I47" s="164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 ht="15.75" customHeight="1" x14ac:dyDescent="0.2">
      <c r="A48" s="8"/>
      <c r="B48" s="98" t="s">
        <v>72</v>
      </c>
      <c r="C48" s="99">
        <v>3464.585</v>
      </c>
      <c r="D48" s="180" t="s">
        <v>73</v>
      </c>
      <c r="E48" s="163"/>
      <c r="F48" s="163"/>
      <c r="G48" s="163"/>
      <c r="H48" s="163"/>
      <c r="I48" s="164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6" ht="15.75" customHeight="1" x14ac:dyDescent="0.2">
      <c r="A49" s="8"/>
      <c r="B49" s="98"/>
      <c r="C49" s="100"/>
      <c r="D49" s="180"/>
      <c r="E49" s="163"/>
      <c r="F49" s="163"/>
      <c r="G49" s="163"/>
      <c r="H49" s="163"/>
      <c r="I49" s="164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6" ht="15.75" customHeight="1" x14ac:dyDescent="0.2">
      <c r="A50" s="8"/>
      <c r="B50" s="98"/>
      <c r="C50" s="100"/>
      <c r="D50" s="180"/>
      <c r="E50" s="163"/>
      <c r="F50" s="163"/>
      <c r="G50" s="163"/>
      <c r="H50" s="163"/>
      <c r="I50" s="164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6" ht="15.75" customHeight="1" x14ac:dyDescent="0.2">
      <c r="A51" s="8"/>
      <c r="B51" s="98"/>
      <c r="C51" s="100"/>
      <c r="D51" s="180"/>
      <c r="E51" s="163"/>
      <c r="F51" s="163"/>
      <c r="G51" s="163"/>
      <c r="H51" s="163"/>
      <c r="I51" s="164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6" ht="15.75" customHeight="1" x14ac:dyDescent="0.2">
      <c r="A52" s="8"/>
      <c r="B52" s="98"/>
      <c r="C52" s="100"/>
      <c r="D52" s="180"/>
      <c r="E52" s="163"/>
      <c r="F52" s="163"/>
      <c r="G52" s="163"/>
      <c r="H52" s="163"/>
      <c r="I52" s="164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6" ht="15.75" customHeight="1" x14ac:dyDescent="0.2">
      <c r="A53" s="8"/>
      <c r="B53" s="101"/>
      <c r="C53" s="102"/>
      <c r="D53" s="180"/>
      <c r="E53" s="163"/>
      <c r="F53" s="163"/>
      <c r="G53" s="163"/>
      <c r="H53" s="163"/>
      <c r="I53" s="164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6" ht="15.75" customHeight="1" x14ac:dyDescent="0.2">
      <c r="A54" s="8"/>
      <c r="B54" s="103" t="s">
        <v>74</v>
      </c>
      <c r="C54" s="104">
        <f>SUM(C48:C53)</f>
        <v>3464.585</v>
      </c>
      <c r="D54" s="105"/>
      <c r="E54" s="106"/>
      <c r="F54" s="106"/>
      <c r="G54" s="106"/>
      <c r="H54" s="107"/>
      <c r="I54" s="108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6" ht="15.75" customHeight="1" x14ac:dyDescent="0.2">
      <c r="A55" s="95"/>
      <c r="B55" s="109" t="s">
        <v>75</v>
      </c>
      <c r="C55" s="110" t="s">
        <v>71</v>
      </c>
      <c r="D55" s="111" t="s">
        <v>76</v>
      </c>
      <c r="E55" s="111" t="s">
        <v>77</v>
      </c>
      <c r="F55" s="110" t="s">
        <v>78</v>
      </c>
      <c r="G55" s="181" t="s">
        <v>7</v>
      </c>
      <c r="H55" s="182"/>
      <c r="I55" s="183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6" ht="15.75" customHeight="1" x14ac:dyDescent="0.2">
      <c r="A56" s="8"/>
      <c r="B56" s="98" t="s">
        <v>79</v>
      </c>
      <c r="C56" s="100">
        <f>C48</f>
        <v>3464.585</v>
      </c>
      <c r="D56" s="112">
        <v>1</v>
      </c>
      <c r="E56" s="113">
        <v>0</v>
      </c>
      <c r="F56" s="114"/>
      <c r="G56" s="184"/>
      <c r="H56" s="163"/>
      <c r="I56" s="164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6" ht="15.75" customHeight="1" x14ac:dyDescent="0.2">
      <c r="A57" s="8"/>
      <c r="B57" s="98"/>
      <c r="C57" s="100"/>
      <c r="D57" s="112"/>
      <c r="E57" s="113"/>
      <c r="F57" s="114"/>
      <c r="G57" s="192"/>
      <c r="H57" s="163"/>
      <c r="I57" s="164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6" ht="15.75" customHeight="1" x14ac:dyDescent="0.2">
      <c r="A58" s="8"/>
      <c r="B58" s="98"/>
      <c r="C58" s="100"/>
      <c r="D58" s="112"/>
      <c r="E58" s="113"/>
      <c r="F58" s="114"/>
      <c r="G58" s="192"/>
      <c r="H58" s="163"/>
      <c r="I58" s="164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6" ht="15.75" customHeight="1" x14ac:dyDescent="0.2">
      <c r="A59" s="8"/>
      <c r="B59" s="98"/>
      <c r="C59" s="100"/>
      <c r="D59" s="112"/>
      <c r="E59" s="113"/>
      <c r="F59" s="114"/>
      <c r="G59" s="173"/>
      <c r="H59" s="163"/>
      <c r="I59" s="164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6" ht="15.75" customHeight="1" x14ac:dyDescent="0.2">
      <c r="A60" s="8"/>
      <c r="B60" s="98"/>
      <c r="C60" s="100"/>
      <c r="D60" s="112"/>
      <c r="E60" s="113"/>
      <c r="F60" s="115"/>
      <c r="G60" s="192"/>
      <c r="H60" s="163"/>
      <c r="I60" s="164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1:26" ht="15.75" customHeight="1" x14ac:dyDescent="0.2">
      <c r="A61" s="8"/>
      <c r="B61" s="98"/>
      <c r="C61" s="100"/>
      <c r="D61" s="112"/>
      <c r="E61" s="113"/>
      <c r="F61" s="114"/>
      <c r="G61" s="192"/>
      <c r="H61" s="163"/>
      <c r="I61" s="164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6" ht="15.75" customHeight="1" x14ac:dyDescent="0.2">
      <c r="A62" s="8"/>
      <c r="B62" s="98"/>
      <c r="C62" s="100"/>
      <c r="D62" s="112"/>
      <c r="E62" s="113"/>
      <c r="F62" s="114"/>
      <c r="G62" s="192"/>
      <c r="H62" s="163"/>
      <c r="I62" s="164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1:26" ht="15.75" customHeight="1" x14ac:dyDescent="0.2">
      <c r="A63" s="116"/>
      <c r="B63" s="117" t="s">
        <v>80</v>
      </c>
      <c r="C63" s="118">
        <f>SUM(C56:C62)</f>
        <v>3464.585</v>
      </c>
      <c r="D63" s="119" t="s">
        <v>71</v>
      </c>
      <c r="E63" s="185"/>
      <c r="F63" s="178"/>
      <c r="G63" s="178"/>
      <c r="H63" s="178"/>
      <c r="I63" s="166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1"/>
      <c r="V63" s="121"/>
      <c r="W63" s="121"/>
      <c r="X63" s="121"/>
      <c r="Y63" s="121"/>
      <c r="Z63" s="121"/>
    </row>
    <row r="64" spans="1:26" ht="15.75" customHeight="1" x14ac:dyDescent="0.2">
      <c r="A64" s="116"/>
      <c r="B64" s="117" t="s">
        <v>81</v>
      </c>
      <c r="C64" s="118">
        <f>C63-SUMPRODUCT(C56:C62,D56:D62)</f>
        <v>0</v>
      </c>
      <c r="D64" s="119" t="s">
        <v>71</v>
      </c>
      <c r="E64" s="185"/>
      <c r="F64" s="178"/>
      <c r="G64" s="178"/>
      <c r="H64" s="178"/>
      <c r="I64" s="166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1"/>
      <c r="V64" s="121"/>
      <c r="W64" s="121"/>
      <c r="X64" s="121"/>
      <c r="Y64" s="121"/>
      <c r="Z64" s="121"/>
    </row>
    <row r="65" spans="1:26" ht="15.75" customHeight="1" x14ac:dyDescent="0.2">
      <c r="A65" s="116"/>
      <c r="B65" s="117" t="s">
        <v>82</v>
      </c>
      <c r="C65" s="122">
        <f>C63-C64</f>
        <v>3464.585</v>
      </c>
      <c r="D65" s="119" t="s">
        <v>71</v>
      </c>
      <c r="E65" s="185" t="s">
        <v>83</v>
      </c>
      <c r="F65" s="178"/>
      <c r="G65" s="178"/>
      <c r="H65" s="178"/>
      <c r="I65" s="166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1"/>
      <c r="V65" s="121"/>
      <c r="W65" s="121"/>
      <c r="X65" s="121"/>
      <c r="Y65" s="121"/>
      <c r="Z65" s="121"/>
    </row>
    <row r="66" spans="1:26" ht="15.75" customHeight="1" x14ac:dyDescent="0.2">
      <c r="A66" s="116"/>
      <c r="B66" s="123" t="s">
        <v>84</v>
      </c>
      <c r="C66" s="124">
        <f>SUMIF(F56:F62,"Yes",C56:C62)</f>
        <v>0</v>
      </c>
      <c r="D66" s="125" t="s">
        <v>71</v>
      </c>
      <c r="E66" s="186"/>
      <c r="F66" s="187"/>
      <c r="G66" s="187"/>
      <c r="H66" s="187"/>
      <c r="I66" s="188"/>
      <c r="J66" s="126"/>
      <c r="K66" s="126"/>
      <c r="L66" s="126"/>
      <c r="M66" s="120"/>
      <c r="N66" s="120"/>
      <c r="O66" s="120"/>
      <c r="P66" s="120"/>
      <c r="Q66" s="120"/>
      <c r="R66" s="120"/>
      <c r="S66" s="120"/>
      <c r="T66" s="120"/>
      <c r="U66" s="121"/>
      <c r="V66" s="121"/>
      <c r="W66" s="121"/>
      <c r="X66" s="121"/>
      <c r="Y66" s="121"/>
      <c r="Z66" s="121"/>
    </row>
    <row r="67" spans="1:26" ht="27" customHeight="1" x14ac:dyDescent="0.2">
      <c r="A67" s="95"/>
      <c r="B67" s="127" t="s">
        <v>85</v>
      </c>
      <c r="C67" s="11" t="s">
        <v>71</v>
      </c>
      <c r="D67" s="11" t="s">
        <v>86</v>
      </c>
      <c r="E67" s="11" t="s">
        <v>87</v>
      </c>
      <c r="F67" s="11" t="s">
        <v>88</v>
      </c>
      <c r="G67" s="11" t="s">
        <v>89</v>
      </c>
      <c r="H67" s="12" t="s">
        <v>90</v>
      </c>
      <c r="I67" s="189" t="s">
        <v>7</v>
      </c>
      <c r="J67" s="190"/>
      <c r="K67" s="190"/>
      <c r="L67" s="191"/>
      <c r="M67" s="120"/>
      <c r="N67" s="120"/>
      <c r="O67" s="120"/>
      <c r="P67" s="120"/>
      <c r="Q67" s="120"/>
      <c r="R67" s="120"/>
      <c r="S67" s="120"/>
      <c r="T67" s="120"/>
      <c r="U67" s="121"/>
      <c r="V67" s="121"/>
      <c r="W67" s="121"/>
      <c r="X67" s="121"/>
      <c r="Y67" s="121"/>
      <c r="Z67" s="121"/>
    </row>
    <row r="68" spans="1:26" ht="15.75" customHeight="1" x14ac:dyDescent="0.2">
      <c r="A68" s="8"/>
      <c r="B68" s="128" t="s">
        <v>79</v>
      </c>
      <c r="C68" s="23">
        <f>C65</f>
        <v>3464.585</v>
      </c>
      <c r="D68" s="23">
        <f>SUM(C57:C58)+C59</f>
        <v>0</v>
      </c>
      <c r="E68" s="23">
        <f>C68-D68</f>
        <v>3464.585</v>
      </c>
      <c r="F68" s="113">
        <f>E56</f>
        <v>0</v>
      </c>
      <c r="G68" s="129">
        <v>363</v>
      </c>
      <c r="H68" s="130">
        <f>E68*G68/1000</f>
        <v>1257.6443549999999</v>
      </c>
      <c r="I68" s="184" t="s">
        <v>91</v>
      </c>
      <c r="J68" s="163"/>
      <c r="K68" s="163"/>
      <c r="L68" s="164"/>
      <c r="M68" s="131"/>
      <c r="N68" s="131"/>
      <c r="O68" s="7"/>
      <c r="P68" s="7"/>
      <c r="Q68" s="7"/>
      <c r="R68" s="7"/>
      <c r="S68" s="7"/>
      <c r="T68" s="7"/>
    </row>
    <row r="69" spans="1:26" ht="15.75" customHeight="1" x14ac:dyDescent="0.2">
      <c r="A69" s="8"/>
      <c r="B69" s="128"/>
      <c r="C69" s="23"/>
      <c r="D69" s="23"/>
      <c r="E69" s="23"/>
      <c r="F69" s="113"/>
      <c r="G69" s="129"/>
      <c r="H69" s="130"/>
      <c r="I69" s="132"/>
      <c r="J69" s="133"/>
      <c r="K69" s="133"/>
      <c r="L69" s="134"/>
      <c r="M69" s="131"/>
      <c r="N69" s="131"/>
      <c r="O69" s="7"/>
      <c r="P69" s="7"/>
      <c r="Q69" s="7"/>
      <c r="R69" s="7"/>
      <c r="S69" s="7"/>
      <c r="T69" s="7"/>
    </row>
    <row r="70" spans="1:26" ht="15.75" customHeight="1" x14ac:dyDescent="0.2">
      <c r="A70" s="8"/>
      <c r="B70" s="128"/>
      <c r="C70" s="23"/>
      <c r="D70" s="23"/>
      <c r="E70" s="23"/>
      <c r="F70" s="113"/>
      <c r="G70" s="129"/>
      <c r="H70" s="130"/>
      <c r="I70" s="132"/>
      <c r="J70" s="133"/>
      <c r="K70" s="133"/>
      <c r="L70" s="134"/>
      <c r="M70" s="131"/>
      <c r="N70" s="131"/>
      <c r="O70" s="7"/>
      <c r="P70" s="7"/>
      <c r="Q70" s="7"/>
      <c r="R70" s="7"/>
      <c r="S70" s="7"/>
      <c r="T70" s="7"/>
    </row>
    <row r="71" spans="1:26" ht="15.75" customHeight="1" x14ac:dyDescent="0.2">
      <c r="A71" s="8"/>
      <c r="B71" s="128"/>
      <c r="C71" s="23"/>
      <c r="D71" s="23"/>
      <c r="E71" s="23"/>
      <c r="F71" s="113"/>
      <c r="G71" s="129"/>
      <c r="H71" s="130"/>
      <c r="I71" s="132"/>
      <c r="J71" s="133"/>
      <c r="K71" s="133"/>
      <c r="L71" s="134"/>
      <c r="M71" s="131"/>
      <c r="N71" s="131"/>
      <c r="O71" s="7"/>
      <c r="P71" s="7"/>
      <c r="Q71" s="7"/>
      <c r="R71" s="7"/>
      <c r="S71" s="7"/>
      <c r="T71" s="7"/>
    </row>
    <row r="72" spans="1:26" ht="15.75" customHeight="1" x14ac:dyDescent="0.2">
      <c r="A72" s="8"/>
      <c r="B72" s="128"/>
      <c r="C72" s="23"/>
      <c r="D72" s="23"/>
      <c r="E72" s="23"/>
      <c r="F72" s="113"/>
      <c r="G72" s="129"/>
      <c r="H72" s="130"/>
      <c r="I72" s="132"/>
      <c r="J72" s="133"/>
      <c r="K72" s="133"/>
      <c r="L72" s="134"/>
      <c r="M72" s="131"/>
      <c r="N72" s="131"/>
      <c r="O72" s="7"/>
      <c r="P72" s="7"/>
      <c r="Q72" s="7"/>
      <c r="R72" s="7"/>
      <c r="S72" s="7"/>
      <c r="T72" s="7"/>
    </row>
    <row r="73" spans="1:26" ht="15.75" customHeight="1" x14ac:dyDescent="0.2">
      <c r="A73" s="8"/>
      <c r="B73" s="128"/>
      <c r="C73" s="23"/>
      <c r="D73" s="23"/>
      <c r="E73" s="23"/>
      <c r="F73" s="113"/>
      <c r="G73" s="129"/>
      <c r="H73" s="130"/>
      <c r="I73" s="132"/>
      <c r="J73" s="133"/>
      <c r="K73" s="133"/>
      <c r="L73" s="134"/>
      <c r="M73" s="131"/>
      <c r="N73" s="131"/>
      <c r="O73" s="7"/>
      <c r="P73" s="7"/>
      <c r="Q73" s="7"/>
      <c r="R73" s="7"/>
      <c r="S73" s="7"/>
      <c r="T73" s="7"/>
    </row>
    <row r="74" spans="1:26" ht="15.75" customHeight="1" x14ac:dyDescent="0.2">
      <c r="A74" s="8"/>
      <c r="B74" s="128"/>
      <c r="C74" s="23"/>
      <c r="D74" s="23"/>
      <c r="E74" s="23"/>
      <c r="F74" s="113"/>
      <c r="G74" s="129"/>
      <c r="H74" s="130"/>
      <c r="I74" s="132"/>
      <c r="J74" s="133"/>
      <c r="K74" s="133"/>
      <c r="L74" s="134"/>
      <c r="M74" s="131"/>
      <c r="N74" s="131"/>
      <c r="O74" s="7"/>
      <c r="P74" s="7"/>
      <c r="Q74" s="7"/>
      <c r="R74" s="7"/>
      <c r="S74" s="7"/>
      <c r="T74" s="7"/>
    </row>
    <row r="75" spans="1:26" ht="15.75" customHeight="1" x14ac:dyDescent="0.2">
      <c r="A75" s="8"/>
      <c r="B75" s="128"/>
      <c r="C75" s="23"/>
      <c r="D75" s="23"/>
      <c r="E75" s="23"/>
      <c r="F75" s="113"/>
      <c r="G75" s="129"/>
      <c r="H75" s="130"/>
      <c r="I75" s="132"/>
      <c r="J75" s="133"/>
      <c r="K75" s="133"/>
      <c r="L75" s="134"/>
      <c r="M75" s="131"/>
      <c r="N75" s="131"/>
      <c r="O75" s="7"/>
      <c r="P75" s="7"/>
      <c r="Q75" s="7"/>
      <c r="R75" s="7"/>
      <c r="S75" s="7"/>
      <c r="T75" s="7"/>
    </row>
    <row r="76" spans="1:26" ht="15.75" customHeight="1" x14ac:dyDescent="0.2">
      <c r="A76" s="8"/>
      <c r="B76" s="128"/>
      <c r="C76" s="23"/>
      <c r="D76" s="23"/>
      <c r="E76" s="23"/>
      <c r="F76" s="113"/>
      <c r="G76" s="129"/>
      <c r="H76" s="130"/>
      <c r="I76" s="132"/>
      <c r="J76" s="133"/>
      <c r="K76" s="133"/>
      <c r="L76" s="134"/>
      <c r="M76" s="131"/>
      <c r="N76" s="131"/>
      <c r="O76" s="7"/>
      <c r="P76" s="7"/>
      <c r="Q76" s="7"/>
      <c r="R76" s="7"/>
      <c r="S76" s="7"/>
      <c r="T76" s="7"/>
    </row>
    <row r="77" spans="1:26" ht="15.75" customHeight="1" x14ac:dyDescent="0.2">
      <c r="A77" s="8"/>
      <c r="B77" s="128"/>
      <c r="C77" s="23"/>
      <c r="D77" s="23"/>
      <c r="E77" s="23"/>
      <c r="F77" s="113"/>
      <c r="G77" s="129"/>
      <c r="H77" s="130"/>
      <c r="I77" s="132"/>
      <c r="J77" s="133"/>
      <c r="K77" s="133"/>
      <c r="L77" s="134"/>
      <c r="M77" s="131"/>
      <c r="N77" s="131"/>
      <c r="O77" s="7"/>
      <c r="P77" s="7"/>
      <c r="Q77" s="7"/>
      <c r="R77" s="7"/>
      <c r="S77" s="7"/>
      <c r="T77" s="7"/>
    </row>
    <row r="78" spans="1:26" ht="15.75" customHeight="1" x14ac:dyDescent="0.2">
      <c r="A78" s="8"/>
      <c r="B78" s="135" t="s">
        <v>92</v>
      </c>
      <c r="C78" s="136">
        <f t="shared" ref="C78:E78" si="7">SUM(C68:C77)</f>
        <v>3464.585</v>
      </c>
      <c r="D78" s="136">
        <f t="shared" si="7"/>
        <v>0</v>
      </c>
      <c r="E78" s="136">
        <f t="shared" si="7"/>
        <v>3464.585</v>
      </c>
      <c r="F78" s="137">
        <f>SUMPRODUCT(E68:E77,F68:F77)/E78</f>
        <v>0</v>
      </c>
      <c r="G78" s="138">
        <f>H78/C78*1000</f>
        <v>363</v>
      </c>
      <c r="H78" s="139">
        <f>SUM(H67:H77)</f>
        <v>1257.6443549999999</v>
      </c>
      <c r="I78" s="140"/>
      <c r="J78" s="141"/>
      <c r="K78" s="141"/>
      <c r="L78" s="142"/>
      <c r="M78" s="131"/>
      <c r="N78" s="131"/>
      <c r="O78" s="7"/>
      <c r="P78" s="7"/>
      <c r="Q78" s="7"/>
      <c r="R78" s="7"/>
      <c r="S78" s="7"/>
      <c r="T78" s="7"/>
    </row>
    <row r="79" spans="1:26" ht="15.75" customHeight="1" x14ac:dyDescent="0.2">
      <c r="A79" s="8"/>
      <c r="B79" s="143" t="s">
        <v>93</v>
      </c>
      <c r="C79" s="144">
        <f>C66/C65</f>
        <v>0</v>
      </c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7"/>
      <c r="P79" s="7"/>
      <c r="Q79" s="7"/>
      <c r="R79" s="7"/>
      <c r="S79" s="7"/>
      <c r="T79" s="7"/>
    </row>
    <row r="80" spans="1:26" ht="15.75" customHeight="1" x14ac:dyDescent="0.2">
      <c r="A80" s="145"/>
      <c r="B80" s="146" t="s">
        <v>94</v>
      </c>
      <c r="C80" s="147">
        <f>(E78*F78+C66)/C78</f>
        <v>0</v>
      </c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7"/>
      <c r="P80" s="7"/>
      <c r="Q80" s="7"/>
      <c r="R80" s="7"/>
      <c r="S80" s="7"/>
      <c r="T80" s="7"/>
    </row>
    <row r="81" spans="1:20" ht="15.75" customHeight="1" x14ac:dyDescent="0.2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</row>
    <row r="82" spans="1:20" ht="15.75" customHeight="1" x14ac:dyDescent="0.2">
      <c r="A82" s="131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</row>
    <row r="83" spans="1:20" ht="15.75" customHeight="1" x14ac:dyDescent="0.2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</row>
    <row r="84" spans="1:20" ht="15.75" customHeight="1" x14ac:dyDescent="0.2">
      <c r="A84" s="131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</row>
    <row r="85" spans="1:20" ht="15.75" customHeight="1" x14ac:dyDescent="0.2">
      <c r="A85" s="131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</row>
    <row r="86" spans="1:20" ht="15.75" customHeight="1" x14ac:dyDescent="0.2">
      <c r="B86" s="148"/>
      <c r="C86" s="149"/>
      <c r="D86" s="148"/>
    </row>
    <row r="87" spans="1:20" ht="15.75" customHeight="1" x14ac:dyDescent="0.2">
      <c r="C87" s="149"/>
    </row>
    <row r="88" spans="1:20" ht="15.75" customHeight="1" x14ac:dyDescent="0.2"/>
    <row r="89" spans="1:20" ht="15.75" customHeight="1" x14ac:dyDescent="0.2"/>
    <row r="90" spans="1:20" ht="15.75" customHeight="1" x14ac:dyDescent="0.2">
      <c r="C90" s="150"/>
      <c r="D90" s="150"/>
    </row>
    <row r="91" spans="1:20" ht="15.75" customHeight="1" x14ac:dyDescent="0.2">
      <c r="B91" s="148"/>
      <c r="C91" s="151"/>
      <c r="D91" s="148"/>
    </row>
    <row r="92" spans="1:20" ht="15.75" customHeight="1" x14ac:dyDescent="0.2">
      <c r="B92" s="148"/>
      <c r="C92" s="151"/>
      <c r="D92" s="148"/>
    </row>
    <row r="93" spans="1:20" ht="15.75" customHeight="1" x14ac:dyDescent="0.2">
      <c r="B93" s="148"/>
      <c r="C93" s="151"/>
      <c r="D93" s="148"/>
    </row>
    <row r="94" spans="1:20" ht="15.75" customHeight="1" x14ac:dyDescent="0.2">
      <c r="B94" s="148"/>
      <c r="C94" s="151"/>
      <c r="D94" s="148"/>
    </row>
    <row r="95" spans="1:20" ht="15.75" customHeight="1" x14ac:dyDescent="0.2">
      <c r="B95" s="148"/>
      <c r="C95" s="151"/>
      <c r="D95" s="148"/>
      <c r="G95" s="121"/>
    </row>
    <row r="96" spans="1:20" ht="15.75" customHeight="1" x14ac:dyDescent="0.2">
      <c r="B96" s="148"/>
    </row>
    <row r="97" spans="2:7" ht="15.75" customHeight="1" x14ac:dyDescent="0.2"/>
    <row r="98" spans="2:7" ht="15.75" customHeight="1" x14ac:dyDescent="0.2">
      <c r="B98" s="152"/>
    </row>
    <row r="99" spans="2:7" ht="15.75" customHeight="1" x14ac:dyDescent="0.2"/>
    <row r="100" spans="2:7" ht="15.75" customHeight="1" x14ac:dyDescent="0.2">
      <c r="C100" s="150"/>
      <c r="D100" s="150"/>
      <c r="E100" s="150"/>
      <c r="F100" s="150"/>
      <c r="G100" s="150"/>
    </row>
    <row r="101" spans="2:7" ht="15.75" customHeight="1" x14ac:dyDescent="0.2">
      <c r="B101" s="148"/>
      <c r="C101" s="151"/>
      <c r="D101" s="148"/>
      <c r="E101" s="153"/>
      <c r="G101" s="151"/>
    </row>
    <row r="102" spans="2:7" ht="15.75" customHeight="1" x14ac:dyDescent="0.2">
      <c r="B102" s="148"/>
      <c r="C102" s="151"/>
      <c r="D102" s="148"/>
      <c r="E102" s="153"/>
      <c r="G102" s="151"/>
    </row>
    <row r="103" spans="2:7" ht="15.75" customHeight="1" x14ac:dyDescent="0.2">
      <c r="B103" s="148"/>
      <c r="C103" s="151"/>
      <c r="D103" s="148"/>
      <c r="E103" s="153"/>
      <c r="G103" s="151"/>
    </row>
    <row r="104" spans="2:7" ht="15.75" customHeight="1" x14ac:dyDescent="0.2">
      <c r="B104" s="148"/>
      <c r="C104" s="151"/>
      <c r="D104" s="148"/>
      <c r="E104" s="153"/>
      <c r="G104" s="151"/>
    </row>
    <row r="105" spans="2:7" ht="15.75" customHeight="1" x14ac:dyDescent="0.2">
      <c r="B105" s="148"/>
      <c r="D105" s="148"/>
      <c r="E105" s="153"/>
      <c r="G105" s="151"/>
    </row>
    <row r="106" spans="2:7" ht="15.75" customHeight="1" x14ac:dyDescent="0.2">
      <c r="B106" s="148"/>
      <c r="C106" s="151"/>
      <c r="D106" s="148"/>
      <c r="E106" s="153"/>
      <c r="G106" s="151"/>
    </row>
    <row r="107" spans="2:7" ht="15.75" customHeight="1" x14ac:dyDescent="0.2">
      <c r="B107" s="148"/>
      <c r="C107" s="151"/>
      <c r="D107" s="148"/>
      <c r="E107" s="153"/>
      <c r="G107" s="151"/>
    </row>
    <row r="108" spans="2:7" ht="15.75" customHeight="1" x14ac:dyDescent="0.2">
      <c r="B108" s="148"/>
      <c r="C108" s="151"/>
      <c r="D108" s="148"/>
      <c r="G108" s="151"/>
    </row>
    <row r="109" spans="2:7" ht="15.75" customHeight="1" x14ac:dyDescent="0.2">
      <c r="G109" s="121"/>
    </row>
    <row r="110" spans="2:7" ht="15.75" customHeight="1" x14ac:dyDescent="0.2">
      <c r="B110" s="154"/>
      <c r="G110" s="121"/>
    </row>
    <row r="111" spans="2:7" ht="15.75" customHeight="1" x14ac:dyDescent="0.2">
      <c r="G111" s="121"/>
    </row>
    <row r="112" spans="2:7" ht="15.75" customHeight="1" x14ac:dyDescent="0.2">
      <c r="D112" s="150"/>
      <c r="G112" s="121"/>
    </row>
    <row r="113" spans="2:7" ht="15.75" customHeight="1" x14ac:dyDescent="0.2">
      <c r="B113" s="148"/>
      <c r="C113" s="151"/>
      <c r="D113" s="151"/>
      <c r="E113" s="151"/>
      <c r="F113" s="151"/>
      <c r="G113" s="155"/>
    </row>
    <row r="114" spans="2:7" ht="15.75" customHeight="1" x14ac:dyDescent="0.2">
      <c r="C114" s="151"/>
      <c r="D114" s="151"/>
      <c r="E114" s="151"/>
      <c r="F114" s="151"/>
      <c r="G114" s="155"/>
    </row>
    <row r="115" spans="2:7" ht="15.75" customHeight="1" x14ac:dyDescent="0.2">
      <c r="B115" s="148"/>
      <c r="C115" s="151"/>
      <c r="D115" s="151"/>
      <c r="E115" s="151"/>
      <c r="F115" s="151"/>
      <c r="G115" s="155"/>
    </row>
    <row r="116" spans="2:7" ht="15.75" customHeight="1" x14ac:dyDescent="0.2">
      <c r="G116" s="121"/>
    </row>
    <row r="117" spans="2:7" ht="15.75" customHeight="1" x14ac:dyDescent="0.2">
      <c r="C117" s="150"/>
      <c r="D117" s="150"/>
      <c r="E117" s="150"/>
      <c r="F117" s="150"/>
      <c r="G117" s="150"/>
    </row>
    <row r="118" spans="2:7" ht="15.75" customHeight="1" x14ac:dyDescent="0.2">
      <c r="B118" s="148"/>
      <c r="D118" s="148"/>
      <c r="E118" s="153"/>
      <c r="G118" s="151"/>
    </row>
    <row r="119" spans="2:7" ht="15.75" customHeight="1" x14ac:dyDescent="0.2">
      <c r="B119" s="148"/>
      <c r="C119" s="151"/>
      <c r="D119" s="148"/>
      <c r="E119" s="153"/>
      <c r="G119" s="151"/>
    </row>
    <row r="120" spans="2:7" ht="15.75" customHeight="1" x14ac:dyDescent="0.2">
      <c r="B120" s="148"/>
      <c r="C120" s="151"/>
      <c r="D120" s="148"/>
      <c r="G120" s="151"/>
    </row>
    <row r="121" spans="2:7" ht="15.75" customHeight="1" x14ac:dyDescent="0.2">
      <c r="G121" s="121"/>
    </row>
    <row r="122" spans="2:7" ht="15.75" customHeight="1" x14ac:dyDescent="0.2">
      <c r="G122" s="121"/>
    </row>
    <row r="123" spans="2:7" ht="15.75" customHeight="1" x14ac:dyDescent="0.2">
      <c r="G123" s="121"/>
    </row>
    <row r="124" spans="2:7" ht="15.75" customHeight="1" x14ac:dyDescent="0.2">
      <c r="G124" s="121"/>
    </row>
    <row r="125" spans="2:7" ht="15.75" customHeight="1" x14ac:dyDescent="0.2">
      <c r="G125" s="121"/>
    </row>
    <row r="126" spans="2:7" ht="15.75" customHeight="1" x14ac:dyDescent="0.2">
      <c r="G126" s="121"/>
    </row>
    <row r="127" spans="2:7" ht="15.75" customHeight="1" x14ac:dyDescent="0.2">
      <c r="G127" s="121"/>
    </row>
    <row r="128" spans="2:7" ht="15.75" customHeight="1" x14ac:dyDescent="0.2">
      <c r="G128" s="121"/>
    </row>
    <row r="129" spans="7:7" ht="15.75" customHeight="1" x14ac:dyDescent="0.2">
      <c r="G129" s="121"/>
    </row>
    <row r="130" spans="7:7" ht="15.75" customHeight="1" x14ac:dyDescent="0.2">
      <c r="G130" s="121"/>
    </row>
    <row r="131" spans="7:7" ht="15.75" customHeight="1" x14ac:dyDescent="0.2">
      <c r="G131" s="121"/>
    </row>
    <row r="132" spans="7:7" ht="15.75" customHeight="1" x14ac:dyDescent="0.2">
      <c r="G132" s="121"/>
    </row>
    <row r="133" spans="7:7" ht="15.75" customHeight="1" x14ac:dyDescent="0.2">
      <c r="G133" s="121"/>
    </row>
    <row r="134" spans="7:7" ht="15.75" customHeight="1" x14ac:dyDescent="0.2">
      <c r="G134" s="121"/>
    </row>
    <row r="135" spans="7:7" ht="15.75" customHeight="1" x14ac:dyDescent="0.2">
      <c r="G135" s="121"/>
    </row>
    <row r="136" spans="7:7" ht="15.75" customHeight="1" x14ac:dyDescent="0.2">
      <c r="G136" s="121"/>
    </row>
    <row r="137" spans="7:7" ht="15.75" customHeight="1" x14ac:dyDescent="0.2">
      <c r="G137" s="121"/>
    </row>
    <row r="138" spans="7:7" ht="15.75" customHeight="1" x14ac:dyDescent="0.2">
      <c r="G138" s="121"/>
    </row>
    <row r="139" spans="7:7" ht="15.75" customHeight="1" x14ac:dyDescent="0.2">
      <c r="G139" s="121"/>
    </row>
    <row r="140" spans="7:7" ht="15.75" customHeight="1" x14ac:dyDescent="0.2">
      <c r="G140" s="121"/>
    </row>
    <row r="141" spans="7:7" ht="15.75" customHeight="1" x14ac:dyDescent="0.2">
      <c r="G141" s="121"/>
    </row>
    <row r="142" spans="7:7" ht="15.75" customHeight="1" x14ac:dyDescent="0.2">
      <c r="G142" s="121"/>
    </row>
    <row r="143" spans="7:7" ht="15.75" customHeight="1" x14ac:dyDescent="0.2">
      <c r="G143" s="121"/>
    </row>
    <row r="144" spans="7:7" ht="15.75" customHeight="1" x14ac:dyDescent="0.2">
      <c r="G144" s="121"/>
    </row>
    <row r="145" spans="7:7" ht="15.75" customHeight="1" x14ac:dyDescent="0.2">
      <c r="G145" s="121"/>
    </row>
    <row r="146" spans="7:7" ht="15.75" customHeight="1" x14ac:dyDescent="0.2">
      <c r="G146" s="121"/>
    </row>
    <row r="147" spans="7:7" ht="15.75" customHeight="1" x14ac:dyDescent="0.2">
      <c r="G147" s="121"/>
    </row>
    <row r="148" spans="7:7" ht="15.75" customHeight="1" x14ac:dyDescent="0.2">
      <c r="G148" s="121"/>
    </row>
    <row r="149" spans="7:7" ht="15.75" customHeight="1" x14ac:dyDescent="0.2">
      <c r="G149" s="121"/>
    </row>
    <row r="150" spans="7:7" ht="15.75" customHeight="1" x14ac:dyDescent="0.2">
      <c r="G150" s="121"/>
    </row>
    <row r="151" spans="7:7" ht="15.75" customHeight="1" x14ac:dyDescent="0.2">
      <c r="G151" s="121"/>
    </row>
    <row r="152" spans="7:7" ht="15.75" customHeight="1" x14ac:dyDescent="0.2">
      <c r="G152" s="121"/>
    </row>
    <row r="153" spans="7:7" ht="15.75" customHeight="1" x14ac:dyDescent="0.2">
      <c r="G153" s="121"/>
    </row>
    <row r="154" spans="7:7" ht="15.75" customHeight="1" x14ac:dyDescent="0.2">
      <c r="G154" s="121"/>
    </row>
    <row r="155" spans="7:7" ht="15.75" customHeight="1" x14ac:dyDescent="0.2">
      <c r="G155" s="121"/>
    </row>
    <row r="156" spans="7:7" ht="15.75" customHeight="1" x14ac:dyDescent="0.2">
      <c r="G156" s="121"/>
    </row>
    <row r="157" spans="7:7" ht="15.75" customHeight="1" x14ac:dyDescent="0.2">
      <c r="G157" s="121"/>
    </row>
    <row r="158" spans="7:7" ht="15.75" customHeight="1" x14ac:dyDescent="0.2">
      <c r="G158" s="121"/>
    </row>
    <row r="159" spans="7:7" ht="15.75" customHeight="1" x14ac:dyDescent="0.2">
      <c r="G159" s="121"/>
    </row>
    <row r="160" spans="7:7" ht="15.75" customHeight="1" x14ac:dyDescent="0.2">
      <c r="G160" s="121"/>
    </row>
    <row r="161" spans="7:7" ht="15.75" customHeight="1" x14ac:dyDescent="0.2">
      <c r="G161" s="121"/>
    </row>
    <row r="162" spans="7:7" ht="15.75" customHeight="1" x14ac:dyDescent="0.2">
      <c r="G162" s="121"/>
    </row>
    <row r="163" spans="7:7" ht="15.75" customHeight="1" x14ac:dyDescent="0.2">
      <c r="G163" s="121"/>
    </row>
    <row r="164" spans="7:7" ht="15.75" customHeight="1" x14ac:dyDescent="0.2">
      <c r="G164" s="121"/>
    </row>
    <row r="165" spans="7:7" ht="15.75" customHeight="1" x14ac:dyDescent="0.2">
      <c r="G165" s="121"/>
    </row>
    <row r="166" spans="7:7" ht="15.75" customHeight="1" x14ac:dyDescent="0.2">
      <c r="G166" s="121"/>
    </row>
    <row r="167" spans="7:7" ht="15.75" customHeight="1" x14ac:dyDescent="0.2">
      <c r="G167" s="121"/>
    </row>
    <row r="168" spans="7:7" ht="15.75" customHeight="1" x14ac:dyDescent="0.2">
      <c r="G168" s="121"/>
    </row>
    <row r="169" spans="7:7" ht="15.75" customHeight="1" x14ac:dyDescent="0.2">
      <c r="G169" s="121"/>
    </row>
    <row r="170" spans="7:7" ht="15.75" customHeight="1" x14ac:dyDescent="0.2">
      <c r="G170" s="121"/>
    </row>
    <row r="171" spans="7:7" ht="15.75" customHeight="1" x14ac:dyDescent="0.2">
      <c r="G171" s="121"/>
    </row>
    <row r="172" spans="7:7" ht="15.75" customHeight="1" x14ac:dyDescent="0.2">
      <c r="G172" s="121"/>
    </row>
    <row r="173" spans="7:7" ht="15.75" customHeight="1" x14ac:dyDescent="0.2">
      <c r="G173" s="121"/>
    </row>
    <row r="174" spans="7:7" ht="15.75" customHeight="1" x14ac:dyDescent="0.2">
      <c r="G174" s="121"/>
    </row>
    <row r="175" spans="7:7" ht="15.75" customHeight="1" x14ac:dyDescent="0.2">
      <c r="G175" s="121"/>
    </row>
    <row r="176" spans="7:7" ht="15.75" customHeight="1" x14ac:dyDescent="0.2">
      <c r="G176" s="121"/>
    </row>
    <row r="177" spans="7:7" ht="15.75" customHeight="1" x14ac:dyDescent="0.2">
      <c r="G177" s="121"/>
    </row>
    <row r="178" spans="7:7" ht="15.75" customHeight="1" x14ac:dyDescent="0.2">
      <c r="G178" s="121"/>
    </row>
    <row r="179" spans="7:7" ht="15.75" customHeight="1" x14ac:dyDescent="0.2">
      <c r="G179" s="121"/>
    </row>
    <row r="180" spans="7:7" ht="15.75" customHeight="1" x14ac:dyDescent="0.2">
      <c r="G180" s="121"/>
    </row>
    <row r="181" spans="7:7" ht="15.75" customHeight="1" x14ac:dyDescent="0.2">
      <c r="G181" s="121"/>
    </row>
    <row r="182" spans="7:7" ht="15.75" customHeight="1" x14ac:dyDescent="0.2">
      <c r="G182" s="121"/>
    </row>
    <row r="183" spans="7:7" ht="15.75" customHeight="1" x14ac:dyDescent="0.2">
      <c r="G183" s="121"/>
    </row>
    <row r="184" spans="7:7" ht="15.75" customHeight="1" x14ac:dyDescent="0.2">
      <c r="G184" s="121"/>
    </row>
    <row r="185" spans="7:7" ht="15.75" customHeight="1" x14ac:dyDescent="0.2">
      <c r="G185" s="121"/>
    </row>
    <row r="186" spans="7:7" ht="15.75" customHeight="1" x14ac:dyDescent="0.2">
      <c r="G186" s="121"/>
    </row>
    <row r="187" spans="7:7" ht="15.75" customHeight="1" x14ac:dyDescent="0.2">
      <c r="G187" s="121"/>
    </row>
    <row r="188" spans="7:7" ht="15.75" customHeight="1" x14ac:dyDescent="0.2">
      <c r="G188" s="121"/>
    </row>
    <row r="189" spans="7:7" ht="15.75" customHeight="1" x14ac:dyDescent="0.2">
      <c r="G189" s="121"/>
    </row>
    <row r="190" spans="7:7" ht="15.75" customHeight="1" x14ac:dyDescent="0.2">
      <c r="G190" s="121"/>
    </row>
    <row r="191" spans="7:7" ht="15.75" customHeight="1" x14ac:dyDescent="0.2">
      <c r="G191" s="121"/>
    </row>
    <row r="192" spans="7:7" ht="15.75" customHeight="1" x14ac:dyDescent="0.2">
      <c r="G192" s="121"/>
    </row>
    <row r="193" spans="7:7" ht="15.75" customHeight="1" x14ac:dyDescent="0.2">
      <c r="G193" s="121"/>
    </row>
    <row r="194" spans="7:7" ht="15.75" customHeight="1" x14ac:dyDescent="0.2">
      <c r="G194" s="121"/>
    </row>
    <row r="195" spans="7:7" ht="15.75" customHeight="1" x14ac:dyDescent="0.2">
      <c r="G195" s="121"/>
    </row>
    <row r="196" spans="7:7" ht="15.75" customHeight="1" x14ac:dyDescent="0.2">
      <c r="G196" s="121"/>
    </row>
    <row r="197" spans="7:7" ht="15.75" customHeight="1" x14ac:dyDescent="0.2">
      <c r="G197" s="121"/>
    </row>
    <row r="198" spans="7:7" ht="15.75" customHeight="1" x14ac:dyDescent="0.2">
      <c r="G198" s="121"/>
    </row>
    <row r="199" spans="7:7" ht="15.75" customHeight="1" x14ac:dyDescent="0.2">
      <c r="G199" s="121"/>
    </row>
    <row r="200" spans="7:7" ht="15.75" customHeight="1" x14ac:dyDescent="0.2">
      <c r="G200" s="121"/>
    </row>
    <row r="201" spans="7:7" ht="15.75" customHeight="1" x14ac:dyDescent="0.2">
      <c r="G201" s="121"/>
    </row>
    <row r="202" spans="7:7" ht="15.75" customHeight="1" x14ac:dyDescent="0.2">
      <c r="G202" s="121"/>
    </row>
    <row r="203" spans="7:7" ht="15.75" customHeight="1" x14ac:dyDescent="0.2">
      <c r="G203" s="121"/>
    </row>
    <row r="204" spans="7:7" ht="15.75" customHeight="1" x14ac:dyDescent="0.2">
      <c r="G204" s="121"/>
    </row>
    <row r="205" spans="7:7" ht="15.75" customHeight="1" x14ac:dyDescent="0.2">
      <c r="G205" s="121"/>
    </row>
    <row r="206" spans="7:7" ht="15.75" customHeight="1" x14ac:dyDescent="0.2">
      <c r="G206" s="121"/>
    </row>
    <row r="207" spans="7:7" ht="15.75" customHeight="1" x14ac:dyDescent="0.2">
      <c r="G207" s="121"/>
    </row>
    <row r="208" spans="7:7" ht="15.75" customHeight="1" x14ac:dyDescent="0.2">
      <c r="G208" s="121"/>
    </row>
    <row r="209" spans="7:7" ht="15.75" customHeight="1" x14ac:dyDescent="0.2">
      <c r="G209" s="121"/>
    </row>
    <row r="210" spans="7:7" ht="15.75" customHeight="1" x14ac:dyDescent="0.2">
      <c r="G210" s="121"/>
    </row>
    <row r="211" spans="7:7" ht="15.75" customHeight="1" x14ac:dyDescent="0.2">
      <c r="G211" s="121"/>
    </row>
    <row r="212" spans="7:7" ht="15.75" customHeight="1" x14ac:dyDescent="0.2">
      <c r="G212" s="121"/>
    </row>
    <row r="213" spans="7:7" ht="15.75" customHeight="1" x14ac:dyDescent="0.2">
      <c r="G213" s="121"/>
    </row>
    <row r="214" spans="7:7" ht="15.75" customHeight="1" x14ac:dyDescent="0.2">
      <c r="G214" s="121"/>
    </row>
    <row r="215" spans="7:7" ht="15.75" customHeight="1" x14ac:dyDescent="0.2">
      <c r="G215" s="121"/>
    </row>
    <row r="216" spans="7:7" ht="15.75" customHeight="1" x14ac:dyDescent="0.2">
      <c r="G216" s="121"/>
    </row>
    <row r="217" spans="7:7" ht="15.75" customHeight="1" x14ac:dyDescent="0.2">
      <c r="G217" s="121"/>
    </row>
    <row r="218" spans="7:7" ht="15.75" customHeight="1" x14ac:dyDescent="0.2">
      <c r="G218" s="121"/>
    </row>
    <row r="219" spans="7:7" ht="15.75" customHeight="1" x14ac:dyDescent="0.2">
      <c r="G219" s="121"/>
    </row>
    <row r="220" spans="7:7" ht="15.75" customHeight="1" x14ac:dyDescent="0.2">
      <c r="G220" s="121"/>
    </row>
    <row r="221" spans="7:7" ht="15.75" customHeight="1" x14ac:dyDescent="0.2">
      <c r="G221" s="121"/>
    </row>
    <row r="222" spans="7:7" ht="15.75" customHeight="1" x14ac:dyDescent="0.2">
      <c r="G222" s="121"/>
    </row>
    <row r="223" spans="7:7" ht="15.75" customHeight="1" x14ac:dyDescent="0.2">
      <c r="G223" s="121"/>
    </row>
    <row r="224" spans="7:7" ht="15.75" customHeight="1" x14ac:dyDescent="0.2">
      <c r="G224" s="121"/>
    </row>
    <row r="225" spans="7:7" ht="15.75" customHeight="1" x14ac:dyDescent="0.2">
      <c r="G225" s="121"/>
    </row>
    <row r="226" spans="7:7" ht="15.75" customHeight="1" x14ac:dyDescent="0.2">
      <c r="G226" s="121"/>
    </row>
    <row r="227" spans="7:7" ht="15.75" customHeight="1" x14ac:dyDescent="0.2">
      <c r="G227" s="121"/>
    </row>
    <row r="228" spans="7:7" ht="15.75" customHeight="1" x14ac:dyDescent="0.2">
      <c r="G228" s="121"/>
    </row>
    <row r="229" spans="7:7" ht="15.75" customHeight="1" x14ac:dyDescent="0.2">
      <c r="G229" s="121"/>
    </row>
    <row r="230" spans="7:7" ht="15.75" customHeight="1" x14ac:dyDescent="0.2">
      <c r="G230" s="121"/>
    </row>
    <row r="231" spans="7:7" ht="15.75" customHeight="1" x14ac:dyDescent="0.2">
      <c r="G231" s="121"/>
    </row>
    <row r="232" spans="7:7" ht="15.75" customHeight="1" x14ac:dyDescent="0.2">
      <c r="G232" s="121"/>
    </row>
    <row r="233" spans="7:7" ht="15.75" customHeight="1" x14ac:dyDescent="0.2">
      <c r="G233" s="121"/>
    </row>
    <row r="234" spans="7:7" ht="15.75" customHeight="1" x14ac:dyDescent="0.2">
      <c r="G234" s="121"/>
    </row>
    <row r="235" spans="7:7" ht="15.75" customHeight="1" x14ac:dyDescent="0.2">
      <c r="G235" s="121"/>
    </row>
    <row r="236" spans="7:7" ht="15.75" customHeight="1" x14ac:dyDescent="0.2">
      <c r="G236" s="121"/>
    </row>
    <row r="237" spans="7:7" ht="15.75" customHeight="1" x14ac:dyDescent="0.2">
      <c r="G237" s="121"/>
    </row>
    <row r="238" spans="7:7" ht="15.75" customHeight="1" x14ac:dyDescent="0.2">
      <c r="G238" s="121"/>
    </row>
    <row r="239" spans="7:7" ht="15.75" customHeight="1" x14ac:dyDescent="0.2">
      <c r="G239" s="121"/>
    </row>
    <row r="240" spans="7:7" ht="15.75" customHeight="1" x14ac:dyDescent="0.2">
      <c r="G240" s="121"/>
    </row>
    <row r="241" spans="7:7" ht="15.75" customHeight="1" x14ac:dyDescent="0.2">
      <c r="G241" s="121"/>
    </row>
    <row r="242" spans="7:7" ht="15.75" customHeight="1" x14ac:dyDescent="0.2">
      <c r="G242" s="121"/>
    </row>
    <row r="243" spans="7:7" ht="15.75" customHeight="1" x14ac:dyDescent="0.2">
      <c r="G243" s="121"/>
    </row>
    <row r="244" spans="7:7" ht="15.75" customHeight="1" x14ac:dyDescent="0.2">
      <c r="G244" s="121"/>
    </row>
    <row r="245" spans="7:7" ht="15.75" customHeight="1" x14ac:dyDescent="0.2">
      <c r="G245" s="121"/>
    </row>
    <row r="246" spans="7:7" ht="15.75" customHeight="1" x14ac:dyDescent="0.2">
      <c r="G246" s="121"/>
    </row>
    <row r="247" spans="7:7" ht="15.75" customHeight="1" x14ac:dyDescent="0.2">
      <c r="G247" s="121"/>
    </row>
    <row r="248" spans="7:7" ht="15.75" customHeight="1" x14ac:dyDescent="0.2">
      <c r="G248" s="121"/>
    </row>
    <row r="249" spans="7:7" ht="15.75" customHeight="1" x14ac:dyDescent="0.2">
      <c r="G249" s="121"/>
    </row>
    <row r="250" spans="7:7" ht="15.75" customHeight="1" x14ac:dyDescent="0.2">
      <c r="G250" s="121"/>
    </row>
    <row r="251" spans="7:7" ht="15.75" customHeight="1" x14ac:dyDescent="0.2">
      <c r="G251" s="121"/>
    </row>
    <row r="252" spans="7:7" ht="15.75" customHeight="1" x14ac:dyDescent="0.2">
      <c r="G252" s="121"/>
    </row>
    <row r="253" spans="7:7" ht="15.75" customHeight="1" x14ac:dyDescent="0.2">
      <c r="G253" s="121"/>
    </row>
    <row r="254" spans="7:7" ht="15.75" customHeight="1" x14ac:dyDescent="0.2">
      <c r="G254" s="121"/>
    </row>
    <row r="255" spans="7:7" ht="15.75" customHeight="1" x14ac:dyDescent="0.2">
      <c r="G255" s="121"/>
    </row>
    <row r="256" spans="7:7" ht="15.75" customHeight="1" x14ac:dyDescent="0.2">
      <c r="G256" s="121"/>
    </row>
    <row r="257" spans="7:7" ht="15.75" customHeight="1" x14ac:dyDescent="0.2">
      <c r="G257" s="121"/>
    </row>
    <row r="258" spans="7:7" ht="15.75" customHeight="1" x14ac:dyDescent="0.2">
      <c r="G258" s="121"/>
    </row>
    <row r="259" spans="7:7" ht="15.75" customHeight="1" x14ac:dyDescent="0.2">
      <c r="G259" s="121"/>
    </row>
    <row r="260" spans="7:7" ht="15.75" customHeight="1" x14ac:dyDescent="0.2">
      <c r="G260" s="121"/>
    </row>
    <row r="261" spans="7:7" ht="15.75" customHeight="1" x14ac:dyDescent="0.2">
      <c r="G261" s="121"/>
    </row>
    <row r="262" spans="7:7" ht="15.75" customHeight="1" x14ac:dyDescent="0.2">
      <c r="G262" s="121"/>
    </row>
    <row r="263" spans="7:7" ht="15.75" customHeight="1" x14ac:dyDescent="0.2">
      <c r="G263" s="121"/>
    </row>
    <row r="264" spans="7:7" ht="15.75" customHeight="1" x14ac:dyDescent="0.2">
      <c r="G264" s="121"/>
    </row>
    <row r="265" spans="7:7" ht="15.75" customHeight="1" x14ac:dyDescent="0.2">
      <c r="G265" s="121"/>
    </row>
    <row r="266" spans="7:7" ht="15.75" customHeight="1" x14ac:dyDescent="0.2">
      <c r="G266" s="121"/>
    </row>
    <row r="267" spans="7:7" ht="15.75" customHeight="1" x14ac:dyDescent="0.2">
      <c r="G267" s="121"/>
    </row>
    <row r="268" spans="7:7" ht="15.75" customHeight="1" x14ac:dyDescent="0.2">
      <c r="G268" s="121"/>
    </row>
    <row r="269" spans="7:7" ht="15.75" customHeight="1" x14ac:dyDescent="0.2">
      <c r="G269" s="121"/>
    </row>
    <row r="270" spans="7:7" ht="15.75" customHeight="1" x14ac:dyDescent="0.2">
      <c r="G270" s="121"/>
    </row>
    <row r="271" spans="7:7" ht="15.75" customHeight="1" x14ac:dyDescent="0.2">
      <c r="G271" s="121"/>
    </row>
    <row r="272" spans="7:7" ht="15.75" customHeight="1" x14ac:dyDescent="0.2">
      <c r="G272" s="121"/>
    </row>
    <row r="273" spans="7:7" ht="15.75" customHeight="1" x14ac:dyDescent="0.2">
      <c r="G273" s="121"/>
    </row>
    <row r="274" spans="7:7" ht="15.75" customHeight="1" x14ac:dyDescent="0.2">
      <c r="G274" s="121"/>
    </row>
    <row r="275" spans="7:7" ht="15.75" customHeight="1" x14ac:dyDescent="0.2">
      <c r="G275" s="121"/>
    </row>
    <row r="276" spans="7:7" ht="15.75" customHeight="1" x14ac:dyDescent="0.2">
      <c r="G276" s="121"/>
    </row>
    <row r="277" spans="7:7" ht="15.75" customHeight="1" x14ac:dyDescent="0.2">
      <c r="G277" s="121"/>
    </row>
    <row r="278" spans="7:7" ht="15.75" customHeight="1" x14ac:dyDescent="0.2">
      <c r="G278" s="121"/>
    </row>
    <row r="279" spans="7:7" ht="15.75" customHeight="1" x14ac:dyDescent="0.2">
      <c r="G279" s="121"/>
    </row>
    <row r="280" spans="7:7" ht="15.75" customHeight="1" x14ac:dyDescent="0.2">
      <c r="G280" s="121"/>
    </row>
    <row r="281" spans="7:7" ht="15.75" customHeight="1" x14ac:dyDescent="0.2"/>
    <row r="282" spans="7:7" ht="15.75" customHeight="1" x14ac:dyDescent="0.2"/>
    <row r="283" spans="7:7" ht="15.75" customHeight="1" x14ac:dyDescent="0.2"/>
    <row r="284" spans="7:7" ht="15.75" customHeight="1" x14ac:dyDescent="0.2"/>
    <row r="285" spans="7:7" ht="15.75" customHeight="1" x14ac:dyDescent="0.2"/>
    <row r="286" spans="7:7" ht="15.75" customHeight="1" x14ac:dyDescent="0.2"/>
    <row r="287" spans="7:7" ht="15.75" customHeight="1" x14ac:dyDescent="0.2"/>
    <row r="288" spans="7:7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4">
    <mergeCell ref="I67:L67"/>
    <mergeCell ref="I68:L68"/>
    <mergeCell ref="G57:I57"/>
    <mergeCell ref="G58:I58"/>
    <mergeCell ref="G59:I59"/>
    <mergeCell ref="G60:I60"/>
    <mergeCell ref="G61:I61"/>
    <mergeCell ref="G62:I62"/>
    <mergeCell ref="E63:I63"/>
    <mergeCell ref="G55:I55"/>
    <mergeCell ref="G56:I56"/>
    <mergeCell ref="E64:I64"/>
    <mergeCell ref="E65:I65"/>
    <mergeCell ref="E66:I66"/>
    <mergeCell ref="D49:I49"/>
    <mergeCell ref="D50:I50"/>
    <mergeCell ref="D51:I51"/>
    <mergeCell ref="D52:I52"/>
    <mergeCell ref="D53:I53"/>
    <mergeCell ref="E42:I42"/>
    <mergeCell ref="E43:I43"/>
    <mergeCell ref="E44:I44"/>
    <mergeCell ref="D47:I47"/>
    <mergeCell ref="D48:I48"/>
    <mergeCell ref="H35:I35"/>
    <mergeCell ref="E38:I38"/>
    <mergeCell ref="E39:I39"/>
    <mergeCell ref="E40:I40"/>
    <mergeCell ref="E41:I41"/>
    <mergeCell ref="H29:I29"/>
    <mergeCell ref="H31:I31"/>
    <mergeCell ref="H32:I32"/>
    <mergeCell ref="H33:I33"/>
    <mergeCell ref="H34:I34"/>
    <mergeCell ref="H24:I24"/>
    <mergeCell ref="H25:I25"/>
    <mergeCell ref="H26:I26"/>
    <mergeCell ref="H27:I27"/>
    <mergeCell ref="H28:I28"/>
    <mergeCell ref="H19:I19"/>
    <mergeCell ref="H20:I20"/>
    <mergeCell ref="H21:I21"/>
    <mergeCell ref="H22:I22"/>
    <mergeCell ref="H23:I23"/>
    <mergeCell ref="H11:I11"/>
    <mergeCell ref="H15:I15"/>
    <mergeCell ref="H16:I16"/>
    <mergeCell ref="H17:I17"/>
    <mergeCell ref="H18:I18"/>
    <mergeCell ref="D2:I2"/>
    <mergeCell ref="H3:I3"/>
    <mergeCell ref="H4:I4"/>
    <mergeCell ref="H5:I5"/>
    <mergeCell ref="H8:I8"/>
  </mergeCells>
  <conditionalFormatting sqref="C78">
    <cfRule type="expression" dxfId="4" priority="1">
      <formula>$C$78&lt;&gt;$C$65</formula>
    </cfRule>
  </conditionalFormatting>
  <hyperlinks>
    <hyperlink ref="H29" r:id="rId1" xr:uid="{00000000-0004-0000-0100-000000000000}"/>
  </hyperlinks>
  <pageMargins left="0.7" right="0.7" top="0.75" bottom="0.75" header="0" footer="0"/>
  <pageSetup orientation="landscape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15" zoomScale="120" zoomScaleNormal="120" workbookViewId="0">
      <selection activeCell="E21" sqref="E21"/>
    </sheetView>
  </sheetViews>
  <sheetFormatPr baseColWidth="10" defaultColWidth="14.5" defaultRowHeight="15" customHeight="1" x14ac:dyDescent="0.2"/>
  <cols>
    <col min="1" max="1" width="6.83203125" customWidth="1"/>
    <col min="2" max="2" width="31.5" customWidth="1"/>
    <col min="3" max="3" width="13.5" customWidth="1"/>
    <col min="4" max="4" width="12" customWidth="1"/>
    <col min="5" max="5" width="10.33203125" customWidth="1"/>
    <col min="6" max="6" width="15.5" customWidth="1"/>
    <col min="7" max="7" width="13.83203125" customWidth="1"/>
    <col min="8" max="8" width="8.83203125" customWidth="1"/>
    <col min="9" max="9" width="14.6640625" customWidth="1"/>
    <col min="10" max="10" width="21.6640625" customWidth="1"/>
    <col min="11" max="19" width="8.5" customWidth="1"/>
    <col min="20" max="26" width="8.83203125" customWidth="1"/>
  </cols>
  <sheetData>
    <row r="1" spans="1:20" ht="19" x14ac:dyDescent="0.2">
      <c r="A1" s="1" t="str">
        <f>HYPERLINK("#summary!a1","Home")</f>
        <v>Home</v>
      </c>
      <c r="B1" s="2" t="s">
        <v>0</v>
      </c>
      <c r="C1" s="3" t="str">
        <f>[1]Summary!D1</f>
        <v>Saint Joseph's College</v>
      </c>
      <c r="D1" s="4"/>
      <c r="E1" s="4"/>
      <c r="F1" s="4"/>
      <c r="G1" s="4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19" x14ac:dyDescent="0.2">
      <c r="A2" s="8"/>
      <c r="B2" s="2" t="s">
        <v>1</v>
      </c>
      <c r="C2" s="9">
        <v>2020</v>
      </c>
      <c r="D2" s="162" t="str">
        <f>CONCATENATE("Fiscal Year July 1, ",C2-1," - June 30, ",C2)</f>
        <v>Fiscal Year July 1, 2019 - June 30, 2020</v>
      </c>
      <c r="E2" s="163"/>
      <c r="F2" s="163"/>
      <c r="G2" s="163"/>
      <c r="H2" s="163"/>
      <c r="I2" s="164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42" x14ac:dyDescent="0.2">
      <c r="A3" s="8"/>
      <c r="B3" s="10"/>
      <c r="C3" s="11" t="s">
        <v>2</v>
      </c>
      <c r="D3" s="11" t="s">
        <v>3</v>
      </c>
      <c r="E3" s="11" t="s">
        <v>96</v>
      </c>
      <c r="F3" s="12" t="s">
        <v>97</v>
      </c>
      <c r="G3" s="11" t="s">
        <v>6</v>
      </c>
      <c r="H3" s="165" t="s">
        <v>7</v>
      </c>
      <c r="I3" s="166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19" x14ac:dyDescent="0.25">
      <c r="A4" s="8"/>
      <c r="B4" s="13" t="s">
        <v>8</v>
      </c>
      <c r="C4" s="14"/>
      <c r="D4" s="15"/>
      <c r="E4" s="15"/>
      <c r="F4" s="16">
        <f>F5+F8+F11+F15</f>
        <v>3.3633199999999999</v>
      </c>
      <c r="G4" s="17">
        <f t="shared" ref="G4:G36" si="0">F4/$F$30</f>
        <v>0.98850574368049438</v>
      </c>
      <c r="H4" s="167"/>
      <c r="I4" s="168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16" x14ac:dyDescent="0.2">
      <c r="A5" s="8"/>
      <c r="B5" s="18" t="s">
        <v>9</v>
      </c>
      <c r="C5" s="14"/>
      <c r="D5" s="15"/>
      <c r="E5" s="15"/>
      <c r="F5" s="19">
        <f>SUM(F6:F7)</f>
        <v>2.5964999999999998</v>
      </c>
      <c r="G5" s="20">
        <f t="shared" si="0"/>
        <v>0.76313141879642832</v>
      </c>
      <c r="H5" s="169"/>
      <c r="I5" s="164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x14ac:dyDescent="0.2">
      <c r="A6" s="8"/>
      <c r="B6" s="21" t="s">
        <v>10</v>
      </c>
      <c r="C6" s="22">
        <v>301</v>
      </c>
      <c r="D6" s="23" t="s">
        <v>98</v>
      </c>
      <c r="E6" s="24">
        <v>2</v>
      </c>
      <c r="F6" s="25">
        <f t="shared" ref="F6:F7" si="1">C6*E6/1000</f>
        <v>0.60199999999999998</v>
      </c>
      <c r="G6" s="26">
        <f t="shared" si="0"/>
        <v>0.17693245296185245</v>
      </c>
      <c r="H6" s="27" t="s">
        <v>12</v>
      </c>
      <c r="I6" s="2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">
      <c r="A7" s="8"/>
      <c r="B7" s="21" t="s">
        <v>13</v>
      </c>
      <c r="C7" s="28">
        <v>3989</v>
      </c>
      <c r="D7" s="23" t="s">
        <v>98</v>
      </c>
      <c r="E7" s="24">
        <v>0.5</v>
      </c>
      <c r="F7" s="25">
        <f t="shared" si="1"/>
        <v>1.9944999999999999</v>
      </c>
      <c r="G7" s="26">
        <f t="shared" si="0"/>
        <v>0.58619896583457598</v>
      </c>
      <c r="H7" s="27" t="s">
        <v>12</v>
      </c>
      <c r="I7" s="2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16" x14ac:dyDescent="0.2">
      <c r="A8" s="8"/>
      <c r="B8" s="18" t="s">
        <v>14</v>
      </c>
      <c r="C8" s="14"/>
      <c r="D8" s="15"/>
      <c r="E8" s="15"/>
      <c r="F8" s="19">
        <f>SUM(F9:F10)</f>
        <v>0.76682000000000017</v>
      </c>
      <c r="G8" s="20">
        <f t="shared" si="0"/>
        <v>0.225374324884066</v>
      </c>
      <c r="H8" s="169"/>
      <c r="I8" s="164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2">
      <c r="A9" s="8"/>
      <c r="B9" s="21" t="s">
        <v>15</v>
      </c>
      <c r="C9" s="22">
        <v>20.6</v>
      </c>
      <c r="D9" s="23" t="s">
        <v>98</v>
      </c>
      <c r="E9" s="24">
        <v>36.700000000000003</v>
      </c>
      <c r="F9" s="25">
        <f t="shared" ref="F9:F10" si="2">C9*E9/1000</f>
        <v>0.75602000000000014</v>
      </c>
      <c r="G9" s="26">
        <f t="shared" si="0"/>
        <v>0.22220012140900286</v>
      </c>
      <c r="H9" s="27" t="s">
        <v>16</v>
      </c>
      <c r="I9" s="2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x14ac:dyDescent="0.2">
      <c r="A10" s="8"/>
      <c r="B10" s="21" t="s">
        <v>17</v>
      </c>
      <c r="C10" s="22">
        <v>4</v>
      </c>
      <c r="D10" s="23" t="s">
        <v>98</v>
      </c>
      <c r="E10" s="24">
        <v>2.7</v>
      </c>
      <c r="F10" s="25">
        <f t="shared" si="2"/>
        <v>1.0800000000000001E-2</v>
      </c>
      <c r="G10" s="26">
        <f t="shared" si="0"/>
        <v>3.1742034750631338E-3</v>
      </c>
      <c r="H10" s="27" t="s">
        <v>16</v>
      </c>
      <c r="I10" s="2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6" x14ac:dyDescent="0.2">
      <c r="A11" s="8"/>
      <c r="B11" s="18" t="s">
        <v>18</v>
      </c>
      <c r="C11" s="14"/>
      <c r="D11" s="15"/>
      <c r="E11" s="15"/>
      <c r="F11" s="30">
        <f>SUM(F12:F14)</f>
        <v>0</v>
      </c>
      <c r="G11" s="20">
        <f t="shared" si="0"/>
        <v>0</v>
      </c>
      <c r="H11" s="169"/>
      <c r="I11" s="164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x14ac:dyDescent="0.2">
      <c r="A12" s="8"/>
      <c r="B12" s="21" t="s">
        <v>19</v>
      </c>
      <c r="C12" s="22">
        <v>0</v>
      </c>
      <c r="D12" s="23" t="s">
        <v>20</v>
      </c>
      <c r="E12" s="24">
        <v>0</v>
      </c>
      <c r="F12" s="29">
        <f t="shared" ref="F12:F14" si="3">C12*E12/1000</f>
        <v>0</v>
      </c>
      <c r="G12" s="26">
        <f t="shared" si="0"/>
        <v>0</v>
      </c>
      <c r="H12" s="31" t="s">
        <v>21</v>
      </c>
      <c r="I12" s="31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x14ac:dyDescent="0.2">
      <c r="A13" s="8"/>
      <c r="B13" s="21" t="s">
        <v>22</v>
      </c>
      <c r="C13" s="22">
        <v>0</v>
      </c>
      <c r="D13" s="23" t="s">
        <v>20</v>
      </c>
      <c r="E13" s="24">
        <v>0</v>
      </c>
      <c r="F13" s="29">
        <f t="shared" si="3"/>
        <v>0</v>
      </c>
      <c r="G13" s="26">
        <f t="shared" si="0"/>
        <v>0</v>
      </c>
      <c r="H13" s="31" t="s">
        <v>23</v>
      </c>
      <c r="I13" s="31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x14ac:dyDescent="0.2">
      <c r="A14" s="8"/>
      <c r="B14" s="21" t="s">
        <v>24</v>
      </c>
      <c r="C14" s="22">
        <v>0</v>
      </c>
      <c r="D14" s="23" t="s">
        <v>20</v>
      </c>
      <c r="E14" s="24">
        <v>0</v>
      </c>
      <c r="F14" s="29">
        <f t="shared" si="3"/>
        <v>0</v>
      </c>
      <c r="G14" s="26">
        <f t="shared" si="0"/>
        <v>0</v>
      </c>
      <c r="H14" s="31" t="s">
        <v>21</v>
      </c>
      <c r="I14" s="31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ht="16" x14ac:dyDescent="0.2">
      <c r="A15" s="8"/>
      <c r="B15" s="18" t="s">
        <v>25</v>
      </c>
      <c r="C15" s="14"/>
      <c r="D15" s="15"/>
      <c r="E15" s="32"/>
      <c r="F15" s="30">
        <f>SUM(F16:F19)</f>
        <v>0</v>
      </c>
      <c r="G15" s="20">
        <f t="shared" si="0"/>
        <v>0</v>
      </c>
      <c r="H15" s="169"/>
      <c r="I15" s="164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2">
      <c r="A16" s="8"/>
      <c r="B16" s="21" t="s">
        <v>26</v>
      </c>
      <c r="C16" s="22">
        <v>0</v>
      </c>
      <c r="D16" s="23" t="s">
        <v>20</v>
      </c>
      <c r="E16" s="24">
        <v>0</v>
      </c>
      <c r="F16" s="29">
        <f t="shared" ref="F16:F19" si="4">C16*E16/1000</f>
        <v>0</v>
      </c>
      <c r="G16" s="26">
        <f t="shared" si="0"/>
        <v>0</v>
      </c>
      <c r="H16" s="169" t="s">
        <v>27</v>
      </c>
      <c r="I16" s="164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x14ac:dyDescent="0.2">
      <c r="A17" s="8"/>
      <c r="B17" s="21" t="s">
        <v>28</v>
      </c>
      <c r="C17" s="22">
        <v>0</v>
      </c>
      <c r="D17" s="23" t="s">
        <v>29</v>
      </c>
      <c r="E17" s="24">
        <v>0</v>
      </c>
      <c r="F17" s="29">
        <f t="shared" si="4"/>
        <v>0</v>
      </c>
      <c r="G17" s="26">
        <f t="shared" si="0"/>
        <v>0</v>
      </c>
      <c r="H17" s="169"/>
      <c r="I17" s="164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x14ac:dyDescent="0.2">
      <c r="A18" s="8"/>
      <c r="B18" s="21" t="s">
        <v>30</v>
      </c>
      <c r="C18" s="22">
        <v>0</v>
      </c>
      <c r="D18" s="23" t="s">
        <v>29</v>
      </c>
      <c r="E18" s="24">
        <v>0</v>
      </c>
      <c r="F18" s="29">
        <f t="shared" si="4"/>
        <v>0</v>
      </c>
      <c r="G18" s="26">
        <f t="shared" si="0"/>
        <v>0</v>
      </c>
      <c r="H18" s="169"/>
      <c r="I18" s="164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x14ac:dyDescent="0.2">
      <c r="A19" s="8"/>
      <c r="B19" s="21" t="s">
        <v>31</v>
      </c>
      <c r="C19" s="22">
        <v>0</v>
      </c>
      <c r="D19" s="23" t="s">
        <v>29</v>
      </c>
      <c r="E19" s="24">
        <v>0</v>
      </c>
      <c r="F19" s="29">
        <f t="shared" si="4"/>
        <v>0</v>
      </c>
      <c r="G19" s="26">
        <f t="shared" si="0"/>
        <v>0</v>
      </c>
      <c r="H19" s="169"/>
      <c r="I19" s="164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19" x14ac:dyDescent="0.25">
      <c r="A20" s="8"/>
      <c r="B20" s="33" t="s">
        <v>32</v>
      </c>
      <c r="C20" s="34"/>
      <c r="D20" s="35"/>
      <c r="E20" s="35"/>
      <c r="F20" s="70">
        <f>SUM(F21)</f>
        <v>0</v>
      </c>
      <c r="G20" s="17">
        <f t="shared" si="0"/>
        <v>0</v>
      </c>
      <c r="H20" s="170"/>
      <c r="I20" s="171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5.75" customHeight="1" x14ac:dyDescent="0.2">
      <c r="A21" s="8"/>
      <c r="B21" s="36" t="s">
        <v>33</v>
      </c>
      <c r="C21" s="37">
        <f>C78</f>
        <v>3464.585</v>
      </c>
      <c r="D21" s="38" t="str">
        <f>C67</f>
        <v>MWh</v>
      </c>
      <c r="E21" s="39">
        <v>0</v>
      </c>
      <c r="F21" s="54">
        <f>C21*E21/1000</f>
        <v>0</v>
      </c>
      <c r="G21" s="20">
        <f t="shared" si="0"/>
        <v>0</v>
      </c>
      <c r="H21" s="172" t="s">
        <v>34</v>
      </c>
      <c r="I21" s="164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15.75" customHeight="1" x14ac:dyDescent="0.25">
      <c r="A22" s="8"/>
      <c r="B22" s="41" t="s">
        <v>35</v>
      </c>
      <c r="C22" s="42"/>
      <c r="D22" s="43"/>
      <c r="E22" s="43"/>
      <c r="F22" s="70">
        <f>SUM(F23:F26,F29)</f>
        <v>3.9108383953927704E-2</v>
      </c>
      <c r="G22" s="44">
        <f t="shared" si="0"/>
        <v>1.1494256319505613E-2</v>
      </c>
      <c r="H22" s="167"/>
      <c r="I22" s="168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5.75" customHeight="1" x14ac:dyDescent="0.2">
      <c r="A23" s="8"/>
      <c r="B23" s="45" t="s">
        <v>36</v>
      </c>
      <c r="C23" s="46">
        <v>104</v>
      </c>
      <c r="D23" s="47" t="s">
        <v>98</v>
      </c>
      <c r="E23" s="48">
        <f>0.000376042153403151*1000</f>
        <v>0.376042153403151</v>
      </c>
      <c r="F23" s="49">
        <f>C23*E23/1000</f>
        <v>3.9108383953927704E-2</v>
      </c>
      <c r="G23" s="50">
        <f t="shared" si="0"/>
        <v>1.1494256319505613E-2</v>
      </c>
      <c r="H23" s="173" t="s">
        <v>16</v>
      </c>
      <c r="I23" s="164"/>
      <c r="J23" s="51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5.75" customHeight="1" x14ac:dyDescent="0.2">
      <c r="A24" s="8"/>
      <c r="B24" s="45" t="s">
        <v>38</v>
      </c>
      <c r="C24" s="46"/>
      <c r="D24" s="47"/>
      <c r="E24" s="52"/>
      <c r="F24" s="53">
        <v>0</v>
      </c>
      <c r="G24" s="50">
        <f t="shared" si="0"/>
        <v>0</v>
      </c>
      <c r="H24" s="173" t="s">
        <v>39</v>
      </c>
      <c r="I24" s="164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5.75" customHeight="1" x14ac:dyDescent="0.2">
      <c r="A25" s="8"/>
      <c r="B25" s="45" t="s">
        <v>40</v>
      </c>
      <c r="C25" s="46">
        <v>8500000</v>
      </c>
      <c r="D25" s="47" t="s">
        <v>41</v>
      </c>
      <c r="E25" s="48">
        <v>0</v>
      </c>
      <c r="F25" s="54">
        <f>C25*E25/1000</f>
        <v>0</v>
      </c>
      <c r="G25" s="50">
        <f t="shared" si="0"/>
        <v>0</v>
      </c>
      <c r="H25" s="169" t="s">
        <v>21</v>
      </c>
      <c r="I25" s="164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5.75" customHeight="1" x14ac:dyDescent="0.2">
      <c r="A26" s="8"/>
      <c r="B26" s="45" t="s">
        <v>42</v>
      </c>
      <c r="C26" s="46"/>
      <c r="D26" s="47"/>
      <c r="E26" s="52"/>
      <c r="F26" s="54">
        <f>SUM(F27:F28)</f>
        <v>0</v>
      </c>
      <c r="G26" s="50">
        <f t="shared" si="0"/>
        <v>0</v>
      </c>
      <c r="H26" s="169"/>
      <c r="I26" s="164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ht="15.75" customHeight="1" x14ac:dyDescent="0.2">
      <c r="A27" s="8"/>
      <c r="B27" s="55" t="s">
        <v>43</v>
      </c>
      <c r="C27" s="56">
        <v>5525</v>
      </c>
      <c r="D27" s="57" t="s">
        <v>20</v>
      </c>
      <c r="E27" s="58">
        <v>0</v>
      </c>
      <c r="F27" s="29">
        <f t="shared" ref="F27:F29" si="5">C27*E27/1000</f>
        <v>0</v>
      </c>
      <c r="G27" s="50">
        <f t="shared" si="0"/>
        <v>0</v>
      </c>
      <c r="H27" s="169" t="s">
        <v>44</v>
      </c>
      <c r="I27" s="164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15.75" customHeight="1" x14ac:dyDescent="0.2">
      <c r="A28" s="8"/>
      <c r="B28" s="55" t="s">
        <v>45</v>
      </c>
      <c r="C28" s="59">
        <v>1650</v>
      </c>
      <c r="D28" s="57" t="s">
        <v>20</v>
      </c>
      <c r="E28" s="58">
        <v>0</v>
      </c>
      <c r="F28" s="29">
        <f t="shared" si="5"/>
        <v>0</v>
      </c>
      <c r="G28" s="50">
        <f t="shared" si="0"/>
        <v>0</v>
      </c>
      <c r="H28" s="169" t="s">
        <v>44</v>
      </c>
      <c r="I28" s="16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ht="15.75" customHeight="1" x14ac:dyDescent="0.2">
      <c r="A29" s="8"/>
      <c r="B29" s="45" t="s">
        <v>46</v>
      </c>
      <c r="C29" s="37">
        <f>C21*0.05</f>
        <v>173.22925000000001</v>
      </c>
      <c r="D29" s="39" t="str">
        <f t="shared" ref="D29:E29" si="6">D21</f>
        <v>MWh</v>
      </c>
      <c r="E29" s="60">
        <f t="shared" si="6"/>
        <v>0</v>
      </c>
      <c r="F29" s="54">
        <f t="shared" si="5"/>
        <v>0</v>
      </c>
      <c r="G29" s="50">
        <f t="shared" si="0"/>
        <v>0</v>
      </c>
      <c r="H29" s="174" t="s">
        <v>47</v>
      </c>
      <c r="I29" s="164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ht="15.75" customHeight="1" x14ac:dyDescent="0.25">
      <c r="A30" s="8"/>
      <c r="B30" s="61" t="s">
        <v>48</v>
      </c>
      <c r="C30" s="62"/>
      <c r="D30" s="63"/>
      <c r="E30" s="63"/>
      <c r="F30" s="193">
        <f>F4+F20+F22</f>
        <v>3.4024283839539278</v>
      </c>
      <c r="G30" s="65">
        <f t="shared" si="0"/>
        <v>1</v>
      </c>
      <c r="H30" s="65"/>
      <c r="I30" s="6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ht="15.75" customHeight="1" x14ac:dyDescent="0.25">
      <c r="A31" s="8"/>
      <c r="B31" s="67" t="s">
        <v>49</v>
      </c>
      <c r="C31" s="68"/>
      <c r="D31" s="69"/>
      <c r="E31" s="69"/>
      <c r="F31" s="70">
        <f>SUM(F32:F34)-F35</f>
        <v>0</v>
      </c>
      <c r="G31" s="44">
        <f t="shared" si="0"/>
        <v>0</v>
      </c>
      <c r="H31" s="167"/>
      <c r="I31" s="168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ht="15.75" customHeight="1" x14ac:dyDescent="0.2">
      <c r="A32" s="8"/>
      <c r="B32" s="71" t="s">
        <v>50</v>
      </c>
      <c r="C32" s="68"/>
      <c r="D32" s="69"/>
      <c r="E32" s="69"/>
      <c r="F32" s="23"/>
      <c r="G32" s="50">
        <f t="shared" si="0"/>
        <v>0</v>
      </c>
      <c r="H32" s="175"/>
      <c r="I32" s="164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ht="15.75" customHeight="1" x14ac:dyDescent="0.2">
      <c r="A33" s="8"/>
      <c r="B33" s="71" t="s">
        <v>51</v>
      </c>
      <c r="C33" s="68"/>
      <c r="D33" s="69"/>
      <c r="E33" s="69"/>
      <c r="F33" s="23"/>
      <c r="G33" s="50">
        <f t="shared" si="0"/>
        <v>0</v>
      </c>
      <c r="H33" s="175"/>
      <c r="I33" s="164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15.75" customHeight="1" x14ac:dyDescent="0.2">
      <c r="A34" s="8"/>
      <c r="B34" s="71" t="s">
        <v>52</v>
      </c>
      <c r="C34" s="68"/>
      <c r="D34" s="69"/>
      <c r="E34" s="69"/>
      <c r="F34" s="23"/>
      <c r="G34" s="50">
        <f t="shared" si="0"/>
        <v>0</v>
      </c>
      <c r="H34" s="175"/>
      <c r="I34" s="164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ht="15.75" customHeight="1" x14ac:dyDescent="0.2">
      <c r="A35" s="8"/>
      <c r="B35" s="72" t="s">
        <v>53</v>
      </c>
      <c r="C35" s="73"/>
      <c r="D35" s="74"/>
      <c r="E35" s="74"/>
      <c r="F35" s="75"/>
      <c r="G35" s="76">
        <f t="shared" si="0"/>
        <v>0</v>
      </c>
      <c r="H35" s="176"/>
      <c r="I35" s="17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ht="15.75" customHeight="1" x14ac:dyDescent="0.25">
      <c r="A36" s="8"/>
      <c r="B36" s="61" t="s">
        <v>54</v>
      </c>
      <c r="C36" s="63"/>
      <c r="D36" s="63"/>
      <c r="E36" s="63"/>
      <c r="F36" s="156">
        <f>F30-F31</f>
        <v>3.4024283839539278</v>
      </c>
      <c r="G36" s="65">
        <f t="shared" si="0"/>
        <v>1</v>
      </c>
      <c r="H36" s="65"/>
      <c r="I36" s="6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ht="15.75" customHeight="1" x14ac:dyDescent="0.2">
      <c r="A37" s="8"/>
      <c r="B37" s="77"/>
      <c r="C37" s="77"/>
      <c r="D37" s="77"/>
      <c r="E37" s="77"/>
      <c r="F37" s="77"/>
      <c r="G37" s="77"/>
      <c r="H37" s="77"/>
      <c r="I37" s="78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ht="15.75" customHeight="1" x14ac:dyDescent="0.25">
      <c r="A38" s="8"/>
      <c r="B38" s="79" t="s">
        <v>55</v>
      </c>
      <c r="C38" s="80" t="s">
        <v>3</v>
      </c>
      <c r="D38" s="81" t="s">
        <v>56</v>
      </c>
      <c r="E38" s="165" t="s">
        <v>7</v>
      </c>
      <c r="F38" s="178"/>
      <c r="G38" s="178"/>
      <c r="H38" s="178"/>
      <c r="I38" s="16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ht="15.75" customHeight="1" x14ac:dyDescent="0.2">
      <c r="A39" s="8"/>
      <c r="B39" s="82" t="s">
        <v>57</v>
      </c>
      <c r="C39" s="83" t="s">
        <v>58</v>
      </c>
      <c r="D39" s="84">
        <f>450484</f>
        <v>450484</v>
      </c>
      <c r="E39" s="175"/>
      <c r="F39" s="163"/>
      <c r="G39" s="163"/>
      <c r="H39" s="163"/>
      <c r="I39" s="164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ht="15.75" customHeight="1" x14ac:dyDescent="0.2">
      <c r="A40" s="8"/>
      <c r="B40" s="82" t="s">
        <v>59</v>
      </c>
      <c r="C40" s="83" t="s">
        <v>60</v>
      </c>
      <c r="D40" s="85">
        <v>1690</v>
      </c>
      <c r="E40" s="175" t="s">
        <v>61</v>
      </c>
      <c r="F40" s="163"/>
      <c r="G40" s="163"/>
      <c r="H40" s="163"/>
      <c r="I40" s="164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 ht="15.75" customHeight="1" x14ac:dyDescent="0.2">
      <c r="A41" s="8"/>
      <c r="B41" s="82" t="s">
        <v>62</v>
      </c>
      <c r="C41" s="83" t="s">
        <v>60</v>
      </c>
      <c r="D41" s="85">
        <v>177</v>
      </c>
      <c r="E41" s="175"/>
      <c r="F41" s="163"/>
      <c r="G41" s="163"/>
      <c r="H41" s="163"/>
      <c r="I41" s="164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 ht="15.75" customHeight="1" x14ac:dyDescent="0.2">
      <c r="A42" s="8"/>
      <c r="B42" s="82" t="s">
        <v>63</v>
      </c>
      <c r="C42" s="83" t="s">
        <v>60</v>
      </c>
      <c r="D42" s="85">
        <v>185</v>
      </c>
      <c r="E42" s="175"/>
      <c r="F42" s="163"/>
      <c r="G42" s="163"/>
      <c r="H42" s="163"/>
      <c r="I42" s="164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 ht="15.75" customHeight="1" x14ac:dyDescent="0.2">
      <c r="A43" s="8"/>
      <c r="B43" s="82" t="s">
        <v>64</v>
      </c>
      <c r="C43" s="83" t="s">
        <v>65</v>
      </c>
      <c r="D43" s="86">
        <v>6977</v>
      </c>
      <c r="E43" s="175" t="s">
        <v>66</v>
      </c>
      <c r="F43" s="163"/>
      <c r="G43" s="163"/>
      <c r="H43" s="163"/>
      <c r="I43" s="164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ht="15.75" customHeight="1" x14ac:dyDescent="0.2">
      <c r="A44" s="8"/>
      <c r="B44" s="82" t="s">
        <v>67</v>
      </c>
      <c r="C44" s="83" t="s">
        <v>68</v>
      </c>
      <c r="D44" s="86">
        <v>533</v>
      </c>
      <c r="E44" s="175" t="s">
        <v>66</v>
      </c>
      <c r="F44" s="163"/>
      <c r="G44" s="163"/>
      <c r="H44" s="163"/>
      <c r="I44" s="164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 ht="15.75" customHeight="1" x14ac:dyDescent="0.2">
      <c r="A45" s="8"/>
      <c r="B45" s="87"/>
      <c r="C45" s="88"/>
      <c r="D45" s="88"/>
      <c r="E45" s="89"/>
      <c r="F45" s="89"/>
      <c r="G45" s="89"/>
      <c r="H45" s="89"/>
      <c r="I45" s="90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 ht="15.75" customHeight="1" x14ac:dyDescent="0.25">
      <c r="A46" s="8"/>
      <c r="B46" s="91" t="s">
        <v>99</v>
      </c>
      <c r="C46" s="91"/>
      <c r="D46" s="91"/>
      <c r="E46" s="92"/>
      <c r="F46" s="91"/>
      <c r="G46" s="91"/>
      <c r="H46" s="93"/>
      <c r="I46" s="94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 ht="15.75" customHeight="1" x14ac:dyDescent="0.2">
      <c r="A47" s="95"/>
      <c r="B47" s="96" t="s">
        <v>70</v>
      </c>
      <c r="C47" s="97" t="s">
        <v>71</v>
      </c>
      <c r="D47" s="179" t="s">
        <v>7</v>
      </c>
      <c r="E47" s="163"/>
      <c r="F47" s="163"/>
      <c r="G47" s="163"/>
      <c r="H47" s="163"/>
      <c r="I47" s="164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 ht="15.75" customHeight="1" x14ac:dyDescent="0.2">
      <c r="A48" s="8"/>
      <c r="B48" s="98" t="s">
        <v>72</v>
      </c>
      <c r="C48" s="99">
        <v>3464.585</v>
      </c>
      <c r="D48" s="180" t="s">
        <v>73</v>
      </c>
      <c r="E48" s="163"/>
      <c r="F48" s="163"/>
      <c r="G48" s="163"/>
      <c r="H48" s="163"/>
      <c r="I48" s="164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6" ht="15.75" customHeight="1" x14ac:dyDescent="0.2">
      <c r="A49" s="8"/>
      <c r="B49" s="98"/>
      <c r="C49" s="100"/>
      <c r="D49" s="180"/>
      <c r="E49" s="163"/>
      <c r="F49" s="163"/>
      <c r="G49" s="163"/>
      <c r="H49" s="163"/>
      <c r="I49" s="164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6" ht="15.75" customHeight="1" x14ac:dyDescent="0.2">
      <c r="A50" s="8"/>
      <c r="B50" s="98"/>
      <c r="C50" s="100"/>
      <c r="D50" s="180"/>
      <c r="E50" s="163"/>
      <c r="F50" s="163"/>
      <c r="G50" s="163"/>
      <c r="H50" s="163"/>
      <c r="I50" s="164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6" ht="15.75" customHeight="1" x14ac:dyDescent="0.2">
      <c r="A51" s="8"/>
      <c r="B51" s="98"/>
      <c r="C51" s="100"/>
      <c r="D51" s="180"/>
      <c r="E51" s="163"/>
      <c r="F51" s="163"/>
      <c r="G51" s="163"/>
      <c r="H51" s="163"/>
      <c r="I51" s="164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6" ht="15.75" customHeight="1" x14ac:dyDescent="0.2">
      <c r="A52" s="8"/>
      <c r="B52" s="98"/>
      <c r="C52" s="100"/>
      <c r="D52" s="180"/>
      <c r="E52" s="163"/>
      <c r="F52" s="163"/>
      <c r="G52" s="163"/>
      <c r="H52" s="163"/>
      <c r="I52" s="164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6" ht="15.75" customHeight="1" x14ac:dyDescent="0.2">
      <c r="A53" s="8"/>
      <c r="B53" s="101"/>
      <c r="C53" s="102"/>
      <c r="D53" s="180"/>
      <c r="E53" s="163"/>
      <c r="F53" s="163"/>
      <c r="G53" s="163"/>
      <c r="H53" s="163"/>
      <c r="I53" s="164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6" ht="15.75" customHeight="1" x14ac:dyDescent="0.2">
      <c r="A54" s="8"/>
      <c r="B54" s="103" t="s">
        <v>74</v>
      </c>
      <c r="C54" s="104">
        <f>SUM(C48:C53)</f>
        <v>3464.585</v>
      </c>
      <c r="D54" s="105"/>
      <c r="E54" s="106"/>
      <c r="F54" s="106"/>
      <c r="G54" s="106"/>
      <c r="H54" s="107"/>
      <c r="I54" s="108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6" ht="15.75" customHeight="1" x14ac:dyDescent="0.2">
      <c r="A55" s="95"/>
      <c r="B55" s="109" t="s">
        <v>75</v>
      </c>
      <c r="C55" s="110" t="s">
        <v>71</v>
      </c>
      <c r="D55" s="111" t="s">
        <v>76</v>
      </c>
      <c r="E55" s="111" t="s">
        <v>77</v>
      </c>
      <c r="F55" s="110" t="s">
        <v>78</v>
      </c>
      <c r="G55" s="181" t="s">
        <v>7</v>
      </c>
      <c r="H55" s="182"/>
      <c r="I55" s="183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6" ht="15.75" customHeight="1" x14ac:dyDescent="0.2">
      <c r="A56" s="8"/>
      <c r="B56" s="98" t="s">
        <v>79</v>
      </c>
      <c r="C56" s="100">
        <f>C48</f>
        <v>3464.585</v>
      </c>
      <c r="D56" s="112">
        <v>1</v>
      </c>
      <c r="E56" s="113">
        <v>0</v>
      </c>
      <c r="F56" s="114"/>
      <c r="G56" s="184"/>
      <c r="H56" s="163"/>
      <c r="I56" s="164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6" ht="15.75" customHeight="1" x14ac:dyDescent="0.2">
      <c r="A57" s="8"/>
      <c r="B57" s="98"/>
      <c r="C57" s="100"/>
      <c r="D57" s="112"/>
      <c r="E57" s="113"/>
      <c r="F57" s="114"/>
      <c r="G57" s="192"/>
      <c r="H57" s="163"/>
      <c r="I57" s="164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6" ht="15.75" customHeight="1" x14ac:dyDescent="0.2">
      <c r="A58" s="8"/>
      <c r="B58" s="98"/>
      <c r="C58" s="100"/>
      <c r="D58" s="112"/>
      <c r="E58" s="113"/>
      <c r="F58" s="114"/>
      <c r="G58" s="192"/>
      <c r="H58" s="163"/>
      <c r="I58" s="164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6" ht="15.75" customHeight="1" x14ac:dyDescent="0.2">
      <c r="A59" s="8"/>
      <c r="B59" s="98"/>
      <c r="C59" s="100"/>
      <c r="D59" s="112"/>
      <c r="E59" s="113"/>
      <c r="F59" s="114"/>
      <c r="G59" s="173"/>
      <c r="H59" s="163"/>
      <c r="I59" s="164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6" ht="15.75" customHeight="1" x14ac:dyDescent="0.2">
      <c r="A60" s="8"/>
      <c r="B60" s="98"/>
      <c r="C60" s="100"/>
      <c r="D60" s="112"/>
      <c r="E60" s="113"/>
      <c r="F60" s="115"/>
      <c r="G60" s="192"/>
      <c r="H60" s="163"/>
      <c r="I60" s="164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1:26" ht="15.75" customHeight="1" x14ac:dyDescent="0.2">
      <c r="A61" s="8"/>
      <c r="B61" s="98"/>
      <c r="C61" s="100"/>
      <c r="D61" s="112"/>
      <c r="E61" s="113"/>
      <c r="F61" s="114"/>
      <c r="G61" s="192"/>
      <c r="H61" s="163"/>
      <c r="I61" s="164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6" ht="15.75" customHeight="1" x14ac:dyDescent="0.2">
      <c r="A62" s="8"/>
      <c r="B62" s="98"/>
      <c r="C62" s="100"/>
      <c r="D62" s="112"/>
      <c r="E62" s="113"/>
      <c r="F62" s="114"/>
      <c r="G62" s="192"/>
      <c r="H62" s="163"/>
      <c r="I62" s="164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1:26" ht="15.75" customHeight="1" x14ac:dyDescent="0.2">
      <c r="A63" s="116"/>
      <c r="B63" s="117" t="s">
        <v>80</v>
      </c>
      <c r="C63" s="118">
        <f>SUM(C56:C62)</f>
        <v>3464.585</v>
      </c>
      <c r="D63" s="119" t="s">
        <v>71</v>
      </c>
      <c r="E63" s="185"/>
      <c r="F63" s="178"/>
      <c r="G63" s="178"/>
      <c r="H63" s="178"/>
      <c r="I63" s="166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1"/>
      <c r="V63" s="121"/>
      <c r="W63" s="121"/>
      <c r="X63" s="121"/>
      <c r="Y63" s="121"/>
      <c r="Z63" s="121"/>
    </row>
    <row r="64" spans="1:26" ht="15.75" customHeight="1" x14ac:dyDescent="0.2">
      <c r="A64" s="116"/>
      <c r="B64" s="117" t="s">
        <v>81</v>
      </c>
      <c r="C64" s="118">
        <f>C63-SUMPRODUCT(C56:C62,D56:D62)</f>
        <v>0</v>
      </c>
      <c r="D64" s="119" t="s">
        <v>71</v>
      </c>
      <c r="E64" s="185"/>
      <c r="F64" s="178"/>
      <c r="G64" s="178"/>
      <c r="H64" s="178"/>
      <c r="I64" s="166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1"/>
      <c r="V64" s="121"/>
      <c r="W64" s="121"/>
      <c r="X64" s="121"/>
      <c r="Y64" s="121"/>
      <c r="Z64" s="121"/>
    </row>
    <row r="65" spans="1:26" ht="15.75" customHeight="1" x14ac:dyDescent="0.2">
      <c r="A65" s="116"/>
      <c r="B65" s="117" t="s">
        <v>82</v>
      </c>
      <c r="C65" s="122">
        <f>C63-C64</f>
        <v>3464.585</v>
      </c>
      <c r="D65" s="119" t="s">
        <v>71</v>
      </c>
      <c r="E65" s="185" t="s">
        <v>83</v>
      </c>
      <c r="F65" s="178"/>
      <c r="G65" s="178"/>
      <c r="H65" s="178"/>
      <c r="I65" s="166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1"/>
      <c r="V65" s="121"/>
      <c r="W65" s="121"/>
      <c r="X65" s="121"/>
      <c r="Y65" s="121"/>
      <c r="Z65" s="121"/>
    </row>
    <row r="66" spans="1:26" ht="15.75" customHeight="1" x14ac:dyDescent="0.2">
      <c r="A66" s="116"/>
      <c r="B66" s="123" t="s">
        <v>84</v>
      </c>
      <c r="C66" s="124">
        <f>SUMIF(F56:F62,"Yes",C56:C62)</f>
        <v>0</v>
      </c>
      <c r="D66" s="125" t="s">
        <v>71</v>
      </c>
      <c r="E66" s="186"/>
      <c r="F66" s="187"/>
      <c r="G66" s="187"/>
      <c r="H66" s="187"/>
      <c r="I66" s="188"/>
      <c r="J66" s="126"/>
      <c r="K66" s="126"/>
      <c r="L66" s="126"/>
      <c r="M66" s="120"/>
      <c r="N66" s="120"/>
      <c r="O66" s="120"/>
      <c r="P66" s="120"/>
      <c r="Q66" s="120"/>
      <c r="R66" s="120"/>
      <c r="S66" s="120"/>
      <c r="T66" s="120"/>
      <c r="U66" s="121"/>
      <c r="V66" s="121"/>
      <c r="W66" s="121"/>
      <c r="X66" s="121"/>
      <c r="Y66" s="121"/>
      <c r="Z66" s="121"/>
    </row>
    <row r="67" spans="1:26" ht="27" customHeight="1" x14ac:dyDescent="0.2">
      <c r="A67" s="95"/>
      <c r="B67" s="127" t="s">
        <v>85</v>
      </c>
      <c r="C67" s="11" t="s">
        <v>71</v>
      </c>
      <c r="D67" s="11" t="s">
        <v>86</v>
      </c>
      <c r="E67" s="11" t="s">
        <v>87</v>
      </c>
      <c r="F67" s="11" t="s">
        <v>88</v>
      </c>
      <c r="G67" s="11" t="s">
        <v>89</v>
      </c>
      <c r="H67" s="12" t="s">
        <v>90</v>
      </c>
      <c r="I67" s="189" t="s">
        <v>7</v>
      </c>
      <c r="J67" s="190"/>
      <c r="K67" s="190"/>
      <c r="L67" s="191"/>
      <c r="M67" s="120"/>
      <c r="N67" s="120"/>
      <c r="O67" s="120"/>
      <c r="P67" s="120"/>
      <c r="Q67" s="120"/>
      <c r="R67" s="120"/>
      <c r="S67" s="120"/>
      <c r="T67" s="120"/>
      <c r="U67" s="121"/>
      <c r="V67" s="121"/>
      <c r="W67" s="121"/>
      <c r="X67" s="121"/>
      <c r="Y67" s="121"/>
      <c r="Z67" s="121"/>
    </row>
    <row r="68" spans="1:26" ht="15.75" customHeight="1" x14ac:dyDescent="0.2">
      <c r="A68" s="8"/>
      <c r="B68" s="128" t="s">
        <v>79</v>
      </c>
      <c r="C68" s="23">
        <f>C65</f>
        <v>3464.585</v>
      </c>
      <c r="D68" s="23">
        <f>SUM(C57:C58)+C59</f>
        <v>0</v>
      </c>
      <c r="E68" s="23">
        <f>C68-D68</f>
        <v>3464.585</v>
      </c>
      <c r="F68" s="113">
        <f>E56</f>
        <v>0</v>
      </c>
      <c r="G68" s="129">
        <v>363</v>
      </c>
      <c r="H68" s="130">
        <f>E68*G68/1000</f>
        <v>1257.6443549999999</v>
      </c>
      <c r="I68" s="184" t="s">
        <v>91</v>
      </c>
      <c r="J68" s="163"/>
      <c r="K68" s="163"/>
      <c r="L68" s="164"/>
      <c r="M68" s="131"/>
      <c r="N68" s="131"/>
      <c r="O68" s="7"/>
      <c r="P68" s="7"/>
      <c r="Q68" s="7"/>
      <c r="R68" s="7"/>
      <c r="S68" s="7"/>
      <c r="T68" s="7"/>
    </row>
    <row r="69" spans="1:26" ht="15.75" customHeight="1" x14ac:dyDescent="0.2">
      <c r="A69" s="8"/>
      <c r="B69" s="128"/>
      <c r="C69" s="23"/>
      <c r="D69" s="23"/>
      <c r="E69" s="23"/>
      <c r="F69" s="113"/>
      <c r="G69" s="129"/>
      <c r="H69" s="130"/>
      <c r="I69" s="132"/>
      <c r="J69" s="133"/>
      <c r="K69" s="133"/>
      <c r="L69" s="134"/>
      <c r="M69" s="131"/>
      <c r="N69" s="131"/>
      <c r="O69" s="7"/>
      <c r="P69" s="7"/>
      <c r="Q69" s="7"/>
      <c r="R69" s="7"/>
      <c r="S69" s="7"/>
      <c r="T69" s="7"/>
    </row>
    <row r="70" spans="1:26" ht="15.75" customHeight="1" x14ac:dyDescent="0.2">
      <c r="A70" s="8"/>
      <c r="B70" s="128"/>
      <c r="C70" s="23"/>
      <c r="D70" s="23"/>
      <c r="E70" s="23"/>
      <c r="F70" s="113"/>
      <c r="G70" s="129"/>
      <c r="H70" s="130"/>
      <c r="I70" s="132"/>
      <c r="J70" s="133"/>
      <c r="K70" s="133"/>
      <c r="L70" s="134"/>
      <c r="M70" s="131"/>
      <c r="N70" s="131"/>
      <c r="O70" s="7"/>
      <c r="P70" s="7"/>
      <c r="Q70" s="7"/>
      <c r="R70" s="7"/>
      <c r="S70" s="7"/>
      <c r="T70" s="7"/>
    </row>
    <row r="71" spans="1:26" ht="15.75" customHeight="1" x14ac:dyDescent="0.2">
      <c r="A71" s="8"/>
      <c r="B71" s="128"/>
      <c r="C71" s="23"/>
      <c r="D71" s="23"/>
      <c r="E71" s="23"/>
      <c r="F71" s="113"/>
      <c r="G71" s="129"/>
      <c r="H71" s="130"/>
      <c r="I71" s="132"/>
      <c r="J71" s="133"/>
      <c r="K71" s="133"/>
      <c r="L71" s="134"/>
      <c r="M71" s="131"/>
      <c r="N71" s="131"/>
      <c r="O71" s="7"/>
      <c r="P71" s="7"/>
      <c r="Q71" s="7"/>
      <c r="R71" s="7"/>
      <c r="S71" s="7"/>
      <c r="T71" s="7"/>
    </row>
    <row r="72" spans="1:26" ht="15.75" customHeight="1" x14ac:dyDescent="0.2">
      <c r="A72" s="8"/>
      <c r="B72" s="128"/>
      <c r="C72" s="23"/>
      <c r="D72" s="23"/>
      <c r="E72" s="23"/>
      <c r="F72" s="113"/>
      <c r="G72" s="129"/>
      <c r="H72" s="130"/>
      <c r="I72" s="132"/>
      <c r="J72" s="133"/>
      <c r="K72" s="133"/>
      <c r="L72" s="134"/>
      <c r="M72" s="131"/>
      <c r="N72" s="131"/>
      <c r="O72" s="7"/>
      <c r="P72" s="7"/>
      <c r="Q72" s="7"/>
      <c r="R72" s="7"/>
      <c r="S72" s="7"/>
      <c r="T72" s="7"/>
    </row>
    <row r="73" spans="1:26" ht="15.75" customHeight="1" x14ac:dyDescent="0.2">
      <c r="A73" s="8"/>
      <c r="B73" s="128"/>
      <c r="C73" s="23"/>
      <c r="D73" s="23"/>
      <c r="E73" s="23"/>
      <c r="F73" s="113"/>
      <c r="G73" s="129"/>
      <c r="H73" s="130"/>
      <c r="I73" s="132"/>
      <c r="J73" s="133"/>
      <c r="K73" s="133"/>
      <c r="L73" s="134"/>
      <c r="M73" s="131"/>
      <c r="N73" s="131"/>
      <c r="O73" s="7"/>
      <c r="P73" s="7"/>
      <c r="Q73" s="7"/>
      <c r="R73" s="7"/>
      <c r="S73" s="7"/>
      <c r="T73" s="7"/>
    </row>
    <row r="74" spans="1:26" ht="15.75" customHeight="1" x14ac:dyDescent="0.2">
      <c r="A74" s="8"/>
      <c r="B74" s="128"/>
      <c r="C74" s="23"/>
      <c r="D74" s="23"/>
      <c r="E74" s="23"/>
      <c r="F74" s="113"/>
      <c r="G74" s="129"/>
      <c r="H74" s="130"/>
      <c r="I74" s="132"/>
      <c r="J74" s="133"/>
      <c r="K74" s="133"/>
      <c r="L74" s="134"/>
      <c r="M74" s="131"/>
      <c r="N74" s="131"/>
      <c r="O74" s="7"/>
      <c r="P74" s="7"/>
      <c r="Q74" s="7"/>
      <c r="R74" s="7"/>
      <c r="S74" s="7"/>
      <c r="T74" s="7"/>
    </row>
    <row r="75" spans="1:26" ht="15.75" customHeight="1" x14ac:dyDescent="0.2">
      <c r="A75" s="8"/>
      <c r="B75" s="128"/>
      <c r="C75" s="23"/>
      <c r="D75" s="23"/>
      <c r="E75" s="23"/>
      <c r="F75" s="113"/>
      <c r="G75" s="129"/>
      <c r="H75" s="130"/>
      <c r="I75" s="132"/>
      <c r="J75" s="133"/>
      <c r="K75" s="133"/>
      <c r="L75" s="134"/>
      <c r="M75" s="131"/>
      <c r="N75" s="131"/>
      <c r="O75" s="7"/>
      <c r="P75" s="7"/>
      <c r="Q75" s="7"/>
      <c r="R75" s="7"/>
      <c r="S75" s="7"/>
      <c r="T75" s="7"/>
    </row>
    <row r="76" spans="1:26" ht="15.75" customHeight="1" x14ac:dyDescent="0.2">
      <c r="A76" s="8"/>
      <c r="B76" s="128"/>
      <c r="C76" s="23"/>
      <c r="D76" s="23"/>
      <c r="E76" s="23"/>
      <c r="F76" s="113"/>
      <c r="G76" s="129"/>
      <c r="H76" s="130"/>
      <c r="I76" s="132"/>
      <c r="J76" s="133"/>
      <c r="K76" s="133"/>
      <c r="L76" s="134"/>
      <c r="M76" s="131"/>
      <c r="N76" s="131"/>
      <c r="O76" s="7"/>
      <c r="P76" s="7"/>
      <c r="Q76" s="7"/>
      <c r="R76" s="7"/>
      <c r="S76" s="7"/>
      <c r="T76" s="7"/>
    </row>
    <row r="77" spans="1:26" ht="15.75" customHeight="1" x14ac:dyDescent="0.2">
      <c r="A77" s="8"/>
      <c r="B77" s="128"/>
      <c r="C77" s="23"/>
      <c r="D77" s="23"/>
      <c r="E77" s="23"/>
      <c r="F77" s="113"/>
      <c r="G77" s="129"/>
      <c r="H77" s="130"/>
      <c r="I77" s="132"/>
      <c r="J77" s="133"/>
      <c r="K77" s="133"/>
      <c r="L77" s="134"/>
      <c r="M77" s="131"/>
      <c r="N77" s="131"/>
      <c r="O77" s="7"/>
      <c r="P77" s="7"/>
      <c r="Q77" s="7"/>
      <c r="R77" s="7"/>
      <c r="S77" s="7"/>
      <c r="T77" s="7"/>
    </row>
    <row r="78" spans="1:26" ht="15.75" customHeight="1" x14ac:dyDescent="0.2">
      <c r="A78" s="8"/>
      <c r="B78" s="135" t="s">
        <v>92</v>
      </c>
      <c r="C78" s="136">
        <f t="shared" ref="C78:E78" si="7">SUM(C68:C77)</f>
        <v>3464.585</v>
      </c>
      <c r="D78" s="136">
        <f t="shared" si="7"/>
        <v>0</v>
      </c>
      <c r="E78" s="136">
        <f t="shared" si="7"/>
        <v>3464.585</v>
      </c>
      <c r="F78" s="137">
        <f>SUMPRODUCT(E68:E77,F68:F77)/E78</f>
        <v>0</v>
      </c>
      <c r="G78" s="138">
        <f>H78/C78*1000</f>
        <v>363</v>
      </c>
      <c r="H78" s="139">
        <f>SUM(H67:H77)</f>
        <v>1257.6443549999999</v>
      </c>
      <c r="I78" s="140"/>
      <c r="J78" s="141"/>
      <c r="K78" s="141"/>
      <c r="L78" s="142"/>
      <c r="M78" s="131"/>
      <c r="N78" s="131"/>
      <c r="O78" s="7"/>
      <c r="P78" s="7"/>
      <c r="Q78" s="7"/>
      <c r="R78" s="7"/>
      <c r="S78" s="7"/>
      <c r="T78" s="7"/>
    </row>
    <row r="79" spans="1:26" ht="15.75" customHeight="1" x14ac:dyDescent="0.2">
      <c r="A79" s="8"/>
      <c r="B79" s="143" t="s">
        <v>93</v>
      </c>
      <c r="C79" s="144">
        <f>C66/C65</f>
        <v>0</v>
      </c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7"/>
      <c r="P79" s="7"/>
      <c r="Q79" s="7"/>
      <c r="R79" s="7"/>
      <c r="S79" s="7"/>
      <c r="T79" s="7"/>
    </row>
    <row r="80" spans="1:26" ht="15.75" customHeight="1" x14ac:dyDescent="0.2">
      <c r="A80" s="145"/>
      <c r="B80" s="146" t="s">
        <v>94</v>
      </c>
      <c r="C80" s="147">
        <f>(E78*F78+C66)/C78</f>
        <v>0</v>
      </c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7"/>
      <c r="P80" s="7"/>
      <c r="Q80" s="7"/>
      <c r="R80" s="7"/>
      <c r="S80" s="7"/>
      <c r="T80" s="7"/>
    </row>
    <row r="81" spans="1:20" ht="15.75" customHeight="1" x14ac:dyDescent="0.2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</row>
    <row r="82" spans="1:20" ht="15.75" customHeight="1" x14ac:dyDescent="0.2">
      <c r="A82" s="131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</row>
    <row r="83" spans="1:20" ht="15.75" customHeight="1" x14ac:dyDescent="0.2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</row>
    <row r="84" spans="1:20" ht="15.75" customHeight="1" x14ac:dyDescent="0.2">
      <c r="A84" s="131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</row>
    <row r="85" spans="1:20" ht="15.75" customHeight="1" x14ac:dyDescent="0.2">
      <c r="A85" s="131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</row>
    <row r="86" spans="1:20" ht="15.75" customHeight="1" x14ac:dyDescent="0.2">
      <c r="B86" s="148"/>
      <c r="C86" s="149"/>
      <c r="D86" s="148"/>
    </row>
    <row r="87" spans="1:20" ht="15.75" customHeight="1" x14ac:dyDescent="0.2">
      <c r="C87" s="149"/>
    </row>
    <row r="88" spans="1:20" ht="15.75" customHeight="1" x14ac:dyDescent="0.2"/>
    <row r="89" spans="1:20" ht="15.75" customHeight="1" x14ac:dyDescent="0.2"/>
    <row r="90" spans="1:20" ht="15.75" customHeight="1" x14ac:dyDescent="0.2">
      <c r="C90" s="150"/>
      <c r="D90" s="150"/>
    </row>
    <row r="91" spans="1:20" ht="15.75" customHeight="1" x14ac:dyDescent="0.2">
      <c r="B91" s="148"/>
      <c r="C91" s="151"/>
      <c r="D91" s="148"/>
    </row>
    <row r="92" spans="1:20" ht="15.75" customHeight="1" x14ac:dyDescent="0.2">
      <c r="B92" s="148"/>
      <c r="C92" s="151"/>
      <c r="D92" s="148"/>
    </row>
    <row r="93" spans="1:20" ht="15.75" customHeight="1" x14ac:dyDescent="0.2">
      <c r="B93" s="148"/>
      <c r="C93" s="151"/>
      <c r="D93" s="148"/>
    </row>
    <row r="94" spans="1:20" ht="15.75" customHeight="1" x14ac:dyDescent="0.2">
      <c r="B94" s="148"/>
      <c r="C94" s="151"/>
      <c r="D94" s="148"/>
    </row>
    <row r="95" spans="1:20" ht="15.75" customHeight="1" x14ac:dyDescent="0.2">
      <c r="B95" s="148"/>
      <c r="C95" s="151"/>
      <c r="D95" s="148"/>
      <c r="G95" s="121"/>
    </row>
    <row r="96" spans="1:20" ht="15.75" customHeight="1" x14ac:dyDescent="0.2">
      <c r="B96" s="148"/>
    </row>
    <row r="97" spans="2:7" ht="15.75" customHeight="1" x14ac:dyDescent="0.2"/>
    <row r="98" spans="2:7" ht="15.75" customHeight="1" x14ac:dyDescent="0.2">
      <c r="B98" s="152"/>
    </row>
    <row r="99" spans="2:7" ht="15.75" customHeight="1" x14ac:dyDescent="0.2"/>
    <row r="100" spans="2:7" ht="15.75" customHeight="1" x14ac:dyDescent="0.2">
      <c r="C100" s="150"/>
      <c r="D100" s="150"/>
      <c r="E100" s="150"/>
      <c r="F100" s="150"/>
      <c r="G100" s="150"/>
    </row>
    <row r="101" spans="2:7" ht="15.75" customHeight="1" x14ac:dyDescent="0.2">
      <c r="B101" s="148"/>
      <c r="C101" s="151"/>
      <c r="D101" s="148"/>
      <c r="E101" s="153"/>
      <c r="G101" s="151"/>
    </row>
    <row r="102" spans="2:7" ht="15.75" customHeight="1" x14ac:dyDescent="0.2">
      <c r="B102" s="148"/>
      <c r="C102" s="151"/>
      <c r="D102" s="148"/>
      <c r="E102" s="153"/>
      <c r="G102" s="151"/>
    </row>
    <row r="103" spans="2:7" ht="15.75" customHeight="1" x14ac:dyDescent="0.2">
      <c r="B103" s="148"/>
      <c r="C103" s="151"/>
      <c r="D103" s="148"/>
      <c r="E103" s="153"/>
      <c r="G103" s="151"/>
    </row>
    <row r="104" spans="2:7" ht="15.75" customHeight="1" x14ac:dyDescent="0.2">
      <c r="B104" s="148"/>
      <c r="C104" s="151"/>
      <c r="D104" s="148"/>
      <c r="E104" s="153"/>
      <c r="G104" s="151"/>
    </row>
    <row r="105" spans="2:7" ht="15.75" customHeight="1" x14ac:dyDescent="0.2">
      <c r="B105" s="148"/>
      <c r="D105" s="148"/>
      <c r="E105" s="153"/>
      <c r="G105" s="151"/>
    </row>
    <row r="106" spans="2:7" ht="15.75" customHeight="1" x14ac:dyDescent="0.2">
      <c r="B106" s="148"/>
      <c r="C106" s="151"/>
      <c r="D106" s="148"/>
      <c r="E106" s="153"/>
      <c r="G106" s="151"/>
    </row>
    <row r="107" spans="2:7" ht="15.75" customHeight="1" x14ac:dyDescent="0.2">
      <c r="B107" s="148"/>
      <c r="C107" s="151"/>
      <c r="D107" s="148"/>
      <c r="E107" s="153"/>
      <c r="G107" s="151"/>
    </row>
    <row r="108" spans="2:7" ht="15.75" customHeight="1" x14ac:dyDescent="0.2">
      <c r="B108" s="148"/>
      <c r="C108" s="151"/>
      <c r="D108" s="148"/>
      <c r="G108" s="151"/>
    </row>
    <row r="109" spans="2:7" ht="15.75" customHeight="1" x14ac:dyDescent="0.2">
      <c r="G109" s="121"/>
    </row>
    <row r="110" spans="2:7" ht="15.75" customHeight="1" x14ac:dyDescent="0.2">
      <c r="B110" s="154"/>
      <c r="G110" s="121"/>
    </row>
    <row r="111" spans="2:7" ht="15.75" customHeight="1" x14ac:dyDescent="0.2">
      <c r="G111" s="121"/>
    </row>
    <row r="112" spans="2:7" ht="15.75" customHeight="1" x14ac:dyDescent="0.2">
      <c r="D112" s="150"/>
      <c r="G112" s="121"/>
    </row>
    <row r="113" spans="2:7" ht="15.75" customHeight="1" x14ac:dyDescent="0.2">
      <c r="B113" s="148"/>
      <c r="C113" s="151"/>
      <c r="D113" s="151"/>
      <c r="E113" s="151"/>
      <c r="F113" s="151"/>
      <c r="G113" s="155"/>
    </row>
    <row r="114" spans="2:7" ht="15.75" customHeight="1" x14ac:dyDescent="0.2">
      <c r="C114" s="151"/>
      <c r="D114" s="151"/>
      <c r="E114" s="151"/>
      <c r="F114" s="151"/>
      <c r="G114" s="155"/>
    </row>
    <row r="115" spans="2:7" ht="15.75" customHeight="1" x14ac:dyDescent="0.2">
      <c r="B115" s="148"/>
      <c r="C115" s="151"/>
      <c r="D115" s="151"/>
      <c r="E115" s="151"/>
      <c r="F115" s="151"/>
      <c r="G115" s="155"/>
    </row>
    <row r="116" spans="2:7" ht="15.75" customHeight="1" x14ac:dyDescent="0.2">
      <c r="G116" s="121"/>
    </row>
    <row r="117" spans="2:7" ht="15.75" customHeight="1" x14ac:dyDescent="0.2">
      <c r="C117" s="150"/>
      <c r="D117" s="150"/>
      <c r="E117" s="150"/>
      <c r="F117" s="150"/>
      <c r="G117" s="150"/>
    </row>
    <row r="118" spans="2:7" ht="15.75" customHeight="1" x14ac:dyDescent="0.2">
      <c r="B118" s="148"/>
      <c r="D118" s="148"/>
      <c r="E118" s="153"/>
      <c r="G118" s="151"/>
    </row>
    <row r="119" spans="2:7" ht="15.75" customHeight="1" x14ac:dyDescent="0.2">
      <c r="B119" s="148"/>
      <c r="C119" s="151"/>
      <c r="D119" s="148"/>
      <c r="E119" s="153"/>
      <c r="G119" s="151"/>
    </row>
    <row r="120" spans="2:7" ht="15.75" customHeight="1" x14ac:dyDescent="0.2">
      <c r="B120" s="148"/>
      <c r="C120" s="151"/>
      <c r="D120" s="148"/>
      <c r="G120" s="151"/>
    </row>
    <row r="121" spans="2:7" ht="15.75" customHeight="1" x14ac:dyDescent="0.2">
      <c r="G121" s="121"/>
    </row>
    <row r="122" spans="2:7" ht="15.75" customHeight="1" x14ac:dyDescent="0.2">
      <c r="G122" s="121"/>
    </row>
    <row r="123" spans="2:7" ht="15.75" customHeight="1" x14ac:dyDescent="0.2">
      <c r="G123" s="121"/>
    </row>
    <row r="124" spans="2:7" ht="15.75" customHeight="1" x14ac:dyDescent="0.2">
      <c r="G124" s="121"/>
    </row>
    <row r="125" spans="2:7" ht="15.75" customHeight="1" x14ac:dyDescent="0.2">
      <c r="G125" s="121"/>
    </row>
    <row r="126" spans="2:7" ht="15.75" customHeight="1" x14ac:dyDescent="0.2">
      <c r="G126" s="121"/>
    </row>
    <row r="127" spans="2:7" ht="15.75" customHeight="1" x14ac:dyDescent="0.2">
      <c r="G127" s="121"/>
    </row>
    <row r="128" spans="2:7" ht="15.75" customHeight="1" x14ac:dyDescent="0.2">
      <c r="G128" s="121"/>
    </row>
    <row r="129" spans="7:7" ht="15.75" customHeight="1" x14ac:dyDescent="0.2">
      <c r="G129" s="121"/>
    </row>
    <row r="130" spans="7:7" ht="15.75" customHeight="1" x14ac:dyDescent="0.2">
      <c r="G130" s="121"/>
    </row>
    <row r="131" spans="7:7" ht="15.75" customHeight="1" x14ac:dyDescent="0.2">
      <c r="G131" s="121"/>
    </row>
    <row r="132" spans="7:7" ht="15.75" customHeight="1" x14ac:dyDescent="0.2">
      <c r="G132" s="121"/>
    </row>
    <row r="133" spans="7:7" ht="15.75" customHeight="1" x14ac:dyDescent="0.2">
      <c r="G133" s="121"/>
    </row>
    <row r="134" spans="7:7" ht="15.75" customHeight="1" x14ac:dyDescent="0.2">
      <c r="G134" s="121"/>
    </row>
    <row r="135" spans="7:7" ht="15.75" customHeight="1" x14ac:dyDescent="0.2">
      <c r="G135" s="121"/>
    </row>
    <row r="136" spans="7:7" ht="15.75" customHeight="1" x14ac:dyDescent="0.2">
      <c r="G136" s="121"/>
    </row>
    <row r="137" spans="7:7" ht="15.75" customHeight="1" x14ac:dyDescent="0.2">
      <c r="G137" s="121"/>
    </row>
    <row r="138" spans="7:7" ht="15.75" customHeight="1" x14ac:dyDescent="0.2">
      <c r="G138" s="121"/>
    </row>
    <row r="139" spans="7:7" ht="15.75" customHeight="1" x14ac:dyDescent="0.2">
      <c r="G139" s="121"/>
    </row>
    <row r="140" spans="7:7" ht="15.75" customHeight="1" x14ac:dyDescent="0.2">
      <c r="G140" s="121"/>
    </row>
    <row r="141" spans="7:7" ht="15.75" customHeight="1" x14ac:dyDescent="0.2">
      <c r="G141" s="121"/>
    </row>
    <row r="142" spans="7:7" ht="15.75" customHeight="1" x14ac:dyDescent="0.2">
      <c r="G142" s="121"/>
    </row>
    <row r="143" spans="7:7" ht="15.75" customHeight="1" x14ac:dyDescent="0.2">
      <c r="G143" s="121"/>
    </row>
    <row r="144" spans="7:7" ht="15.75" customHeight="1" x14ac:dyDescent="0.2">
      <c r="G144" s="121"/>
    </row>
    <row r="145" spans="7:7" ht="15.75" customHeight="1" x14ac:dyDescent="0.2">
      <c r="G145" s="121"/>
    </row>
    <row r="146" spans="7:7" ht="15.75" customHeight="1" x14ac:dyDescent="0.2">
      <c r="G146" s="121"/>
    </row>
    <row r="147" spans="7:7" ht="15.75" customHeight="1" x14ac:dyDescent="0.2">
      <c r="G147" s="121"/>
    </row>
    <row r="148" spans="7:7" ht="15.75" customHeight="1" x14ac:dyDescent="0.2">
      <c r="G148" s="121"/>
    </row>
    <row r="149" spans="7:7" ht="15.75" customHeight="1" x14ac:dyDescent="0.2">
      <c r="G149" s="121"/>
    </row>
    <row r="150" spans="7:7" ht="15.75" customHeight="1" x14ac:dyDescent="0.2">
      <c r="G150" s="121"/>
    </row>
    <row r="151" spans="7:7" ht="15.75" customHeight="1" x14ac:dyDescent="0.2">
      <c r="G151" s="121"/>
    </row>
    <row r="152" spans="7:7" ht="15.75" customHeight="1" x14ac:dyDescent="0.2">
      <c r="G152" s="121"/>
    </row>
    <row r="153" spans="7:7" ht="15.75" customHeight="1" x14ac:dyDescent="0.2">
      <c r="G153" s="121"/>
    </row>
    <row r="154" spans="7:7" ht="15.75" customHeight="1" x14ac:dyDescent="0.2">
      <c r="G154" s="121"/>
    </row>
    <row r="155" spans="7:7" ht="15.75" customHeight="1" x14ac:dyDescent="0.2">
      <c r="G155" s="121"/>
    </row>
    <row r="156" spans="7:7" ht="15.75" customHeight="1" x14ac:dyDescent="0.2">
      <c r="G156" s="121"/>
    </row>
    <row r="157" spans="7:7" ht="15.75" customHeight="1" x14ac:dyDescent="0.2">
      <c r="G157" s="121"/>
    </row>
    <row r="158" spans="7:7" ht="15.75" customHeight="1" x14ac:dyDescent="0.2">
      <c r="G158" s="121"/>
    </row>
    <row r="159" spans="7:7" ht="15.75" customHeight="1" x14ac:dyDescent="0.2">
      <c r="G159" s="121"/>
    </row>
    <row r="160" spans="7:7" ht="15.75" customHeight="1" x14ac:dyDescent="0.2">
      <c r="G160" s="121"/>
    </row>
    <row r="161" spans="7:7" ht="15.75" customHeight="1" x14ac:dyDescent="0.2">
      <c r="G161" s="121"/>
    </row>
    <row r="162" spans="7:7" ht="15.75" customHeight="1" x14ac:dyDescent="0.2">
      <c r="G162" s="121"/>
    </row>
    <row r="163" spans="7:7" ht="15.75" customHeight="1" x14ac:dyDescent="0.2">
      <c r="G163" s="121"/>
    </row>
    <row r="164" spans="7:7" ht="15.75" customHeight="1" x14ac:dyDescent="0.2">
      <c r="G164" s="121"/>
    </row>
    <row r="165" spans="7:7" ht="15.75" customHeight="1" x14ac:dyDescent="0.2">
      <c r="G165" s="121"/>
    </row>
    <row r="166" spans="7:7" ht="15.75" customHeight="1" x14ac:dyDescent="0.2">
      <c r="G166" s="121"/>
    </row>
    <row r="167" spans="7:7" ht="15.75" customHeight="1" x14ac:dyDescent="0.2">
      <c r="G167" s="121"/>
    </row>
    <row r="168" spans="7:7" ht="15.75" customHeight="1" x14ac:dyDescent="0.2">
      <c r="G168" s="121"/>
    </row>
    <row r="169" spans="7:7" ht="15.75" customHeight="1" x14ac:dyDescent="0.2">
      <c r="G169" s="121"/>
    </row>
    <row r="170" spans="7:7" ht="15.75" customHeight="1" x14ac:dyDescent="0.2">
      <c r="G170" s="121"/>
    </row>
    <row r="171" spans="7:7" ht="15.75" customHeight="1" x14ac:dyDescent="0.2">
      <c r="G171" s="121"/>
    </row>
    <row r="172" spans="7:7" ht="15.75" customHeight="1" x14ac:dyDescent="0.2">
      <c r="G172" s="121"/>
    </row>
    <row r="173" spans="7:7" ht="15.75" customHeight="1" x14ac:dyDescent="0.2">
      <c r="G173" s="121"/>
    </row>
    <row r="174" spans="7:7" ht="15.75" customHeight="1" x14ac:dyDescent="0.2">
      <c r="G174" s="121"/>
    </row>
    <row r="175" spans="7:7" ht="15.75" customHeight="1" x14ac:dyDescent="0.2">
      <c r="G175" s="121"/>
    </row>
    <row r="176" spans="7:7" ht="15.75" customHeight="1" x14ac:dyDescent="0.2">
      <c r="G176" s="121"/>
    </row>
    <row r="177" spans="7:7" ht="15.75" customHeight="1" x14ac:dyDescent="0.2">
      <c r="G177" s="121"/>
    </row>
    <row r="178" spans="7:7" ht="15.75" customHeight="1" x14ac:dyDescent="0.2">
      <c r="G178" s="121"/>
    </row>
    <row r="179" spans="7:7" ht="15.75" customHeight="1" x14ac:dyDescent="0.2">
      <c r="G179" s="121"/>
    </row>
    <row r="180" spans="7:7" ht="15.75" customHeight="1" x14ac:dyDescent="0.2">
      <c r="G180" s="121"/>
    </row>
    <row r="181" spans="7:7" ht="15.75" customHeight="1" x14ac:dyDescent="0.2">
      <c r="G181" s="121"/>
    </row>
    <row r="182" spans="7:7" ht="15.75" customHeight="1" x14ac:dyDescent="0.2">
      <c r="G182" s="121"/>
    </row>
    <row r="183" spans="7:7" ht="15.75" customHeight="1" x14ac:dyDescent="0.2">
      <c r="G183" s="121"/>
    </row>
    <row r="184" spans="7:7" ht="15.75" customHeight="1" x14ac:dyDescent="0.2">
      <c r="G184" s="121"/>
    </row>
    <row r="185" spans="7:7" ht="15.75" customHeight="1" x14ac:dyDescent="0.2">
      <c r="G185" s="121"/>
    </row>
    <row r="186" spans="7:7" ht="15.75" customHeight="1" x14ac:dyDescent="0.2">
      <c r="G186" s="121"/>
    </row>
    <row r="187" spans="7:7" ht="15.75" customHeight="1" x14ac:dyDescent="0.2">
      <c r="G187" s="121"/>
    </row>
    <row r="188" spans="7:7" ht="15.75" customHeight="1" x14ac:dyDescent="0.2">
      <c r="G188" s="121"/>
    </row>
    <row r="189" spans="7:7" ht="15.75" customHeight="1" x14ac:dyDescent="0.2">
      <c r="G189" s="121"/>
    </row>
    <row r="190" spans="7:7" ht="15.75" customHeight="1" x14ac:dyDescent="0.2">
      <c r="G190" s="121"/>
    </row>
    <row r="191" spans="7:7" ht="15.75" customHeight="1" x14ac:dyDescent="0.2">
      <c r="G191" s="121"/>
    </row>
    <row r="192" spans="7:7" ht="15.75" customHeight="1" x14ac:dyDescent="0.2">
      <c r="G192" s="121"/>
    </row>
    <row r="193" spans="7:7" ht="15.75" customHeight="1" x14ac:dyDescent="0.2">
      <c r="G193" s="121"/>
    </row>
    <row r="194" spans="7:7" ht="15.75" customHeight="1" x14ac:dyDescent="0.2">
      <c r="G194" s="121"/>
    </row>
    <row r="195" spans="7:7" ht="15.75" customHeight="1" x14ac:dyDescent="0.2">
      <c r="G195" s="121"/>
    </row>
    <row r="196" spans="7:7" ht="15.75" customHeight="1" x14ac:dyDescent="0.2">
      <c r="G196" s="121"/>
    </row>
    <row r="197" spans="7:7" ht="15.75" customHeight="1" x14ac:dyDescent="0.2">
      <c r="G197" s="121"/>
    </row>
    <row r="198" spans="7:7" ht="15.75" customHeight="1" x14ac:dyDescent="0.2">
      <c r="G198" s="121"/>
    </row>
    <row r="199" spans="7:7" ht="15.75" customHeight="1" x14ac:dyDescent="0.2">
      <c r="G199" s="121"/>
    </row>
    <row r="200" spans="7:7" ht="15.75" customHeight="1" x14ac:dyDescent="0.2">
      <c r="G200" s="121"/>
    </row>
    <row r="201" spans="7:7" ht="15.75" customHeight="1" x14ac:dyDescent="0.2">
      <c r="G201" s="121"/>
    </row>
    <row r="202" spans="7:7" ht="15.75" customHeight="1" x14ac:dyDescent="0.2">
      <c r="G202" s="121"/>
    </row>
    <row r="203" spans="7:7" ht="15.75" customHeight="1" x14ac:dyDescent="0.2">
      <c r="G203" s="121"/>
    </row>
    <row r="204" spans="7:7" ht="15.75" customHeight="1" x14ac:dyDescent="0.2">
      <c r="G204" s="121"/>
    </row>
    <row r="205" spans="7:7" ht="15.75" customHeight="1" x14ac:dyDescent="0.2">
      <c r="G205" s="121"/>
    </row>
    <row r="206" spans="7:7" ht="15.75" customHeight="1" x14ac:dyDescent="0.2">
      <c r="G206" s="121"/>
    </row>
    <row r="207" spans="7:7" ht="15.75" customHeight="1" x14ac:dyDescent="0.2">
      <c r="G207" s="121"/>
    </row>
    <row r="208" spans="7:7" ht="15.75" customHeight="1" x14ac:dyDescent="0.2">
      <c r="G208" s="121"/>
    </row>
    <row r="209" spans="7:7" ht="15.75" customHeight="1" x14ac:dyDescent="0.2">
      <c r="G209" s="121"/>
    </row>
    <row r="210" spans="7:7" ht="15.75" customHeight="1" x14ac:dyDescent="0.2">
      <c r="G210" s="121"/>
    </row>
    <row r="211" spans="7:7" ht="15.75" customHeight="1" x14ac:dyDescent="0.2">
      <c r="G211" s="121"/>
    </row>
    <row r="212" spans="7:7" ht="15.75" customHeight="1" x14ac:dyDescent="0.2">
      <c r="G212" s="121"/>
    </row>
    <row r="213" spans="7:7" ht="15.75" customHeight="1" x14ac:dyDescent="0.2">
      <c r="G213" s="121"/>
    </row>
    <row r="214" spans="7:7" ht="15.75" customHeight="1" x14ac:dyDescent="0.2">
      <c r="G214" s="121"/>
    </row>
    <row r="215" spans="7:7" ht="15.75" customHeight="1" x14ac:dyDescent="0.2">
      <c r="G215" s="121"/>
    </row>
    <row r="216" spans="7:7" ht="15.75" customHeight="1" x14ac:dyDescent="0.2">
      <c r="G216" s="121"/>
    </row>
    <row r="217" spans="7:7" ht="15.75" customHeight="1" x14ac:dyDescent="0.2">
      <c r="G217" s="121"/>
    </row>
    <row r="218" spans="7:7" ht="15.75" customHeight="1" x14ac:dyDescent="0.2">
      <c r="G218" s="121"/>
    </row>
    <row r="219" spans="7:7" ht="15.75" customHeight="1" x14ac:dyDescent="0.2">
      <c r="G219" s="121"/>
    </row>
    <row r="220" spans="7:7" ht="15.75" customHeight="1" x14ac:dyDescent="0.2">
      <c r="G220" s="121"/>
    </row>
    <row r="221" spans="7:7" ht="15.75" customHeight="1" x14ac:dyDescent="0.2">
      <c r="G221" s="121"/>
    </row>
    <row r="222" spans="7:7" ht="15.75" customHeight="1" x14ac:dyDescent="0.2">
      <c r="G222" s="121"/>
    </row>
    <row r="223" spans="7:7" ht="15.75" customHeight="1" x14ac:dyDescent="0.2">
      <c r="G223" s="121"/>
    </row>
    <row r="224" spans="7:7" ht="15.75" customHeight="1" x14ac:dyDescent="0.2">
      <c r="G224" s="121"/>
    </row>
    <row r="225" spans="7:7" ht="15.75" customHeight="1" x14ac:dyDescent="0.2">
      <c r="G225" s="121"/>
    </row>
    <row r="226" spans="7:7" ht="15.75" customHeight="1" x14ac:dyDescent="0.2">
      <c r="G226" s="121"/>
    </row>
    <row r="227" spans="7:7" ht="15.75" customHeight="1" x14ac:dyDescent="0.2">
      <c r="G227" s="121"/>
    </row>
    <row r="228" spans="7:7" ht="15.75" customHeight="1" x14ac:dyDescent="0.2">
      <c r="G228" s="121"/>
    </row>
    <row r="229" spans="7:7" ht="15.75" customHeight="1" x14ac:dyDescent="0.2">
      <c r="G229" s="121"/>
    </row>
    <row r="230" spans="7:7" ht="15.75" customHeight="1" x14ac:dyDescent="0.2">
      <c r="G230" s="121"/>
    </row>
    <row r="231" spans="7:7" ht="15.75" customHeight="1" x14ac:dyDescent="0.2">
      <c r="G231" s="121"/>
    </row>
    <row r="232" spans="7:7" ht="15.75" customHeight="1" x14ac:dyDescent="0.2">
      <c r="G232" s="121"/>
    </row>
    <row r="233" spans="7:7" ht="15.75" customHeight="1" x14ac:dyDescent="0.2">
      <c r="G233" s="121"/>
    </row>
    <row r="234" spans="7:7" ht="15.75" customHeight="1" x14ac:dyDescent="0.2">
      <c r="G234" s="121"/>
    </row>
    <row r="235" spans="7:7" ht="15.75" customHeight="1" x14ac:dyDescent="0.2">
      <c r="G235" s="121"/>
    </row>
    <row r="236" spans="7:7" ht="15.75" customHeight="1" x14ac:dyDescent="0.2">
      <c r="G236" s="121"/>
    </row>
    <row r="237" spans="7:7" ht="15.75" customHeight="1" x14ac:dyDescent="0.2">
      <c r="G237" s="121"/>
    </row>
    <row r="238" spans="7:7" ht="15.75" customHeight="1" x14ac:dyDescent="0.2">
      <c r="G238" s="121"/>
    </row>
    <row r="239" spans="7:7" ht="15.75" customHeight="1" x14ac:dyDescent="0.2">
      <c r="G239" s="121"/>
    </row>
    <row r="240" spans="7:7" ht="15.75" customHeight="1" x14ac:dyDescent="0.2">
      <c r="G240" s="121"/>
    </row>
    <row r="241" spans="7:7" ht="15.75" customHeight="1" x14ac:dyDescent="0.2">
      <c r="G241" s="121"/>
    </row>
    <row r="242" spans="7:7" ht="15.75" customHeight="1" x14ac:dyDescent="0.2">
      <c r="G242" s="121"/>
    </row>
    <row r="243" spans="7:7" ht="15.75" customHeight="1" x14ac:dyDescent="0.2">
      <c r="G243" s="121"/>
    </row>
    <row r="244" spans="7:7" ht="15.75" customHeight="1" x14ac:dyDescent="0.2">
      <c r="G244" s="121"/>
    </row>
    <row r="245" spans="7:7" ht="15.75" customHeight="1" x14ac:dyDescent="0.2">
      <c r="G245" s="121"/>
    </row>
    <row r="246" spans="7:7" ht="15.75" customHeight="1" x14ac:dyDescent="0.2">
      <c r="G246" s="121"/>
    </row>
    <row r="247" spans="7:7" ht="15.75" customHeight="1" x14ac:dyDescent="0.2">
      <c r="G247" s="121"/>
    </row>
    <row r="248" spans="7:7" ht="15.75" customHeight="1" x14ac:dyDescent="0.2">
      <c r="G248" s="121"/>
    </row>
    <row r="249" spans="7:7" ht="15.75" customHeight="1" x14ac:dyDescent="0.2">
      <c r="G249" s="121"/>
    </row>
    <row r="250" spans="7:7" ht="15.75" customHeight="1" x14ac:dyDescent="0.2">
      <c r="G250" s="121"/>
    </row>
    <row r="251" spans="7:7" ht="15.75" customHeight="1" x14ac:dyDescent="0.2">
      <c r="G251" s="121"/>
    </row>
    <row r="252" spans="7:7" ht="15.75" customHeight="1" x14ac:dyDescent="0.2">
      <c r="G252" s="121"/>
    </row>
    <row r="253" spans="7:7" ht="15.75" customHeight="1" x14ac:dyDescent="0.2">
      <c r="G253" s="121"/>
    </row>
    <row r="254" spans="7:7" ht="15.75" customHeight="1" x14ac:dyDescent="0.2">
      <c r="G254" s="121"/>
    </row>
    <row r="255" spans="7:7" ht="15.75" customHeight="1" x14ac:dyDescent="0.2">
      <c r="G255" s="121"/>
    </row>
    <row r="256" spans="7:7" ht="15.75" customHeight="1" x14ac:dyDescent="0.2">
      <c r="G256" s="121"/>
    </row>
    <row r="257" spans="7:7" ht="15.75" customHeight="1" x14ac:dyDescent="0.2">
      <c r="G257" s="121"/>
    </row>
    <row r="258" spans="7:7" ht="15.75" customHeight="1" x14ac:dyDescent="0.2">
      <c r="G258" s="121"/>
    </row>
    <row r="259" spans="7:7" ht="15.75" customHeight="1" x14ac:dyDescent="0.2">
      <c r="G259" s="121"/>
    </row>
    <row r="260" spans="7:7" ht="15.75" customHeight="1" x14ac:dyDescent="0.2">
      <c r="G260" s="121"/>
    </row>
    <row r="261" spans="7:7" ht="15.75" customHeight="1" x14ac:dyDescent="0.2">
      <c r="G261" s="121"/>
    </row>
    <row r="262" spans="7:7" ht="15.75" customHeight="1" x14ac:dyDescent="0.2">
      <c r="G262" s="121"/>
    </row>
    <row r="263" spans="7:7" ht="15.75" customHeight="1" x14ac:dyDescent="0.2">
      <c r="G263" s="121"/>
    </row>
    <row r="264" spans="7:7" ht="15.75" customHeight="1" x14ac:dyDescent="0.2">
      <c r="G264" s="121"/>
    </row>
    <row r="265" spans="7:7" ht="15.75" customHeight="1" x14ac:dyDescent="0.2">
      <c r="G265" s="121"/>
    </row>
    <row r="266" spans="7:7" ht="15.75" customHeight="1" x14ac:dyDescent="0.2">
      <c r="G266" s="121"/>
    </row>
    <row r="267" spans="7:7" ht="15.75" customHeight="1" x14ac:dyDescent="0.2">
      <c r="G267" s="121"/>
    </row>
    <row r="268" spans="7:7" ht="15.75" customHeight="1" x14ac:dyDescent="0.2">
      <c r="G268" s="121"/>
    </row>
    <row r="269" spans="7:7" ht="15.75" customHeight="1" x14ac:dyDescent="0.2">
      <c r="G269" s="121"/>
    </row>
    <row r="270" spans="7:7" ht="15.75" customHeight="1" x14ac:dyDescent="0.2">
      <c r="G270" s="121"/>
    </row>
    <row r="271" spans="7:7" ht="15.75" customHeight="1" x14ac:dyDescent="0.2">
      <c r="G271" s="121"/>
    </row>
    <row r="272" spans="7:7" ht="15.75" customHeight="1" x14ac:dyDescent="0.2">
      <c r="G272" s="121"/>
    </row>
    <row r="273" spans="7:7" ht="15.75" customHeight="1" x14ac:dyDescent="0.2">
      <c r="G273" s="121"/>
    </row>
    <row r="274" spans="7:7" ht="15.75" customHeight="1" x14ac:dyDescent="0.2">
      <c r="G274" s="121"/>
    </row>
    <row r="275" spans="7:7" ht="15.75" customHeight="1" x14ac:dyDescent="0.2">
      <c r="G275" s="121"/>
    </row>
    <row r="276" spans="7:7" ht="15.75" customHeight="1" x14ac:dyDescent="0.2">
      <c r="G276" s="121"/>
    </row>
    <row r="277" spans="7:7" ht="15.75" customHeight="1" x14ac:dyDescent="0.2">
      <c r="G277" s="121"/>
    </row>
    <row r="278" spans="7:7" ht="15.75" customHeight="1" x14ac:dyDescent="0.2">
      <c r="G278" s="121"/>
    </row>
    <row r="279" spans="7:7" ht="15.75" customHeight="1" x14ac:dyDescent="0.2">
      <c r="G279" s="121"/>
    </row>
    <row r="280" spans="7:7" ht="15.75" customHeight="1" x14ac:dyDescent="0.2">
      <c r="G280" s="121"/>
    </row>
    <row r="281" spans="7:7" ht="15.75" customHeight="1" x14ac:dyDescent="0.2"/>
    <row r="282" spans="7:7" ht="15.75" customHeight="1" x14ac:dyDescent="0.2"/>
    <row r="283" spans="7:7" ht="15.75" customHeight="1" x14ac:dyDescent="0.2"/>
    <row r="284" spans="7:7" ht="15.75" customHeight="1" x14ac:dyDescent="0.2"/>
    <row r="285" spans="7:7" ht="15.75" customHeight="1" x14ac:dyDescent="0.2"/>
    <row r="286" spans="7:7" ht="15.75" customHeight="1" x14ac:dyDescent="0.2"/>
    <row r="287" spans="7:7" ht="15.75" customHeight="1" x14ac:dyDescent="0.2"/>
    <row r="288" spans="7:7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4">
    <mergeCell ref="I67:L67"/>
    <mergeCell ref="I68:L68"/>
    <mergeCell ref="G57:I57"/>
    <mergeCell ref="G58:I58"/>
    <mergeCell ref="G59:I59"/>
    <mergeCell ref="G60:I60"/>
    <mergeCell ref="G61:I61"/>
    <mergeCell ref="G62:I62"/>
    <mergeCell ref="E63:I63"/>
    <mergeCell ref="G55:I55"/>
    <mergeCell ref="G56:I56"/>
    <mergeCell ref="E64:I64"/>
    <mergeCell ref="E65:I65"/>
    <mergeCell ref="E66:I66"/>
    <mergeCell ref="D49:I49"/>
    <mergeCell ref="D50:I50"/>
    <mergeCell ref="D51:I51"/>
    <mergeCell ref="D52:I52"/>
    <mergeCell ref="D53:I53"/>
    <mergeCell ref="E42:I42"/>
    <mergeCell ref="E43:I43"/>
    <mergeCell ref="E44:I44"/>
    <mergeCell ref="D47:I47"/>
    <mergeCell ref="D48:I48"/>
    <mergeCell ref="H35:I35"/>
    <mergeCell ref="E38:I38"/>
    <mergeCell ref="E39:I39"/>
    <mergeCell ref="E40:I40"/>
    <mergeCell ref="E41:I41"/>
    <mergeCell ref="H29:I29"/>
    <mergeCell ref="H31:I31"/>
    <mergeCell ref="H32:I32"/>
    <mergeCell ref="H33:I33"/>
    <mergeCell ref="H34:I34"/>
    <mergeCell ref="H24:I24"/>
    <mergeCell ref="H25:I25"/>
    <mergeCell ref="H26:I26"/>
    <mergeCell ref="H27:I27"/>
    <mergeCell ref="H28:I28"/>
    <mergeCell ref="H19:I19"/>
    <mergeCell ref="H20:I20"/>
    <mergeCell ref="H21:I21"/>
    <mergeCell ref="H22:I22"/>
    <mergeCell ref="H23:I23"/>
    <mergeCell ref="H11:I11"/>
    <mergeCell ref="H15:I15"/>
    <mergeCell ref="H16:I16"/>
    <mergeCell ref="H17:I17"/>
    <mergeCell ref="H18:I18"/>
    <mergeCell ref="D2:I2"/>
    <mergeCell ref="H3:I3"/>
    <mergeCell ref="H4:I4"/>
    <mergeCell ref="H5:I5"/>
    <mergeCell ref="H8:I8"/>
  </mergeCells>
  <conditionalFormatting sqref="C78">
    <cfRule type="expression" dxfId="3" priority="1">
      <formula>$C$78&lt;&gt;$C$65</formula>
    </cfRule>
  </conditionalFormatting>
  <hyperlinks>
    <hyperlink ref="H29" r:id="rId1" xr:uid="{00000000-0004-0000-0200-000000000000}"/>
  </hyperlinks>
  <pageMargins left="0.7" right="0.7" top="0.75" bottom="0.75" header="0" footer="0"/>
  <pageSetup orientation="landscape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15" zoomScale="130" zoomScaleNormal="130" workbookViewId="0">
      <selection activeCell="E41" sqref="E41:I41"/>
    </sheetView>
  </sheetViews>
  <sheetFormatPr baseColWidth="10" defaultColWidth="14.5" defaultRowHeight="15" customHeight="1" x14ac:dyDescent="0.2"/>
  <cols>
    <col min="1" max="1" width="6.83203125" customWidth="1"/>
    <col min="2" max="2" width="31.5" customWidth="1"/>
    <col min="3" max="3" width="13.5" customWidth="1"/>
    <col min="4" max="4" width="12" customWidth="1"/>
    <col min="5" max="5" width="10.33203125" customWidth="1"/>
    <col min="6" max="6" width="15.5" customWidth="1"/>
    <col min="7" max="7" width="13.83203125" customWidth="1"/>
    <col min="8" max="8" width="8.83203125" customWidth="1"/>
    <col min="9" max="9" width="14.6640625" customWidth="1"/>
    <col min="10" max="10" width="21.6640625" customWidth="1"/>
    <col min="11" max="19" width="8.5" customWidth="1"/>
    <col min="20" max="26" width="8.83203125" customWidth="1"/>
  </cols>
  <sheetData>
    <row r="1" spans="1:20" ht="19" x14ac:dyDescent="0.2">
      <c r="A1" s="1" t="str">
        <f>HYPERLINK("#summary!a1","Home")</f>
        <v>Home</v>
      </c>
      <c r="B1" s="2" t="s">
        <v>0</v>
      </c>
      <c r="C1" s="3" t="str">
        <f>[1]Summary!D1</f>
        <v>Saint Joseph's College</v>
      </c>
      <c r="D1" s="4"/>
      <c r="E1" s="4"/>
      <c r="F1" s="4"/>
      <c r="G1" s="4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19" x14ac:dyDescent="0.2">
      <c r="A2" s="8"/>
      <c r="B2" s="2" t="s">
        <v>1</v>
      </c>
      <c r="C2" s="9">
        <v>2020</v>
      </c>
      <c r="D2" s="162" t="str">
        <f>CONCATENATE("Fiscal Year July 1, ",C2-1," - June 30, ",C2)</f>
        <v>Fiscal Year July 1, 2019 - June 30, 2020</v>
      </c>
      <c r="E2" s="163"/>
      <c r="F2" s="163"/>
      <c r="G2" s="163"/>
      <c r="H2" s="163"/>
      <c r="I2" s="164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54" x14ac:dyDescent="0.2">
      <c r="A3" s="8"/>
      <c r="B3" s="10"/>
      <c r="C3" s="11" t="s">
        <v>2</v>
      </c>
      <c r="D3" s="11" t="s">
        <v>3</v>
      </c>
      <c r="E3" s="157" t="s">
        <v>100</v>
      </c>
      <c r="F3" s="158" t="s">
        <v>101</v>
      </c>
      <c r="G3" s="11" t="s">
        <v>6</v>
      </c>
      <c r="H3" s="165" t="s">
        <v>7</v>
      </c>
      <c r="I3" s="166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19" x14ac:dyDescent="0.25">
      <c r="A4" s="8"/>
      <c r="B4" s="13" t="s">
        <v>8</v>
      </c>
      <c r="C4" s="14"/>
      <c r="D4" s="15"/>
      <c r="E4" s="15"/>
      <c r="F4" s="16">
        <f>F5+F8+F11+F15</f>
        <v>0.58052500000000007</v>
      </c>
      <c r="G4" s="17">
        <f t="shared" ref="G4:G36" si="0">F4/$F$30</f>
        <v>0.90333337828020832</v>
      </c>
      <c r="H4" s="167"/>
      <c r="I4" s="168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16" x14ac:dyDescent="0.2">
      <c r="A5" s="8"/>
      <c r="B5" s="18" t="s">
        <v>9</v>
      </c>
      <c r="C5" s="14"/>
      <c r="D5" s="15"/>
      <c r="E5" s="15"/>
      <c r="F5" s="19">
        <f>SUM(F6:F7)</f>
        <v>0.57862400000000003</v>
      </c>
      <c r="G5" s="20">
        <f t="shared" si="0"/>
        <v>0.90037530282762535</v>
      </c>
      <c r="H5" s="169"/>
      <c r="I5" s="164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x14ac:dyDescent="0.2">
      <c r="A6" s="8"/>
      <c r="B6" s="21" t="s">
        <v>10</v>
      </c>
      <c r="C6" s="22">
        <v>301</v>
      </c>
      <c r="D6" s="23" t="s">
        <v>98</v>
      </c>
      <c r="E6" s="159">
        <v>0.12</v>
      </c>
      <c r="F6" s="25">
        <f t="shared" ref="F6:F7" si="1">C6*E6/1000</f>
        <v>3.6119999999999999E-2</v>
      </c>
      <c r="G6" s="26">
        <f t="shared" si="0"/>
        <v>5.6204989661911404E-2</v>
      </c>
      <c r="H6" s="27" t="s">
        <v>12</v>
      </c>
      <c r="I6" s="2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">
      <c r="A7" s="8"/>
      <c r="B7" s="21" t="s">
        <v>13</v>
      </c>
      <c r="C7" s="28">
        <v>3989</v>
      </c>
      <c r="D7" s="23" t="s">
        <v>98</v>
      </c>
      <c r="E7" s="159">
        <v>0.13600000000000001</v>
      </c>
      <c r="F7" s="25">
        <f t="shared" si="1"/>
        <v>0.54250399999999999</v>
      </c>
      <c r="G7" s="26">
        <f t="shared" si="0"/>
        <v>0.84417031316571389</v>
      </c>
      <c r="H7" s="27" t="s">
        <v>12</v>
      </c>
      <c r="I7" s="2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16" x14ac:dyDescent="0.2">
      <c r="A8" s="8"/>
      <c r="B8" s="18" t="s">
        <v>14</v>
      </c>
      <c r="C8" s="14"/>
      <c r="D8" s="15"/>
      <c r="E8" s="15"/>
      <c r="F8" s="19">
        <f>SUM(F9:F10)</f>
        <v>1.9010000000000001E-3</v>
      </c>
      <c r="G8" s="20">
        <f t="shared" si="0"/>
        <v>2.9580754525828793E-3</v>
      </c>
      <c r="H8" s="169"/>
      <c r="I8" s="164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2">
      <c r="A9" s="8"/>
      <c r="B9" s="21" t="s">
        <v>15</v>
      </c>
      <c r="C9" s="22">
        <v>21</v>
      </c>
      <c r="D9" s="23" t="s">
        <v>98</v>
      </c>
      <c r="E9" s="159">
        <v>4.1000000000000002E-2</v>
      </c>
      <c r="F9" s="25">
        <f t="shared" ref="F9:F10" si="2">C9*E9/1000</f>
        <v>8.61E-4</v>
      </c>
      <c r="G9" s="26">
        <f t="shared" si="0"/>
        <v>1.3397701024060278E-3</v>
      </c>
      <c r="H9" s="27" t="s">
        <v>16</v>
      </c>
      <c r="I9" s="2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x14ac:dyDescent="0.2">
      <c r="A10" s="8"/>
      <c r="B10" s="21" t="s">
        <v>17</v>
      </c>
      <c r="C10" s="22">
        <v>4</v>
      </c>
      <c r="D10" s="23" t="s">
        <v>98</v>
      </c>
      <c r="E10" s="159">
        <v>0.26</v>
      </c>
      <c r="F10" s="25">
        <f t="shared" si="2"/>
        <v>1.0400000000000001E-3</v>
      </c>
      <c r="G10" s="26">
        <f t="shared" si="0"/>
        <v>1.6183053501768513E-3</v>
      </c>
      <c r="H10" s="27" t="s">
        <v>16</v>
      </c>
      <c r="I10" s="2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6" x14ac:dyDescent="0.2">
      <c r="A11" s="8"/>
      <c r="B11" s="18" t="s">
        <v>18</v>
      </c>
      <c r="C11" s="14"/>
      <c r="D11" s="15"/>
      <c r="E11" s="15"/>
      <c r="F11" s="30">
        <f>SUM(F12:F14)</f>
        <v>0</v>
      </c>
      <c r="G11" s="20">
        <f t="shared" si="0"/>
        <v>0</v>
      </c>
      <c r="H11" s="169"/>
      <c r="I11" s="164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x14ac:dyDescent="0.2">
      <c r="A12" s="8"/>
      <c r="B12" s="21" t="s">
        <v>19</v>
      </c>
      <c r="C12" s="22">
        <v>0</v>
      </c>
      <c r="D12" s="23" t="s">
        <v>20</v>
      </c>
      <c r="E12" s="24">
        <v>0</v>
      </c>
      <c r="F12" s="29">
        <f t="shared" ref="F12:F14" si="3">C12*E12/1000</f>
        <v>0</v>
      </c>
      <c r="G12" s="26">
        <f t="shared" si="0"/>
        <v>0</v>
      </c>
      <c r="H12" s="31" t="s">
        <v>21</v>
      </c>
      <c r="I12" s="31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x14ac:dyDescent="0.2">
      <c r="A13" s="8"/>
      <c r="B13" s="21" t="s">
        <v>22</v>
      </c>
      <c r="C13" s="22">
        <v>0</v>
      </c>
      <c r="D13" s="23" t="s">
        <v>20</v>
      </c>
      <c r="E13" s="24">
        <v>0</v>
      </c>
      <c r="F13" s="29">
        <f t="shared" si="3"/>
        <v>0</v>
      </c>
      <c r="G13" s="26">
        <f t="shared" si="0"/>
        <v>0</v>
      </c>
      <c r="H13" s="31" t="s">
        <v>23</v>
      </c>
      <c r="I13" s="31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x14ac:dyDescent="0.2">
      <c r="A14" s="8"/>
      <c r="B14" s="21" t="s">
        <v>24</v>
      </c>
      <c r="C14" s="22">
        <v>0</v>
      </c>
      <c r="D14" s="23" t="s">
        <v>20</v>
      </c>
      <c r="E14" s="24">
        <v>0</v>
      </c>
      <c r="F14" s="29">
        <f t="shared" si="3"/>
        <v>0</v>
      </c>
      <c r="G14" s="26">
        <f t="shared" si="0"/>
        <v>0</v>
      </c>
      <c r="H14" s="31" t="s">
        <v>21</v>
      </c>
      <c r="I14" s="31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ht="16" x14ac:dyDescent="0.2">
      <c r="A15" s="8"/>
      <c r="B15" s="18" t="s">
        <v>25</v>
      </c>
      <c r="C15" s="14"/>
      <c r="D15" s="15"/>
      <c r="E15" s="32"/>
      <c r="F15" s="30">
        <f>SUM(F16:F19)</f>
        <v>0</v>
      </c>
      <c r="G15" s="20">
        <f t="shared" si="0"/>
        <v>0</v>
      </c>
      <c r="H15" s="169"/>
      <c r="I15" s="164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2">
      <c r="A16" s="8"/>
      <c r="B16" s="21" t="s">
        <v>26</v>
      </c>
      <c r="C16" s="22">
        <v>0</v>
      </c>
      <c r="D16" s="23" t="s">
        <v>20</v>
      </c>
      <c r="E16" s="24">
        <v>0</v>
      </c>
      <c r="F16" s="29">
        <f t="shared" ref="F16:F19" si="4">C16*E16/1000</f>
        <v>0</v>
      </c>
      <c r="G16" s="26">
        <f t="shared" si="0"/>
        <v>0</v>
      </c>
      <c r="H16" s="169" t="s">
        <v>27</v>
      </c>
      <c r="I16" s="164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x14ac:dyDescent="0.2">
      <c r="A17" s="8"/>
      <c r="B17" s="21" t="s">
        <v>28</v>
      </c>
      <c r="C17" s="22">
        <v>0</v>
      </c>
      <c r="D17" s="23" t="s">
        <v>29</v>
      </c>
      <c r="E17" s="24">
        <v>0</v>
      </c>
      <c r="F17" s="29">
        <f t="shared" si="4"/>
        <v>0</v>
      </c>
      <c r="G17" s="26">
        <f t="shared" si="0"/>
        <v>0</v>
      </c>
      <c r="H17" s="169"/>
      <c r="I17" s="164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x14ac:dyDescent="0.2">
      <c r="A18" s="8"/>
      <c r="B18" s="21" t="s">
        <v>30</v>
      </c>
      <c r="C18" s="22">
        <v>0</v>
      </c>
      <c r="D18" s="23" t="s">
        <v>29</v>
      </c>
      <c r="E18" s="24">
        <v>0</v>
      </c>
      <c r="F18" s="29">
        <f t="shared" si="4"/>
        <v>0</v>
      </c>
      <c r="G18" s="26">
        <f t="shared" si="0"/>
        <v>0</v>
      </c>
      <c r="H18" s="169"/>
      <c r="I18" s="164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x14ac:dyDescent="0.2">
      <c r="A19" s="8"/>
      <c r="B19" s="21" t="s">
        <v>31</v>
      </c>
      <c r="C19" s="22">
        <v>0</v>
      </c>
      <c r="D19" s="23" t="s">
        <v>29</v>
      </c>
      <c r="E19" s="24">
        <v>0</v>
      </c>
      <c r="F19" s="29">
        <f t="shared" si="4"/>
        <v>0</v>
      </c>
      <c r="G19" s="26">
        <f t="shared" si="0"/>
        <v>0</v>
      </c>
      <c r="H19" s="169"/>
      <c r="I19" s="164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19" x14ac:dyDescent="0.25">
      <c r="A20" s="8"/>
      <c r="B20" s="33" t="s">
        <v>32</v>
      </c>
      <c r="C20" s="34"/>
      <c r="D20" s="35"/>
      <c r="E20" s="35"/>
      <c r="F20" s="16">
        <f>SUM(F21)</f>
        <v>5.7858569499999998E-2</v>
      </c>
      <c r="G20" s="17">
        <f t="shared" si="0"/>
        <v>9.0031569784066512E-2</v>
      </c>
      <c r="H20" s="170"/>
      <c r="I20" s="171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5.75" customHeight="1" x14ac:dyDescent="0.2">
      <c r="A21" s="8"/>
      <c r="B21" s="36" t="s">
        <v>33</v>
      </c>
      <c r="C21" s="37">
        <f>C78</f>
        <v>3464.585</v>
      </c>
      <c r="D21" s="38" t="str">
        <f>C67</f>
        <v>MWh</v>
      </c>
      <c r="E21" s="39">
        <v>1.67E-2</v>
      </c>
      <c r="F21" s="49">
        <f>C21*E21/1000</f>
        <v>5.7858569499999998E-2</v>
      </c>
      <c r="G21" s="20">
        <f t="shared" si="0"/>
        <v>9.0031569784066512E-2</v>
      </c>
      <c r="H21" s="172" t="s">
        <v>34</v>
      </c>
      <c r="I21" s="164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15.75" customHeight="1" x14ac:dyDescent="0.25">
      <c r="A22" s="8"/>
      <c r="B22" s="41" t="s">
        <v>35</v>
      </c>
      <c r="C22" s="42"/>
      <c r="D22" s="43"/>
      <c r="E22" s="43"/>
      <c r="F22" s="70">
        <f>SUM(F23:F26,F29)</f>
        <v>4.2640000000000004E-3</v>
      </c>
      <c r="G22" s="44">
        <f t="shared" si="0"/>
        <v>6.6350519357250906E-3</v>
      </c>
      <c r="H22" s="167"/>
      <c r="I22" s="168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5.75" customHeight="1" x14ac:dyDescent="0.2">
      <c r="A23" s="8"/>
      <c r="B23" s="45" t="s">
        <v>36</v>
      </c>
      <c r="C23" s="46">
        <v>104</v>
      </c>
      <c r="D23" s="47" t="s">
        <v>98</v>
      </c>
      <c r="E23" s="48">
        <v>4.1000000000000002E-2</v>
      </c>
      <c r="F23" s="160">
        <f>C23*E23/1000</f>
        <v>4.2640000000000004E-3</v>
      </c>
      <c r="G23" s="50">
        <f t="shared" si="0"/>
        <v>6.6350519357250906E-3</v>
      </c>
      <c r="H23" s="173" t="s">
        <v>16</v>
      </c>
      <c r="I23" s="164"/>
      <c r="J23" s="51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5.75" customHeight="1" x14ac:dyDescent="0.2">
      <c r="A24" s="8"/>
      <c r="B24" s="45" t="s">
        <v>38</v>
      </c>
      <c r="C24" s="46"/>
      <c r="D24" s="47"/>
      <c r="E24" s="52"/>
      <c r="F24" s="53">
        <v>0</v>
      </c>
      <c r="G24" s="50">
        <f t="shared" si="0"/>
        <v>0</v>
      </c>
      <c r="H24" s="173" t="s">
        <v>39</v>
      </c>
      <c r="I24" s="164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5.75" customHeight="1" x14ac:dyDescent="0.2">
      <c r="A25" s="8"/>
      <c r="B25" s="45" t="s">
        <v>40</v>
      </c>
      <c r="C25" s="46">
        <v>8500000</v>
      </c>
      <c r="D25" s="47" t="s">
        <v>41</v>
      </c>
      <c r="E25" s="48">
        <v>0</v>
      </c>
      <c r="F25" s="54">
        <v>0</v>
      </c>
      <c r="G25" s="50">
        <f t="shared" si="0"/>
        <v>0</v>
      </c>
      <c r="H25" s="169" t="s">
        <v>21</v>
      </c>
      <c r="I25" s="164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5.75" customHeight="1" x14ac:dyDescent="0.2">
      <c r="A26" s="8"/>
      <c r="B26" s="45" t="s">
        <v>42</v>
      </c>
      <c r="C26" s="46"/>
      <c r="D26" s="47"/>
      <c r="E26" s="52"/>
      <c r="F26" s="54">
        <v>0</v>
      </c>
      <c r="G26" s="50">
        <f t="shared" si="0"/>
        <v>0</v>
      </c>
      <c r="H26" s="169"/>
      <c r="I26" s="164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ht="15.75" customHeight="1" x14ac:dyDescent="0.2">
      <c r="A27" s="8"/>
      <c r="B27" s="55" t="s">
        <v>43</v>
      </c>
      <c r="C27" s="56">
        <v>5525</v>
      </c>
      <c r="D27" s="57" t="s">
        <v>20</v>
      </c>
      <c r="E27" s="58">
        <v>0</v>
      </c>
      <c r="F27" s="29">
        <v>0</v>
      </c>
      <c r="G27" s="50">
        <f t="shared" si="0"/>
        <v>0</v>
      </c>
      <c r="H27" s="169" t="s">
        <v>44</v>
      </c>
      <c r="I27" s="164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15.75" customHeight="1" x14ac:dyDescent="0.2">
      <c r="A28" s="8"/>
      <c r="B28" s="55" t="s">
        <v>45</v>
      </c>
      <c r="C28" s="59">
        <v>1650</v>
      </c>
      <c r="D28" s="57" t="s">
        <v>20</v>
      </c>
      <c r="E28" s="58">
        <v>0</v>
      </c>
      <c r="F28" s="29">
        <v>0</v>
      </c>
      <c r="G28" s="50">
        <f t="shared" si="0"/>
        <v>0</v>
      </c>
      <c r="H28" s="169" t="s">
        <v>44</v>
      </c>
      <c r="I28" s="16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ht="15.75" customHeight="1" x14ac:dyDescent="0.2">
      <c r="A29" s="8"/>
      <c r="B29" s="45" t="s">
        <v>46</v>
      </c>
      <c r="C29" s="37">
        <f>C21*0.05</f>
        <v>173.22925000000001</v>
      </c>
      <c r="D29" s="39" t="str">
        <f t="shared" ref="D29:E29" si="5">D21</f>
        <v>MWh</v>
      </c>
      <c r="E29" s="60">
        <v>0</v>
      </c>
      <c r="F29" s="49">
        <f t="shared" ref="F29" si="6">C29*E29/1000</f>
        <v>0</v>
      </c>
      <c r="G29" s="50">
        <f t="shared" si="0"/>
        <v>0</v>
      </c>
      <c r="H29" s="174" t="s">
        <v>47</v>
      </c>
      <c r="I29" s="164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ht="15.75" customHeight="1" x14ac:dyDescent="0.25">
      <c r="A30" s="8"/>
      <c r="B30" s="61" t="s">
        <v>48</v>
      </c>
      <c r="C30" s="62"/>
      <c r="D30" s="63"/>
      <c r="E30" s="63"/>
      <c r="F30" s="64">
        <f>F4+F20+F22</f>
        <v>0.64264756950000013</v>
      </c>
      <c r="G30" s="65">
        <f t="shared" si="0"/>
        <v>1</v>
      </c>
      <c r="H30" s="65"/>
      <c r="I30" s="6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ht="15.75" customHeight="1" x14ac:dyDescent="0.25">
      <c r="A31" s="8"/>
      <c r="B31" s="67" t="s">
        <v>49</v>
      </c>
      <c r="C31" s="68"/>
      <c r="D31" s="69"/>
      <c r="E31" s="69"/>
      <c r="F31" s="70">
        <f>SUM(F32:F34)-F35</f>
        <v>0</v>
      </c>
      <c r="G31" s="44">
        <f t="shared" si="0"/>
        <v>0</v>
      </c>
      <c r="H31" s="167"/>
      <c r="I31" s="168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ht="15.75" customHeight="1" x14ac:dyDescent="0.2">
      <c r="A32" s="8"/>
      <c r="B32" s="71" t="s">
        <v>50</v>
      </c>
      <c r="C32" s="68"/>
      <c r="D32" s="69"/>
      <c r="E32" s="69"/>
      <c r="F32" s="23"/>
      <c r="G32" s="50">
        <f t="shared" si="0"/>
        <v>0</v>
      </c>
      <c r="H32" s="175"/>
      <c r="I32" s="164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ht="15.75" customHeight="1" x14ac:dyDescent="0.2">
      <c r="A33" s="8"/>
      <c r="B33" s="71" t="s">
        <v>51</v>
      </c>
      <c r="C33" s="68"/>
      <c r="D33" s="69"/>
      <c r="E33" s="69"/>
      <c r="F33" s="23"/>
      <c r="G33" s="50">
        <f t="shared" si="0"/>
        <v>0</v>
      </c>
      <c r="H33" s="175"/>
      <c r="I33" s="164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15.75" customHeight="1" x14ac:dyDescent="0.2">
      <c r="A34" s="8"/>
      <c r="B34" s="71" t="s">
        <v>52</v>
      </c>
      <c r="C34" s="68"/>
      <c r="D34" s="69"/>
      <c r="E34" s="69"/>
      <c r="F34" s="23"/>
      <c r="G34" s="50">
        <f t="shared" si="0"/>
        <v>0</v>
      </c>
      <c r="H34" s="175"/>
      <c r="I34" s="164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ht="15.75" customHeight="1" x14ac:dyDescent="0.2">
      <c r="A35" s="8"/>
      <c r="B35" s="72" t="s">
        <v>53</v>
      </c>
      <c r="C35" s="73"/>
      <c r="D35" s="74"/>
      <c r="E35" s="74"/>
      <c r="F35" s="75"/>
      <c r="G35" s="76">
        <f t="shared" si="0"/>
        <v>0</v>
      </c>
      <c r="H35" s="176"/>
      <c r="I35" s="17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ht="15.75" customHeight="1" x14ac:dyDescent="0.25">
      <c r="A36" s="8"/>
      <c r="B36" s="61" t="s">
        <v>54</v>
      </c>
      <c r="C36" s="63"/>
      <c r="D36" s="63"/>
      <c r="E36" s="63"/>
      <c r="F36" s="156">
        <f>F30-F31</f>
        <v>0.64264756950000013</v>
      </c>
      <c r="G36" s="65">
        <f t="shared" si="0"/>
        <v>1</v>
      </c>
      <c r="H36" s="65"/>
      <c r="I36" s="6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ht="15.75" customHeight="1" x14ac:dyDescent="0.2">
      <c r="A37" s="8"/>
      <c r="B37" s="77"/>
      <c r="C37" s="77"/>
      <c r="D37" s="77"/>
      <c r="E37" s="77"/>
      <c r="F37" s="77"/>
      <c r="G37" s="77"/>
      <c r="H37" s="77"/>
      <c r="I37" s="78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ht="15.75" customHeight="1" x14ac:dyDescent="0.25">
      <c r="A38" s="8"/>
      <c r="B38" s="79" t="s">
        <v>55</v>
      </c>
      <c r="C38" s="80" t="s">
        <v>3</v>
      </c>
      <c r="D38" s="81" t="s">
        <v>56</v>
      </c>
      <c r="E38" s="165" t="s">
        <v>7</v>
      </c>
      <c r="F38" s="178"/>
      <c r="G38" s="178"/>
      <c r="H38" s="178"/>
      <c r="I38" s="16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ht="15.75" customHeight="1" x14ac:dyDescent="0.2">
      <c r="A39" s="8"/>
      <c r="B39" s="82" t="s">
        <v>57</v>
      </c>
      <c r="C39" s="83" t="s">
        <v>58</v>
      </c>
      <c r="D39" s="84">
        <f>450484</f>
        <v>450484</v>
      </c>
      <c r="E39" s="175"/>
      <c r="F39" s="163"/>
      <c r="G39" s="163"/>
      <c r="H39" s="163"/>
      <c r="I39" s="164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ht="15.75" customHeight="1" x14ac:dyDescent="0.2">
      <c r="A40" s="8"/>
      <c r="B40" s="82" t="s">
        <v>59</v>
      </c>
      <c r="C40" s="83" t="s">
        <v>60</v>
      </c>
      <c r="D40" s="85">
        <v>1690</v>
      </c>
      <c r="E40" s="175" t="s">
        <v>61</v>
      </c>
      <c r="F40" s="163"/>
      <c r="G40" s="163"/>
      <c r="H40" s="163"/>
      <c r="I40" s="164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 ht="15.75" customHeight="1" x14ac:dyDescent="0.2">
      <c r="A41" s="8"/>
      <c r="B41" s="82" t="s">
        <v>62</v>
      </c>
      <c r="C41" s="83" t="s">
        <v>60</v>
      </c>
      <c r="D41" s="85">
        <v>177</v>
      </c>
      <c r="E41" s="175"/>
      <c r="F41" s="163"/>
      <c r="G41" s="163"/>
      <c r="H41" s="163"/>
      <c r="I41" s="164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 ht="15.75" customHeight="1" x14ac:dyDescent="0.2">
      <c r="A42" s="8"/>
      <c r="B42" s="82" t="s">
        <v>63</v>
      </c>
      <c r="C42" s="83" t="s">
        <v>60</v>
      </c>
      <c r="D42" s="85">
        <v>185</v>
      </c>
      <c r="E42" s="175"/>
      <c r="F42" s="163"/>
      <c r="G42" s="163"/>
      <c r="H42" s="163"/>
      <c r="I42" s="164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 ht="15.75" customHeight="1" x14ac:dyDescent="0.2">
      <c r="A43" s="8"/>
      <c r="B43" s="82" t="s">
        <v>64</v>
      </c>
      <c r="C43" s="83" t="s">
        <v>65</v>
      </c>
      <c r="D43" s="86">
        <v>6977</v>
      </c>
      <c r="E43" s="175" t="s">
        <v>66</v>
      </c>
      <c r="F43" s="163"/>
      <c r="G43" s="163"/>
      <c r="H43" s="163"/>
      <c r="I43" s="164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ht="15.75" customHeight="1" x14ac:dyDescent="0.2">
      <c r="A44" s="8"/>
      <c r="B44" s="82" t="s">
        <v>67</v>
      </c>
      <c r="C44" s="83" t="s">
        <v>68</v>
      </c>
      <c r="D44" s="86">
        <v>533</v>
      </c>
      <c r="E44" s="175" t="s">
        <v>66</v>
      </c>
      <c r="F44" s="163"/>
      <c r="G44" s="163"/>
      <c r="H44" s="163"/>
      <c r="I44" s="164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 ht="15.75" customHeight="1" x14ac:dyDescent="0.2">
      <c r="A45" s="8"/>
      <c r="B45" s="87"/>
      <c r="C45" s="88"/>
      <c r="D45" s="88"/>
      <c r="E45" s="89"/>
      <c r="F45" s="89"/>
      <c r="G45" s="89"/>
      <c r="H45" s="89"/>
      <c r="I45" s="90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 ht="15.75" customHeight="1" x14ac:dyDescent="0.25">
      <c r="A46" s="8"/>
      <c r="B46" s="91" t="s">
        <v>102</v>
      </c>
      <c r="C46" s="91"/>
      <c r="D46" s="91"/>
      <c r="E46" s="92"/>
      <c r="F46" s="91"/>
      <c r="G46" s="91"/>
      <c r="H46" s="93"/>
      <c r="I46" s="94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 ht="15.75" customHeight="1" x14ac:dyDescent="0.2">
      <c r="A47" s="95"/>
      <c r="B47" s="96" t="s">
        <v>70</v>
      </c>
      <c r="C47" s="97" t="s">
        <v>71</v>
      </c>
      <c r="D47" s="179" t="s">
        <v>7</v>
      </c>
      <c r="E47" s="163"/>
      <c r="F47" s="163"/>
      <c r="G47" s="163"/>
      <c r="H47" s="163"/>
      <c r="I47" s="164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 ht="15.75" customHeight="1" x14ac:dyDescent="0.2">
      <c r="A48" s="8"/>
      <c r="B48" s="98" t="s">
        <v>72</v>
      </c>
      <c r="C48" s="99">
        <v>3464.585</v>
      </c>
      <c r="D48" s="180" t="s">
        <v>73</v>
      </c>
      <c r="E48" s="163"/>
      <c r="F48" s="163"/>
      <c r="G48" s="163"/>
      <c r="H48" s="163"/>
      <c r="I48" s="164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6" ht="15.75" customHeight="1" x14ac:dyDescent="0.2">
      <c r="A49" s="8"/>
      <c r="B49" s="98"/>
      <c r="C49" s="100"/>
      <c r="D49" s="180"/>
      <c r="E49" s="163"/>
      <c r="F49" s="163"/>
      <c r="G49" s="163"/>
      <c r="H49" s="163"/>
      <c r="I49" s="164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6" ht="15.75" customHeight="1" x14ac:dyDescent="0.2">
      <c r="A50" s="8"/>
      <c r="B50" s="98"/>
      <c r="C50" s="100"/>
      <c r="D50" s="180"/>
      <c r="E50" s="163"/>
      <c r="F50" s="163"/>
      <c r="G50" s="163"/>
      <c r="H50" s="163"/>
      <c r="I50" s="164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6" ht="15.75" customHeight="1" x14ac:dyDescent="0.2">
      <c r="A51" s="8"/>
      <c r="B51" s="98"/>
      <c r="C51" s="100"/>
      <c r="D51" s="180"/>
      <c r="E51" s="163"/>
      <c r="F51" s="163"/>
      <c r="G51" s="163"/>
      <c r="H51" s="163"/>
      <c r="I51" s="164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6" ht="15.75" customHeight="1" x14ac:dyDescent="0.2">
      <c r="A52" s="8"/>
      <c r="B52" s="98"/>
      <c r="C52" s="100"/>
      <c r="D52" s="180"/>
      <c r="E52" s="163"/>
      <c r="F52" s="163"/>
      <c r="G52" s="163"/>
      <c r="H52" s="163"/>
      <c r="I52" s="164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6" ht="15.75" customHeight="1" x14ac:dyDescent="0.2">
      <c r="A53" s="8"/>
      <c r="B53" s="101"/>
      <c r="C53" s="102"/>
      <c r="D53" s="180"/>
      <c r="E53" s="163"/>
      <c r="F53" s="163"/>
      <c r="G53" s="163"/>
      <c r="H53" s="163"/>
      <c r="I53" s="164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6" ht="15.75" customHeight="1" x14ac:dyDescent="0.2">
      <c r="A54" s="8"/>
      <c r="B54" s="103" t="s">
        <v>74</v>
      </c>
      <c r="C54" s="104">
        <f>SUM(C48:C53)</f>
        <v>3464.585</v>
      </c>
      <c r="D54" s="105"/>
      <c r="E54" s="106"/>
      <c r="F54" s="106"/>
      <c r="G54" s="106"/>
      <c r="H54" s="107"/>
      <c r="I54" s="108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6" ht="15.75" customHeight="1" x14ac:dyDescent="0.2">
      <c r="A55" s="95"/>
      <c r="B55" s="109" t="s">
        <v>75</v>
      </c>
      <c r="C55" s="110" t="s">
        <v>71</v>
      </c>
      <c r="D55" s="111" t="s">
        <v>76</v>
      </c>
      <c r="E55" s="111" t="s">
        <v>77</v>
      </c>
      <c r="F55" s="110" t="s">
        <v>78</v>
      </c>
      <c r="G55" s="181" t="s">
        <v>7</v>
      </c>
      <c r="H55" s="182"/>
      <c r="I55" s="183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6" ht="15.75" customHeight="1" x14ac:dyDescent="0.2">
      <c r="A56" s="8"/>
      <c r="B56" s="98" t="s">
        <v>79</v>
      </c>
      <c r="C56" s="100">
        <f>C48</f>
        <v>3464.585</v>
      </c>
      <c r="D56" s="112">
        <v>1</v>
      </c>
      <c r="E56" s="113">
        <v>0</v>
      </c>
      <c r="F56" s="114"/>
      <c r="G56" s="184"/>
      <c r="H56" s="163"/>
      <c r="I56" s="164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6" ht="15.75" customHeight="1" x14ac:dyDescent="0.2">
      <c r="A57" s="8"/>
      <c r="B57" s="98"/>
      <c r="C57" s="100"/>
      <c r="D57" s="112"/>
      <c r="E57" s="113"/>
      <c r="F57" s="114"/>
      <c r="G57" s="192"/>
      <c r="H57" s="163"/>
      <c r="I57" s="164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6" ht="15.75" customHeight="1" x14ac:dyDescent="0.2">
      <c r="A58" s="8"/>
      <c r="B58" s="98"/>
      <c r="C58" s="100"/>
      <c r="D58" s="112"/>
      <c r="E58" s="113"/>
      <c r="F58" s="114"/>
      <c r="G58" s="192"/>
      <c r="H58" s="163"/>
      <c r="I58" s="164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6" ht="15.75" customHeight="1" x14ac:dyDescent="0.2">
      <c r="A59" s="8"/>
      <c r="B59" s="98"/>
      <c r="C59" s="100"/>
      <c r="D59" s="112"/>
      <c r="E59" s="113"/>
      <c r="F59" s="114"/>
      <c r="G59" s="173"/>
      <c r="H59" s="163"/>
      <c r="I59" s="164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6" ht="15.75" customHeight="1" x14ac:dyDescent="0.2">
      <c r="A60" s="8"/>
      <c r="B60" s="98"/>
      <c r="C60" s="100"/>
      <c r="D60" s="112"/>
      <c r="E60" s="113"/>
      <c r="F60" s="115"/>
      <c r="G60" s="192"/>
      <c r="H60" s="163"/>
      <c r="I60" s="164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1:26" ht="15.75" customHeight="1" x14ac:dyDescent="0.2">
      <c r="A61" s="8"/>
      <c r="B61" s="98"/>
      <c r="C61" s="100"/>
      <c r="D61" s="112"/>
      <c r="E61" s="113"/>
      <c r="F61" s="114"/>
      <c r="G61" s="192"/>
      <c r="H61" s="163"/>
      <c r="I61" s="164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6" ht="15.75" customHeight="1" x14ac:dyDescent="0.2">
      <c r="A62" s="8"/>
      <c r="B62" s="98"/>
      <c r="C62" s="100"/>
      <c r="D62" s="112"/>
      <c r="E62" s="113"/>
      <c r="F62" s="114"/>
      <c r="G62" s="192"/>
      <c r="H62" s="163"/>
      <c r="I62" s="164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1:26" ht="15.75" customHeight="1" x14ac:dyDescent="0.2">
      <c r="A63" s="116"/>
      <c r="B63" s="117" t="s">
        <v>80</v>
      </c>
      <c r="C63" s="118">
        <f>SUM(C56:C62)</f>
        <v>3464.585</v>
      </c>
      <c r="D63" s="119" t="s">
        <v>71</v>
      </c>
      <c r="E63" s="185"/>
      <c r="F63" s="178"/>
      <c r="G63" s="178"/>
      <c r="H63" s="178"/>
      <c r="I63" s="166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1"/>
      <c r="V63" s="121"/>
      <c r="W63" s="121"/>
      <c r="X63" s="121"/>
      <c r="Y63" s="121"/>
      <c r="Z63" s="121"/>
    </row>
    <row r="64" spans="1:26" ht="15.75" customHeight="1" x14ac:dyDescent="0.2">
      <c r="A64" s="116"/>
      <c r="B64" s="117" t="s">
        <v>81</v>
      </c>
      <c r="C64" s="118">
        <f>C63-SUMPRODUCT(C56:C62,D56:D62)</f>
        <v>0</v>
      </c>
      <c r="D64" s="119" t="s">
        <v>71</v>
      </c>
      <c r="E64" s="185"/>
      <c r="F64" s="178"/>
      <c r="G64" s="178"/>
      <c r="H64" s="178"/>
      <c r="I64" s="166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1"/>
      <c r="V64" s="121"/>
      <c r="W64" s="121"/>
      <c r="X64" s="121"/>
      <c r="Y64" s="121"/>
      <c r="Z64" s="121"/>
    </row>
    <row r="65" spans="1:26" ht="15.75" customHeight="1" x14ac:dyDescent="0.2">
      <c r="A65" s="116"/>
      <c r="B65" s="117" t="s">
        <v>82</v>
      </c>
      <c r="C65" s="122">
        <f>C63-C64</f>
        <v>3464.585</v>
      </c>
      <c r="D65" s="119" t="s">
        <v>71</v>
      </c>
      <c r="E65" s="185" t="s">
        <v>83</v>
      </c>
      <c r="F65" s="178"/>
      <c r="G65" s="178"/>
      <c r="H65" s="178"/>
      <c r="I65" s="166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1"/>
      <c r="V65" s="121"/>
      <c r="W65" s="121"/>
      <c r="X65" s="121"/>
      <c r="Y65" s="121"/>
      <c r="Z65" s="121"/>
    </row>
    <row r="66" spans="1:26" ht="15.75" customHeight="1" x14ac:dyDescent="0.2">
      <c r="A66" s="116"/>
      <c r="B66" s="123" t="s">
        <v>84</v>
      </c>
      <c r="C66" s="124">
        <f>SUMIF(F56:F62,"Yes",C56:C62)</f>
        <v>0</v>
      </c>
      <c r="D66" s="125" t="s">
        <v>71</v>
      </c>
      <c r="E66" s="186"/>
      <c r="F66" s="187"/>
      <c r="G66" s="187"/>
      <c r="H66" s="187"/>
      <c r="I66" s="188"/>
      <c r="J66" s="126"/>
      <c r="K66" s="126"/>
      <c r="L66" s="126"/>
      <c r="M66" s="120"/>
      <c r="N66" s="120"/>
      <c r="O66" s="120"/>
      <c r="P66" s="120"/>
      <c r="Q66" s="120"/>
      <c r="R66" s="120"/>
      <c r="S66" s="120"/>
      <c r="T66" s="120"/>
      <c r="U66" s="121"/>
      <c r="V66" s="121"/>
      <c r="W66" s="121"/>
      <c r="X66" s="121"/>
      <c r="Y66" s="121"/>
      <c r="Z66" s="121"/>
    </row>
    <row r="67" spans="1:26" ht="27" customHeight="1" x14ac:dyDescent="0.2">
      <c r="A67" s="95"/>
      <c r="B67" s="127" t="s">
        <v>85</v>
      </c>
      <c r="C67" s="11" t="s">
        <v>71</v>
      </c>
      <c r="D67" s="11" t="s">
        <v>86</v>
      </c>
      <c r="E67" s="11" t="s">
        <v>87</v>
      </c>
      <c r="F67" s="11" t="s">
        <v>88</v>
      </c>
      <c r="G67" s="11" t="s">
        <v>89</v>
      </c>
      <c r="H67" s="12" t="s">
        <v>90</v>
      </c>
      <c r="I67" s="189" t="s">
        <v>7</v>
      </c>
      <c r="J67" s="190"/>
      <c r="K67" s="190"/>
      <c r="L67" s="191"/>
      <c r="M67" s="120"/>
      <c r="N67" s="120"/>
      <c r="O67" s="120"/>
      <c r="P67" s="120"/>
      <c r="Q67" s="120"/>
      <c r="R67" s="120"/>
      <c r="S67" s="120"/>
      <c r="T67" s="120"/>
      <c r="U67" s="121"/>
      <c r="V67" s="121"/>
      <c r="W67" s="121"/>
      <c r="X67" s="121"/>
      <c r="Y67" s="121"/>
      <c r="Z67" s="121"/>
    </row>
    <row r="68" spans="1:26" ht="15.75" customHeight="1" x14ac:dyDescent="0.2">
      <c r="A68" s="8"/>
      <c r="B68" s="128" t="s">
        <v>79</v>
      </c>
      <c r="C68" s="23">
        <f>C65</f>
        <v>3464.585</v>
      </c>
      <c r="D68" s="23">
        <f>SUM(C57:C58)+C59</f>
        <v>0</v>
      </c>
      <c r="E68" s="23">
        <f>C68-D68</f>
        <v>3464.585</v>
      </c>
      <c r="F68" s="113">
        <f>E56</f>
        <v>0</v>
      </c>
      <c r="G68" s="129">
        <v>363</v>
      </c>
      <c r="H68" s="130">
        <f>E68*G68/1000</f>
        <v>1257.6443549999999</v>
      </c>
      <c r="I68" s="184" t="s">
        <v>91</v>
      </c>
      <c r="J68" s="163"/>
      <c r="K68" s="163"/>
      <c r="L68" s="164"/>
      <c r="M68" s="131"/>
      <c r="N68" s="131"/>
      <c r="O68" s="7"/>
      <c r="P68" s="7"/>
      <c r="Q68" s="7"/>
      <c r="R68" s="7"/>
      <c r="S68" s="7"/>
      <c r="T68" s="7"/>
    </row>
    <row r="69" spans="1:26" ht="15.75" customHeight="1" x14ac:dyDescent="0.2">
      <c r="A69" s="8"/>
      <c r="B69" s="128"/>
      <c r="C69" s="23"/>
      <c r="D69" s="23"/>
      <c r="E69" s="23"/>
      <c r="F69" s="113"/>
      <c r="G69" s="129"/>
      <c r="H69" s="130"/>
      <c r="I69" s="132"/>
      <c r="J69" s="133"/>
      <c r="K69" s="133"/>
      <c r="L69" s="134"/>
      <c r="M69" s="131"/>
      <c r="N69" s="131"/>
      <c r="O69" s="7"/>
      <c r="P69" s="7"/>
      <c r="Q69" s="7"/>
      <c r="R69" s="7"/>
      <c r="S69" s="7"/>
      <c r="T69" s="7"/>
    </row>
    <row r="70" spans="1:26" ht="15.75" customHeight="1" x14ac:dyDescent="0.2">
      <c r="A70" s="8"/>
      <c r="B70" s="128"/>
      <c r="C70" s="23"/>
      <c r="D70" s="23"/>
      <c r="E70" s="23"/>
      <c r="F70" s="113"/>
      <c r="G70" s="129"/>
      <c r="H70" s="130"/>
      <c r="I70" s="132"/>
      <c r="J70" s="133"/>
      <c r="K70" s="133"/>
      <c r="L70" s="134"/>
      <c r="M70" s="131"/>
      <c r="N70" s="131"/>
      <c r="O70" s="7"/>
      <c r="P70" s="7"/>
      <c r="Q70" s="7"/>
      <c r="R70" s="7"/>
      <c r="S70" s="7"/>
      <c r="T70" s="7"/>
    </row>
    <row r="71" spans="1:26" ht="15.75" customHeight="1" x14ac:dyDescent="0.2">
      <c r="A71" s="8"/>
      <c r="B71" s="128"/>
      <c r="C71" s="23"/>
      <c r="D71" s="23"/>
      <c r="E71" s="23"/>
      <c r="F71" s="113"/>
      <c r="G71" s="129"/>
      <c r="H71" s="130"/>
      <c r="I71" s="132"/>
      <c r="J71" s="133"/>
      <c r="K71" s="133"/>
      <c r="L71" s="134"/>
      <c r="M71" s="131"/>
      <c r="N71" s="131"/>
      <c r="O71" s="7"/>
      <c r="P71" s="7"/>
      <c r="Q71" s="7"/>
      <c r="R71" s="7"/>
      <c r="S71" s="7"/>
      <c r="T71" s="7"/>
    </row>
    <row r="72" spans="1:26" ht="15.75" customHeight="1" x14ac:dyDescent="0.2">
      <c r="A72" s="8"/>
      <c r="B72" s="128"/>
      <c r="C72" s="23"/>
      <c r="D72" s="23"/>
      <c r="E72" s="23"/>
      <c r="F72" s="113"/>
      <c r="G72" s="129"/>
      <c r="H72" s="130"/>
      <c r="I72" s="132"/>
      <c r="J72" s="133"/>
      <c r="K72" s="133"/>
      <c r="L72" s="134"/>
      <c r="M72" s="131"/>
      <c r="N72" s="131"/>
      <c r="O72" s="7"/>
      <c r="P72" s="7"/>
      <c r="Q72" s="7"/>
      <c r="R72" s="7"/>
      <c r="S72" s="7"/>
      <c r="T72" s="7"/>
    </row>
    <row r="73" spans="1:26" ht="15.75" customHeight="1" x14ac:dyDescent="0.2">
      <c r="A73" s="8"/>
      <c r="B73" s="128"/>
      <c r="C73" s="23"/>
      <c r="D73" s="23"/>
      <c r="E73" s="23"/>
      <c r="F73" s="113"/>
      <c r="G73" s="129"/>
      <c r="H73" s="130"/>
      <c r="I73" s="132"/>
      <c r="J73" s="133"/>
      <c r="K73" s="133"/>
      <c r="L73" s="134"/>
      <c r="M73" s="131"/>
      <c r="N73" s="131"/>
      <c r="O73" s="7"/>
      <c r="P73" s="7"/>
      <c r="Q73" s="7"/>
      <c r="R73" s="7"/>
      <c r="S73" s="7"/>
      <c r="T73" s="7"/>
    </row>
    <row r="74" spans="1:26" ht="15.75" customHeight="1" x14ac:dyDescent="0.2">
      <c r="A74" s="8"/>
      <c r="B74" s="128"/>
      <c r="C74" s="23"/>
      <c r="D74" s="23"/>
      <c r="E74" s="23"/>
      <c r="F74" s="113"/>
      <c r="G74" s="129"/>
      <c r="H74" s="130"/>
      <c r="I74" s="132"/>
      <c r="J74" s="133"/>
      <c r="K74" s="133"/>
      <c r="L74" s="134"/>
      <c r="M74" s="131"/>
      <c r="N74" s="131"/>
      <c r="O74" s="7"/>
      <c r="P74" s="7"/>
      <c r="Q74" s="7"/>
      <c r="R74" s="7"/>
      <c r="S74" s="7"/>
      <c r="T74" s="7"/>
    </row>
    <row r="75" spans="1:26" ht="15.75" customHeight="1" x14ac:dyDescent="0.2">
      <c r="A75" s="8"/>
      <c r="B75" s="128"/>
      <c r="C75" s="23"/>
      <c r="D75" s="23"/>
      <c r="E75" s="23"/>
      <c r="F75" s="113"/>
      <c r="G75" s="129"/>
      <c r="H75" s="130"/>
      <c r="I75" s="132"/>
      <c r="J75" s="133"/>
      <c r="K75" s="133"/>
      <c r="L75" s="134"/>
      <c r="M75" s="131"/>
      <c r="N75" s="131"/>
      <c r="O75" s="7"/>
      <c r="P75" s="7"/>
      <c r="Q75" s="7"/>
      <c r="R75" s="7"/>
      <c r="S75" s="7"/>
      <c r="T75" s="7"/>
    </row>
    <row r="76" spans="1:26" ht="15.75" customHeight="1" x14ac:dyDescent="0.2">
      <c r="A76" s="8"/>
      <c r="B76" s="128"/>
      <c r="C76" s="23"/>
      <c r="D76" s="23"/>
      <c r="E76" s="23"/>
      <c r="F76" s="113"/>
      <c r="G76" s="129"/>
      <c r="H76" s="130"/>
      <c r="I76" s="132"/>
      <c r="J76" s="133"/>
      <c r="K76" s="133"/>
      <c r="L76" s="134"/>
      <c r="M76" s="131"/>
      <c r="N76" s="131"/>
      <c r="O76" s="7"/>
      <c r="P76" s="7"/>
      <c r="Q76" s="7"/>
      <c r="R76" s="7"/>
      <c r="S76" s="7"/>
      <c r="T76" s="7"/>
    </row>
    <row r="77" spans="1:26" ht="15.75" customHeight="1" x14ac:dyDescent="0.2">
      <c r="A77" s="8"/>
      <c r="B77" s="128"/>
      <c r="C77" s="23"/>
      <c r="D77" s="23"/>
      <c r="E77" s="23"/>
      <c r="F77" s="113"/>
      <c r="G77" s="129"/>
      <c r="H77" s="130"/>
      <c r="I77" s="132"/>
      <c r="J77" s="133"/>
      <c r="K77" s="133"/>
      <c r="L77" s="134"/>
      <c r="M77" s="131"/>
      <c r="N77" s="131"/>
      <c r="O77" s="7"/>
      <c r="P77" s="7"/>
      <c r="Q77" s="7"/>
      <c r="R77" s="7"/>
      <c r="S77" s="7"/>
      <c r="T77" s="7"/>
    </row>
    <row r="78" spans="1:26" ht="15.75" customHeight="1" x14ac:dyDescent="0.2">
      <c r="A78" s="8"/>
      <c r="B78" s="135" t="s">
        <v>92</v>
      </c>
      <c r="C78" s="136">
        <f t="shared" ref="C78:E78" si="7">SUM(C68:C77)</f>
        <v>3464.585</v>
      </c>
      <c r="D78" s="136">
        <f t="shared" si="7"/>
        <v>0</v>
      </c>
      <c r="E78" s="136">
        <f t="shared" si="7"/>
        <v>3464.585</v>
      </c>
      <c r="F78" s="137">
        <f>SUMPRODUCT(E68:E77,F68:F77)/E78</f>
        <v>0</v>
      </c>
      <c r="G78" s="138">
        <f>H78/C78*1000</f>
        <v>363</v>
      </c>
      <c r="H78" s="139">
        <f>SUM(H67:H77)</f>
        <v>1257.6443549999999</v>
      </c>
      <c r="I78" s="140"/>
      <c r="J78" s="141"/>
      <c r="K78" s="141"/>
      <c r="L78" s="142"/>
      <c r="M78" s="131"/>
      <c r="N78" s="131"/>
      <c r="O78" s="7"/>
      <c r="P78" s="7"/>
      <c r="Q78" s="7"/>
      <c r="R78" s="7"/>
      <c r="S78" s="7"/>
      <c r="T78" s="7"/>
    </row>
    <row r="79" spans="1:26" ht="15.75" customHeight="1" x14ac:dyDescent="0.2">
      <c r="A79" s="8"/>
      <c r="B79" s="143" t="s">
        <v>93</v>
      </c>
      <c r="C79" s="144">
        <f>C66/C65</f>
        <v>0</v>
      </c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7"/>
      <c r="P79" s="7"/>
      <c r="Q79" s="7"/>
      <c r="R79" s="7"/>
      <c r="S79" s="7"/>
      <c r="T79" s="7"/>
    </row>
    <row r="80" spans="1:26" ht="15.75" customHeight="1" x14ac:dyDescent="0.2">
      <c r="A80" s="145"/>
      <c r="B80" s="146" t="s">
        <v>94</v>
      </c>
      <c r="C80" s="147">
        <f>(E78*F78+C66)/C78</f>
        <v>0</v>
      </c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7"/>
      <c r="P80" s="7"/>
      <c r="Q80" s="7"/>
      <c r="R80" s="7"/>
      <c r="S80" s="7"/>
      <c r="T80" s="7"/>
    </row>
    <row r="81" spans="1:20" ht="15.75" customHeight="1" x14ac:dyDescent="0.2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</row>
    <row r="82" spans="1:20" ht="15.75" customHeight="1" x14ac:dyDescent="0.2">
      <c r="A82" s="131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</row>
    <row r="83" spans="1:20" ht="15.75" customHeight="1" x14ac:dyDescent="0.2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</row>
    <row r="84" spans="1:20" ht="15.75" customHeight="1" x14ac:dyDescent="0.2">
      <c r="A84" s="131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</row>
    <row r="85" spans="1:20" ht="15.75" customHeight="1" x14ac:dyDescent="0.2">
      <c r="A85" s="131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</row>
    <row r="86" spans="1:20" ht="15.75" customHeight="1" x14ac:dyDescent="0.2">
      <c r="B86" s="148"/>
      <c r="C86" s="149"/>
      <c r="D86" s="148"/>
    </row>
    <row r="87" spans="1:20" ht="15.75" customHeight="1" x14ac:dyDescent="0.2">
      <c r="C87" s="149"/>
    </row>
    <row r="88" spans="1:20" ht="15.75" customHeight="1" x14ac:dyDescent="0.2"/>
    <row r="89" spans="1:20" ht="15.75" customHeight="1" x14ac:dyDescent="0.2"/>
    <row r="90" spans="1:20" ht="15.75" customHeight="1" x14ac:dyDescent="0.2">
      <c r="C90" s="150"/>
      <c r="D90" s="150"/>
    </row>
    <row r="91" spans="1:20" ht="15.75" customHeight="1" x14ac:dyDescent="0.2">
      <c r="B91" s="148"/>
      <c r="C91" s="151"/>
      <c r="D91" s="148"/>
    </row>
    <row r="92" spans="1:20" ht="15.75" customHeight="1" x14ac:dyDescent="0.2">
      <c r="B92" s="148"/>
      <c r="C92" s="151"/>
      <c r="D92" s="148"/>
    </row>
    <row r="93" spans="1:20" ht="15.75" customHeight="1" x14ac:dyDescent="0.2">
      <c r="B93" s="148"/>
      <c r="C93" s="151"/>
      <c r="D93" s="148"/>
    </row>
    <row r="94" spans="1:20" ht="15.75" customHeight="1" x14ac:dyDescent="0.2">
      <c r="B94" s="148"/>
      <c r="C94" s="151"/>
      <c r="D94" s="148"/>
    </row>
    <row r="95" spans="1:20" ht="15.75" customHeight="1" x14ac:dyDescent="0.2">
      <c r="B95" s="148"/>
      <c r="C95" s="151"/>
      <c r="D95" s="148"/>
      <c r="G95" s="121"/>
    </row>
    <row r="96" spans="1:20" ht="15.75" customHeight="1" x14ac:dyDescent="0.2">
      <c r="B96" s="148"/>
    </row>
    <row r="97" spans="2:7" ht="15.75" customHeight="1" x14ac:dyDescent="0.2"/>
    <row r="98" spans="2:7" ht="15.75" customHeight="1" x14ac:dyDescent="0.2">
      <c r="B98" s="152"/>
    </row>
    <row r="99" spans="2:7" ht="15.75" customHeight="1" x14ac:dyDescent="0.2"/>
    <row r="100" spans="2:7" ht="15.75" customHeight="1" x14ac:dyDescent="0.2">
      <c r="C100" s="150"/>
      <c r="D100" s="150"/>
      <c r="E100" s="150"/>
      <c r="F100" s="150"/>
      <c r="G100" s="150"/>
    </row>
    <row r="101" spans="2:7" ht="15.75" customHeight="1" x14ac:dyDescent="0.2">
      <c r="B101" s="148"/>
      <c r="C101" s="151"/>
      <c r="D101" s="148"/>
      <c r="E101" s="153"/>
      <c r="G101" s="151"/>
    </row>
    <row r="102" spans="2:7" ht="15.75" customHeight="1" x14ac:dyDescent="0.2">
      <c r="B102" s="148"/>
      <c r="C102" s="151"/>
      <c r="D102" s="148"/>
      <c r="E102" s="153"/>
      <c r="G102" s="151"/>
    </row>
    <row r="103" spans="2:7" ht="15.75" customHeight="1" x14ac:dyDescent="0.2">
      <c r="B103" s="148"/>
      <c r="C103" s="151"/>
      <c r="D103" s="148"/>
      <c r="E103" s="153"/>
      <c r="G103" s="151"/>
    </row>
    <row r="104" spans="2:7" ht="15.75" customHeight="1" x14ac:dyDescent="0.2">
      <c r="B104" s="148"/>
      <c r="C104" s="151"/>
      <c r="D104" s="148"/>
      <c r="E104" s="153"/>
      <c r="G104" s="151"/>
    </row>
    <row r="105" spans="2:7" ht="15.75" customHeight="1" x14ac:dyDescent="0.2">
      <c r="B105" s="148"/>
      <c r="D105" s="148"/>
      <c r="E105" s="153"/>
      <c r="G105" s="151"/>
    </row>
    <row r="106" spans="2:7" ht="15.75" customHeight="1" x14ac:dyDescent="0.2">
      <c r="B106" s="148"/>
      <c r="C106" s="151"/>
      <c r="D106" s="148"/>
      <c r="E106" s="153"/>
      <c r="G106" s="151"/>
    </row>
    <row r="107" spans="2:7" ht="15.75" customHeight="1" x14ac:dyDescent="0.2">
      <c r="B107" s="148"/>
      <c r="C107" s="151"/>
      <c r="D107" s="148"/>
      <c r="E107" s="153"/>
      <c r="G107" s="151"/>
    </row>
    <row r="108" spans="2:7" ht="15.75" customHeight="1" x14ac:dyDescent="0.2">
      <c r="B108" s="148"/>
      <c r="C108" s="151"/>
      <c r="D108" s="148"/>
      <c r="G108" s="151"/>
    </row>
    <row r="109" spans="2:7" ht="15.75" customHeight="1" x14ac:dyDescent="0.2">
      <c r="G109" s="121"/>
    </row>
    <row r="110" spans="2:7" ht="15.75" customHeight="1" x14ac:dyDescent="0.2">
      <c r="B110" s="154"/>
      <c r="G110" s="121"/>
    </row>
    <row r="111" spans="2:7" ht="15.75" customHeight="1" x14ac:dyDescent="0.2">
      <c r="G111" s="121"/>
    </row>
    <row r="112" spans="2:7" ht="15.75" customHeight="1" x14ac:dyDescent="0.2">
      <c r="D112" s="150"/>
      <c r="G112" s="121"/>
    </row>
    <row r="113" spans="2:7" ht="15.75" customHeight="1" x14ac:dyDescent="0.2">
      <c r="B113" s="148"/>
      <c r="C113" s="151"/>
      <c r="D113" s="151"/>
      <c r="E113" s="151"/>
      <c r="F113" s="151"/>
      <c r="G113" s="155"/>
    </row>
    <row r="114" spans="2:7" ht="15.75" customHeight="1" x14ac:dyDescent="0.2">
      <c r="C114" s="151"/>
      <c r="D114" s="151"/>
      <c r="E114" s="151"/>
      <c r="F114" s="151"/>
      <c r="G114" s="155"/>
    </row>
    <row r="115" spans="2:7" ht="15.75" customHeight="1" x14ac:dyDescent="0.2">
      <c r="B115" s="148"/>
      <c r="C115" s="151"/>
      <c r="D115" s="151"/>
      <c r="E115" s="151"/>
      <c r="F115" s="151"/>
      <c r="G115" s="155"/>
    </row>
    <row r="116" spans="2:7" ht="15.75" customHeight="1" x14ac:dyDescent="0.2">
      <c r="G116" s="121"/>
    </row>
    <row r="117" spans="2:7" ht="15.75" customHeight="1" x14ac:dyDescent="0.2">
      <c r="C117" s="150"/>
      <c r="D117" s="150"/>
      <c r="E117" s="150"/>
      <c r="F117" s="150"/>
      <c r="G117" s="150"/>
    </row>
    <row r="118" spans="2:7" ht="15.75" customHeight="1" x14ac:dyDescent="0.2">
      <c r="B118" s="148"/>
      <c r="D118" s="148"/>
      <c r="E118" s="153"/>
      <c r="G118" s="151"/>
    </row>
    <row r="119" spans="2:7" ht="15.75" customHeight="1" x14ac:dyDescent="0.2">
      <c r="B119" s="148"/>
      <c r="C119" s="151"/>
      <c r="D119" s="148"/>
      <c r="E119" s="153"/>
      <c r="G119" s="151"/>
    </row>
    <row r="120" spans="2:7" ht="15.75" customHeight="1" x14ac:dyDescent="0.2">
      <c r="B120" s="148"/>
      <c r="C120" s="151"/>
      <c r="D120" s="148"/>
      <c r="G120" s="151"/>
    </row>
    <row r="121" spans="2:7" ht="15.75" customHeight="1" x14ac:dyDescent="0.2">
      <c r="G121" s="121"/>
    </row>
    <row r="122" spans="2:7" ht="15.75" customHeight="1" x14ac:dyDescent="0.2">
      <c r="G122" s="121"/>
    </row>
    <row r="123" spans="2:7" ht="15.75" customHeight="1" x14ac:dyDescent="0.2">
      <c r="G123" s="121"/>
    </row>
    <row r="124" spans="2:7" ht="15.75" customHeight="1" x14ac:dyDescent="0.2">
      <c r="G124" s="121"/>
    </row>
    <row r="125" spans="2:7" ht="15.75" customHeight="1" x14ac:dyDescent="0.2">
      <c r="G125" s="121"/>
    </row>
    <row r="126" spans="2:7" ht="15.75" customHeight="1" x14ac:dyDescent="0.2">
      <c r="G126" s="121"/>
    </row>
    <row r="127" spans="2:7" ht="15.75" customHeight="1" x14ac:dyDescent="0.2">
      <c r="G127" s="121"/>
    </row>
    <row r="128" spans="2:7" ht="15.75" customHeight="1" x14ac:dyDescent="0.2">
      <c r="G128" s="121"/>
    </row>
    <row r="129" spans="7:7" ht="15.75" customHeight="1" x14ac:dyDescent="0.2">
      <c r="G129" s="121"/>
    </row>
    <row r="130" spans="7:7" ht="15.75" customHeight="1" x14ac:dyDescent="0.2">
      <c r="G130" s="121"/>
    </row>
    <row r="131" spans="7:7" ht="15.75" customHeight="1" x14ac:dyDescent="0.2">
      <c r="G131" s="121"/>
    </row>
    <row r="132" spans="7:7" ht="15.75" customHeight="1" x14ac:dyDescent="0.2">
      <c r="G132" s="121"/>
    </row>
    <row r="133" spans="7:7" ht="15.75" customHeight="1" x14ac:dyDescent="0.2">
      <c r="G133" s="121"/>
    </row>
    <row r="134" spans="7:7" ht="15.75" customHeight="1" x14ac:dyDescent="0.2">
      <c r="G134" s="121"/>
    </row>
    <row r="135" spans="7:7" ht="15.75" customHeight="1" x14ac:dyDescent="0.2">
      <c r="G135" s="121"/>
    </row>
    <row r="136" spans="7:7" ht="15.75" customHeight="1" x14ac:dyDescent="0.2">
      <c r="G136" s="121"/>
    </row>
    <row r="137" spans="7:7" ht="15.75" customHeight="1" x14ac:dyDescent="0.2">
      <c r="G137" s="121"/>
    </row>
    <row r="138" spans="7:7" ht="15.75" customHeight="1" x14ac:dyDescent="0.2">
      <c r="G138" s="121"/>
    </row>
    <row r="139" spans="7:7" ht="15.75" customHeight="1" x14ac:dyDescent="0.2">
      <c r="G139" s="121"/>
    </row>
    <row r="140" spans="7:7" ht="15.75" customHeight="1" x14ac:dyDescent="0.2">
      <c r="G140" s="121"/>
    </row>
    <row r="141" spans="7:7" ht="15.75" customHeight="1" x14ac:dyDescent="0.2">
      <c r="G141" s="121"/>
    </row>
    <row r="142" spans="7:7" ht="15.75" customHeight="1" x14ac:dyDescent="0.2">
      <c r="G142" s="121"/>
    </row>
    <row r="143" spans="7:7" ht="15.75" customHeight="1" x14ac:dyDescent="0.2">
      <c r="G143" s="121"/>
    </row>
    <row r="144" spans="7:7" ht="15.75" customHeight="1" x14ac:dyDescent="0.2">
      <c r="G144" s="121"/>
    </row>
    <row r="145" spans="7:7" ht="15.75" customHeight="1" x14ac:dyDescent="0.2">
      <c r="G145" s="121"/>
    </row>
    <row r="146" spans="7:7" ht="15.75" customHeight="1" x14ac:dyDescent="0.2">
      <c r="G146" s="121"/>
    </row>
    <row r="147" spans="7:7" ht="15.75" customHeight="1" x14ac:dyDescent="0.2">
      <c r="G147" s="121"/>
    </row>
    <row r="148" spans="7:7" ht="15.75" customHeight="1" x14ac:dyDescent="0.2">
      <c r="G148" s="121"/>
    </row>
    <row r="149" spans="7:7" ht="15.75" customHeight="1" x14ac:dyDescent="0.2">
      <c r="G149" s="121"/>
    </row>
    <row r="150" spans="7:7" ht="15.75" customHeight="1" x14ac:dyDescent="0.2">
      <c r="G150" s="121"/>
    </row>
    <row r="151" spans="7:7" ht="15.75" customHeight="1" x14ac:dyDescent="0.2">
      <c r="G151" s="121"/>
    </row>
    <row r="152" spans="7:7" ht="15.75" customHeight="1" x14ac:dyDescent="0.2">
      <c r="G152" s="121"/>
    </row>
    <row r="153" spans="7:7" ht="15.75" customHeight="1" x14ac:dyDescent="0.2">
      <c r="G153" s="121"/>
    </row>
    <row r="154" spans="7:7" ht="15.75" customHeight="1" x14ac:dyDescent="0.2">
      <c r="G154" s="121"/>
    </row>
    <row r="155" spans="7:7" ht="15.75" customHeight="1" x14ac:dyDescent="0.2">
      <c r="G155" s="121"/>
    </row>
    <row r="156" spans="7:7" ht="15.75" customHeight="1" x14ac:dyDescent="0.2">
      <c r="G156" s="121"/>
    </row>
    <row r="157" spans="7:7" ht="15.75" customHeight="1" x14ac:dyDescent="0.2">
      <c r="G157" s="121"/>
    </row>
    <row r="158" spans="7:7" ht="15.75" customHeight="1" x14ac:dyDescent="0.2">
      <c r="G158" s="121"/>
    </row>
    <row r="159" spans="7:7" ht="15.75" customHeight="1" x14ac:dyDescent="0.2">
      <c r="G159" s="121"/>
    </row>
    <row r="160" spans="7:7" ht="15.75" customHeight="1" x14ac:dyDescent="0.2">
      <c r="G160" s="121"/>
    </row>
    <row r="161" spans="7:7" ht="15.75" customHeight="1" x14ac:dyDescent="0.2">
      <c r="G161" s="121"/>
    </row>
    <row r="162" spans="7:7" ht="15.75" customHeight="1" x14ac:dyDescent="0.2">
      <c r="G162" s="121"/>
    </row>
    <row r="163" spans="7:7" ht="15.75" customHeight="1" x14ac:dyDescent="0.2">
      <c r="G163" s="121"/>
    </row>
    <row r="164" spans="7:7" ht="15.75" customHeight="1" x14ac:dyDescent="0.2">
      <c r="G164" s="121"/>
    </row>
    <row r="165" spans="7:7" ht="15.75" customHeight="1" x14ac:dyDescent="0.2">
      <c r="G165" s="121"/>
    </row>
    <row r="166" spans="7:7" ht="15.75" customHeight="1" x14ac:dyDescent="0.2">
      <c r="G166" s="121"/>
    </row>
    <row r="167" spans="7:7" ht="15.75" customHeight="1" x14ac:dyDescent="0.2">
      <c r="G167" s="121"/>
    </row>
    <row r="168" spans="7:7" ht="15.75" customHeight="1" x14ac:dyDescent="0.2">
      <c r="G168" s="121"/>
    </row>
    <row r="169" spans="7:7" ht="15.75" customHeight="1" x14ac:dyDescent="0.2">
      <c r="G169" s="121"/>
    </row>
    <row r="170" spans="7:7" ht="15.75" customHeight="1" x14ac:dyDescent="0.2">
      <c r="G170" s="121"/>
    </row>
    <row r="171" spans="7:7" ht="15.75" customHeight="1" x14ac:dyDescent="0.2">
      <c r="G171" s="121"/>
    </row>
    <row r="172" spans="7:7" ht="15.75" customHeight="1" x14ac:dyDescent="0.2">
      <c r="G172" s="121"/>
    </row>
    <row r="173" spans="7:7" ht="15.75" customHeight="1" x14ac:dyDescent="0.2">
      <c r="G173" s="121"/>
    </row>
    <row r="174" spans="7:7" ht="15.75" customHeight="1" x14ac:dyDescent="0.2">
      <c r="G174" s="121"/>
    </row>
    <row r="175" spans="7:7" ht="15.75" customHeight="1" x14ac:dyDescent="0.2">
      <c r="G175" s="121"/>
    </row>
    <row r="176" spans="7:7" ht="15.75" customHeight="1" x14ac:dyDescent="0.2">
      <c r="G176" s="121"/>
    </row>
    <row r="177" spans="7:7" ht="15.75" customHeight="1" x14ac:dyDescent="0.2">
      <c r="G177" s="121"/>
    </row>
    <row r="178" spans="7:7" ht="15.75" customHeight="1" x14ac:dyDescent="0.2">
      <c r="G178" s="121"/>
    </row>
    <row r="179" spans="7:7" ht="15.75" customHeight="1" x14ac:dyDescent="0.2">
      <c r="G179" s="121"/>
    </row>
    <row r="180" spans="7:7" ht="15.75" customHeight="1" x14ac:dyDescent="0.2">
      <c r="G180" s="121"/>
    </row>
    <row r="181" spans="7:7" ht="15.75" customHeight="1" x14ac:dyDescent="0.2">
      <c r="G181" s="121"/>
    </row>
    <row r="182" spans="7:7" ht="15.75" customHeight="1" x14ac:dyDescent="0.2">
      <c r="G182" s="121"/>
    </row>
    <row r="183" spans="7:7" ht="15.75" customHeight="1" x14ac:dyDescent="0.2">
      <c r="G183" s="121"/>
    </row>
    <row r="184" spans="7:7" ht="15.75" customHeight="1" x14ac:dyDescent="0.2">
      <c r="G184" s="121"/>
    </row>
    <row r="185" spans="7:7" ht="15.75" customHeight="1" x14ac:dyDescent="0.2">
      <c r="G185" s="121"/>
    </row>
    <row r="186" spans="7:7" ht="15.75" customHeight="1" x14ac:dyDescent="0.2">
      <c r="G186" s="121"/>
    </row>
    <row r="187" spans="7:7" ht="15.75" customHeight="1" x14ac:dyDescent="0.2">
      <c r="G187" s="121"/>
    </row>
    <row r="188" spans="7:7" ht="15.75" customHeight="1" x14ac:dyDescent="0.2">
      <c r="G188" s="121"/>
    </row>
    <row r="189" spans="7:7" ht="15.75" customHeight="1" x14ac:dyDescent="0.2">
      <c r="G189" s="121"/>
    </row>
    <row r="190" spans="7:7" ht="15.75" customHeight="1" x14ac:dyDescent="0.2">
      <c r="G190" s="121"/>
    </row>
    <row r="191" spans="7:7" ht="15.75" customHeight="1" x14ac:dyDescent="0.2">
      <c r="G191" s="121"/>
    </row>
    <row r="192" spans="7:7" ht="15.75" customHeight="1" x14ac:dyDescent="0.2">
      <c r="G192" s="121"/>
    </row>
    <row r="193" spans="7:7" ht="15.75" customHeight="1" x14ac:dyDescent="0.2">
      <c r="G193" s="121"/>
    </row>
    <row r="194" spans="7:7" ht="15.75" customHeight="1" x14ac:dyDescent="0.2">
      <c r="G194" s="121"/>
    </row>
    <row r="195" spans="7:7" ht="15.75" customHeight="1" x14ac:dyDescent="0.2">
      <c r="G195" s="121"/>
    </row>
    <row r="196" spans="7:7" ht="15.75" customHeight="1" x14ac:dyDescent="0.2">
      <c r="G196" s="121"/>
    </row>
    <row r="197" spans="7:7" ht="15.75" customHeight="1" x14ac:dyDescent="0.2">
      <c r="G197" s="121"/>
    </row>
    <row r="198" spans="7:7" ht="15.75" customHeight="1" x14ac:dyDescent="0.2">
      <c r="G198" s="121"/>
    </row>
    <row r="199" spans="7:7" ht="15.75" customHeight="1" x14ac:dyDescent="0.2">
      <c r="G199" s="121"/>
    </row>
    <row r="200" spans="7:7" ht="15.75" customHeight="1" x14ac:dyDescent="0.2">
      <c r="G200" s="121"/>
    </row>
    <row r="201" spans="7:7" ht="15.75" customHeight="1" x14ac:dyDescent="0.2">
      <c r="G201" s="121"/>
    </row>
    <row r="202" spans="7:7" ht="15.75" customHeight="1" x14ac:dyDescent="0.2">
      <c r="G202" s="121"/>
    </row>
    <row r="203" spans="7:7" ht="15.75" customHeight="1" x14ac:dyDescent="0.2">
      <c r="G203" s="121"/>
    </row>
    <row r="204" spans="7:7" ht="15.75" customHeight="1" x14ac:dyDescent="0.2">
      <c r="G204" s="121"/>
    </row>
    <row r="205" spans="7:7" ht="15.75" customHeight="1" x14ac:dyDescent="0.2">
      <c r="G205" s="121"/>
    </row>
    <row r="206" spans="7:7" ht="15.75" customHeight="1" x14ac:dyDescent="0.2">
      <c r="G206" s="121"/>
    </row>
    <row r="207" spans="7:7" ht="15.75" customHeight="1" x14ac:dyDescent="0.2">
      <c r="G207" s="121"/>
    </row>
    <row r="208" spans="7:7" ht="15.75" customHeight="1" x14ac:dyDescent="0.2">
      <c r="G208" s="121"/>
    </row>
    <row r="209" spans="7:7" ht="15.75" customHeight="1" x14ac:dyDescent="0.2">
      <c r="G209" s="121"/>
    </row>
    <row r="210" spans="7:7" ht="15.75" customHeight="1" x14ac:dyDescent="0.2">
      <c r="G210" s="121"/>
    </row>
    <row r="211" spans="7:7" ht="15.75" customHeight="1" x14ac:dyDescent="0.2">
      <c r="G211" s="121"/>
    </row>
    <row r="212" spans="7:7" ht="15.75" customHeight="1" x14ac:dyDescent="0.2">
      <c r="G212" s="121"/>
    </row>
    <row r="213" spans="7:7" ht="15.75" customHeight="1" x14ac:dyDescent="0.2">
      <c r="G213" s="121"/>
    </row>
    <row r="214" spans="7:7" ht="15.75" customHeight="1" x14ac:dyDescent="0.2">
      <c r="G214" s="121"/>
    </row>
    <row r="215" spans="7:7" ht="15.75" customHeight="1" x14ac:dyDescent="0.2">
      <c r="G215" s="121"/>
    </row>
    <row r="216" spans="7:7" ht="15.75" customHeight="1" x14ac:dyDescent="0.2">
      <c r="G216" s="121"/>
    </row>
    <row r="217" spans="7:7" ht="15.75" customHeight="1" x14ac:dyDescent="0.2">
      <c r="G217" s="121"/>
    </row>
    <row r="218" spans="7:7" ht="15.75" customHeight="1" x14ac:dyDescent="0.2">
      <c r="G218" s="121"/>
    </row>
    <row r="219" spans="7:7" ht="15.75" customHeight="1" x14ac:dyDescent="0.2">
      <c r="G219" s="121"/>
    </row>
    <row r="220" spans="7:7" ht="15.75" customHeight="1" x14ac:dyDescent="0.2">
      <c r="G220" s="121"/>
    </row>
    <row r="221" spans="7:7" ht="15.75" customHeight="1" x14ac:dyDescent="0.2">
      <c r="G221" s="121"/>
    </row>
    <row r="222" spans="7:7" ht="15.75" customHeight="1" x14ac:dyDescent="0.2">
      <c r="G222" s="121"/>
    </row>
    <row r="223" spans="7:7" ht="15.75" customHeight="1" x14ac:dyDescent="0.2">
      <c r="G223" s="121"/>
    </row>
    <row r="224" spans="7:7" ht="15.75" customHeight="1" x14ac:dyDescent="0.2">
      <c r="G224" s="121"/>
    </row>
    <row r="225" spans="7:7" ht="15.75" customHeight="1" x14ac:dyDescent="0.2">
      <c r="G225" s="121"/>
    </row>
    <row r="226" spans="7:7" ht="15.75" customHeight="1" x14ac:dyDescent="0.2">
      <c r="G226" s="121"/>
    </row>
    <row r="227" spans="7:7" ht="15.75" customHeight="1" x14ac:dyDescent="0.2">
      <c r="G227" s="121"/>
    </row>
    <row r="228" spans="7:7" ht="15.75" customHeight="1" x14ac:dyDescent="0.2">
      <c r="G228" s="121"/>
    </row>
    <row r="229" spans="7:7" ht="15.75" customHeight="1" x14ac:dyDescent="0.2">
      <c r="G229" s="121"/>
    </row>
    <row r="230" spans="7:7" ht="15.75" customHeight="1" x14ac:dyDescent="0.2">
      <c r="G230" s="121"/>
    </row>
    <row r="231" spans="7:7" ht="15.75" customHeight="1" x14ac:dyDescent="0.2">
      <c r="G231" s="121"/>
    </row>
    <row r="232" spans="7:7" ht="15.75" customHeight="1" x14ac:dyDescent="0.2">
      <c r="G232" s="121"/>
    </row>
    <row r="233" spans="7:7" ht="15.75" customHeight="1" x14ac:dyDescent="0.2">
      <c r="G233" s="121"/>
    </row>
    <row r="234" spans="7:7" ht="15.75" customHeight="1" x14ac:dyDescent="0.2">
      <c r="G234" s="121"/>
    </row>
    <row r="235" spans="7:7" ht="15.75" customHeight="1" x14ac:dyDescent="0.2">
      <c r="G235" s="121"/>
    </row>
    <row r="236" spans="7:7" ht="15.75" customHeight="1" x14ac:dyDescent="0.2">
      <c r="G236" s="121"/>
    </row>
    <row r="237" spans="7:7" ht="15.75" customHeight="1" x14ac:dyDescent="0.2">
      <c r="G237" s="121"/>
    </row>
    <row r="238" spans="7:7" ht="15.75" customHeight="1" x14ac:dyDescent="0.2">
      <c r="G238" s="121"/>
    </row>
    <row r="239" spans="7:7" ht="15.75" customHeight="1" x14ac:dyDescent="0.2">
      <c r="G239" s="121"/>
    </row>
    <row r="240" spans="7:7" ht="15.75" customHeight="1" x14ac:dyDescent="0.2">
      <c r="G240" s="121"/>
    </row>
    <row r="241" spans="7:7" ht="15.75" customHeight="1" x14ac:dyDescent="0.2">
      <c r="G241" s="121"/>
    </row>
    <row r="242" spans="7:7" ht="15.75" customHeight="1" x14ac:dyDescent="0.2">
      <c r="G242" s="121"/>
    </row>
    <row r="243" spans="7:7" ht="15.75" customHeight="1" x14ac:dyDescent="0.2">
      <c r="G243" s="121"/>
    </row>
    <row r="244" spans="7:7" ht="15.75" customHeight="1" x14ac:dyDescent="0.2">
      <c r="G244" s="121"/>
    </row>
    <row r="245" spans="7:7" ht="15.75" customHeight="1" x14ac:dyDescent="0.2">
      <c r="G245" s="121"/>
    </row>
    <row r="246" spans="7:7" ht="15.75" customHeight="1" x14ac:dyDescent="0.2">
      <c r="G246" s="121"/>
    </row>
    <row r="247" spans="7:7" ht="15.75" customHeight="1" x14ac:dyDescent="0.2">
      <c r="G247" s="121"/>
    </row>
    <row r="248" spans="7:7" ht="15.75" customHeight="1" x14ac:dyDescent="0.2">
      <c r="G248" s="121"/>
    </row>
    <row r="249" spans="7:7" ht="15.75" customHeight="1" x14ac:dyDescent="0.2">
      <c r="G249" s="121"/>
    </row>
    <row r="250" spans="7:7" ht="15.75" customHeight="1" x14ac:dyDescent="0.2">
      <c r="G250" s="121"/>
    </row>
    <row r="251" spans="7:7" ht="15.75" customHeight="1" x14ac:dyDescent="0.2">
      <c r="G251" s="121"/>
    </row>
    <row r="252" spans="7:7" ht="15.75" customHeight="1" x14ac:dyDescent="0.2">
      <c r="G252" s="121"/>
    </row>
    <row r="253" spans="7:7" ht="15.75" customHeight="1" x14ac:dyDescent="0.2">
      <c r="G253" s="121"/>
    </row>
    <row r="254" spans="7:7" ht="15.75" customHeight="1" x14ac:dyDescent="0.2">
      <c r="G254" s="121"/>
    </row>
    <row r="255" spans="7:7" ht="15.75" customHeight="1" x14ac:dyDescent="0.2">
      <c r="G255" s="121"/>
    </row>
    <row r="256" spans="7:7" ht="15.75" customHeight="1" x14ac:dyDescent="0.2">
      <c r="G256" s="121"/>
    </row>
    <row r="257" spans="7:7" ht="15.75" customHeight="1" x14ac:dyDescent="0.2">
      <c r="G257" s="121"/>
    </row>
    <row r="258" spans="7:7" ht="15.75" customHeight="1" x14ac:dyDescent="0.2">
      <c r="G258" s="121"/>
    </row>
    <row r="259" spans="7:7" ht="15.75" customHeight="1" x14ac:dyDescent="0.2">
      <c r="G259" s="121"/>
    </row>
    <row r="260" spans="7:7" ht="15.75" customHeight="1" x14ac:dyDescent="0.2">
      <c r="G260" s="121"/>
    </row>
    <row r="261" spans="7:7" ht="15.75" customHeight="1" x14ac:dyDescent="0.2">
      <c r="G261" s="121"/>
    </row>
    <row r="262" spans="7:7" ht="15.75" customHeight="1" x14ac:dyDescent="0.2">
      <c r="G262" s="121"/>
    </row>
    <row r="263" spans="7:7" ht="15.75" customHeight="1" x14ac:dyDescent="0.2">
      <c r="G263" s="121"/>
    </row>
    <row r="264" spans="7:7" ht="15.75" customHeight="1" x14ac:dyDescent="0.2">
      <c r="G264" s="121"/>
    </row>
    <row r="265" spans="7:7" ht="15.75" customHeight="1" x14ac:dyDescent="0.2">
      <c r="G265" s="121"/>
    </row>
    <row r="266" spans="7:7" ht="15.75" customHeight="1" x14ac:dyDescent="0.2">
      <c r="G266" s="121"/>
    </row>
    <row r="267" spans="7:7" ht="15.75" customHeight="1" x14ac:dyDescent="0.2">
      <c r="G267" s="121"/>
    </row>
    <row r="268" spans="7:7" ht="15.75" customHeight="1" x14ac:dyDescent="0.2">
      <c r="G268" s="121"/>
    </row>
    <row r="269" spans="7:7" ht="15.75" customHeight="1" x14ac:dyDescent="0.2">
      <c r="G269" s="121"/>
    </row>
    <row r="270" spans="7:7" ht="15.75" customHeight="1" x14ac:dyDescent="0.2">
      <c r="G270" s="121"/>
    </row>
    <row r="271" spans="7:7" ht="15.75" customHeight="1" x14ac:dyDescent="0.2">
      <c r="G271" s="121"/>
    </row>
    <row r="272" spans="7:7" ht="15.75" customHeight="1" x14ac:dyDescent="0.2">
      <c r="G272" s="121"/>
    </row>
    <row r="273" spans="7:7" ht="15.75" customHeight="1" x14ac:dyDescent="0.2">
      <c r="G273" s="121"/>
    </row>
    <row r="274" spans="7:7" ht="15.75" customHeight="1" x14ac:dyDescent="0.2">
      <c r="G274" s="121"/>
    </row>
    <row r="275" spans="7:7" ht="15.75" customHeight="1" x14ac:dyDescent="0.2">
      <c r="G275" s="121"/>
    </row>
    <row r="276" spans="7:7" ht="15.75" customHeight="1" x14ac:dyDescent="0.2">
      <c r="G276" s="121"/>
    </row>
    <row r="277" spans="7:7" ht="15.75" customHeight="1" x14ac:dyDescent="0.2">
      <c r="G277" s="121"/>
    </row>
    <row r="278" spans="7:7" ht="15.75" customHeight="1" x14ac:dyDescent="0.2">
      <c r="G278" s="121"/>
    </row>
    <row r="279" spans="7:7" ht="15.75" customHeight="1" x14ac:dyDescent="0.2">
      <c r="G279" s="121"/>
    </row>
    <row r="280" spans="7:7" ht="15.75" customHeight="1" x14ac:dyDescent="0.2">
      <c r="G280" s="121"/>
    </row>
    <row r="281" spans="7:7" ht="15.75" customHeight="1" x14ac:dyDescent="0.2"/>
    <row r="282" spans="7:7" ht="15.75" customHeight="1" x14ac:dyDescent="0.2"/>
    <row r="283" spans="7:7" ht="15.75" customHeight="1" x14ac:dyDescent="0.2"/>
    <row r="284" spans="7:7" ht="15.75" customHeight="1" x14ac:dyDescent="0.2"/>
    <row r="285" spans="7:7" ht="15.75" customHeight="1" x14ac:dyDescent="0.2"/>
    <row r="286" spans="7:7" ht="15.75" customHeight="1" x14ac:dyDescent="0.2"/>
    <row r="287" spans="7:7" ht="15.75" customHeight="1" x14ac:dyDescent="0.2"/>
    <row r="288" spans="7:7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4">
    <mergeCell ref="I67:L67"/>
    <mergeCell ref="I68:L68"/>
    <mergeCell ref="G57:I57"/>
    <mergeCell ref="G58:I58"/>
    <mergeCell ref="G59:I59"/>
    <mergeCell ref="G60:I60"/>
    <mergeCell ref="G61:I61"/>
    <mergeCell ref="G62:I62"/>
    <mergeCell ref="E63:I63"/>
    <mergeCell ref="G55:I55"/>
    <mergeCell ref="G56:I56"/>
    <mergeCell ref="E64:I64"/>
    <mergeCell ref="E65:I65"/>
    <mergeCell ref="E66:I66"/>
    <mergeCell ref="D49:I49"/>
    <mergeCell ref="D50:I50"/>
    <mergeCell ref="D51:I51"/>
    <mergeCell ref="D52:I52"/>
    <mergeCell ref="D53:I53"/>
    <mergeCell ref="E42:I42"/>
    <mergeCell ref="E43:I43"/>
    <mergeCell ref="E44:I44"/>
    <mergeCell ref="D47:I47"/>
    <mergeCell ref="D48:I48"/>
    <mergeCell ref="H35:I35"/>
    <mergeCell ref="E38:I38"/>
    <mergeCell ref="E39:I39"/>
    <mergeCell ref="E40:I40"/>
    <mergeCell ref="E41:I41"/>
    <mergeCell ref="H29:I29"/>
    <mergeCell ref="H31:I31"/>
    <mergeCell ref="H32:I32"/>
    <mergeCell ref="H33:I33"/>
    <mergeCell ref="H34:I34"/>
    <mergeCell ref="H24:I24"/>
    <mergeCell ref="H25:I25"/>
    <mergeCell ref="H26:I26"/>
    <mergeCell ref="H27:I27"/>
    <mergeCell ref="H28:I28"/>
    <mergeCell ref="H19:I19"/>
    <mergeCell ref="H20:I20"/>
    <mergeCell ref="H21:I21"/>
    <mergeCell ref="H22:I22"/>
    <mergeCell ref="H23:I23"/>
    <mergeCell ref="H11:I11"/>
    <mergeCell ref="H15:I15"/>
    <mergeCell ref="H16:I16"/>
    <mergeCell ref="H17:I17"/>
    <mergeCell ref="H18:I18"/>
    <mergeCell ref="D2:I2"/>
    <mergeCell ref="H3:I3"/>
    <mergeCell ref="H4:I4"/>
    <mergeCell ref="H5:I5"/>
    <mergeCell ref="H8:I8"/>
  </mergeCells>
  <conditionalFormatting sqref="C78">
    <cfRule type="expression" dxfId="2" priority="1">
      <formula>$C$78&lt;&gt;$C$65</formula>
    </cfRule>
  </conditionalFormatting>
  <hyperlinks>
    <hyperlink ref="H29" r:id="rId1" xr:uid="{00000000-0004-0000-0300-000000000000}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zoomScale="140" zoomScaleNormal="140" workbookViewId="0">
      <selection activeCell="E32" sqref="E32"/>
    </sheetView>
  </sheetViews>
  <sheetFormatPr baseColWidth="10" defaultColWidth="14.5" defaultRowHeight="15" customHeight="1" x14ac:dyDescent="0.2"/>
  <cols>
    <col min="1" max="1" width="6.83203125" customWidth="1"/>
    <col min="2" max="2" width="31.5" customWidth="1"/>
    <col min="3" max="3" width="13.5" customWidth="1"/>
    <col min="4" max="4" width="12" customWidth="1"/>
    <col min="5" max="5" width="10.33203125" customWidth="1"/>
    <col min="6" max="6" width="15.5" customWidth="1"/>
    <col min="7" max="7" width="13.83203125" customWidth="1"/>
    <col min="8" max="8" width="8.83203125" customWidth="1"/>
    <col min="9" max="9" width="14.6640625" customWidth="1"/>
    <col min="10" max="10" width="21.6640625" customWidth="1"/>
    <col min="11" max="19" width="8.5" customWidth="1"/>
    <col min="20" max="26" width="8.83203125" customWidth="1"/>
  </cols>
  <sheetData>
    <row r="1" spans="1:20" ht="19" x14ac:dyDescent="0.2">
      <c r="A1" s="1" t="str">
        <f>HYPERLINK("#summary!a1","Home")</f>
        <v>Home</v>
      </c>
      <c r="B1" s="2" t="s">
        <v>0</v>
      </c>
      <c r="C1" s="3" t="str">
        <f>[1]Summary!D1</f>
        <v>Saint Joseph's College</v>
      </c>
      <c r="D1" s="4"/>
      <c r="E1" s="4"/>
      <c r="F1" s="4"/>
      <c r="G1" s="4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19" x14ac:dyDescent="0.2">
      <c r="A2" s="8"/>
      <c r="B2" s="2" t="s">
        <v>1</v>
      </c>
      <c r="C2" s="9">
        <v>2020</v>
      </c>
      <c r="D2" s="162" t="str">
        <f>CONCATENATE("Fiscal Year July 1, ",C2-1," - June 30, ",C2)</f>
        <v>Fiscal Year July 1, 2019 - June 30, 2020</v>
      </c>
      <c r="E2" s="163"/>
      <c r="F2" s="163"/>
      <c r="G2" s="163"/>
      <c r="H2" s="163"/>
      <c r="I2" s="164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42" x14ac:dyDescent="0.2">
      <c r="A3" s="8"/>
      <c r="B3" s="10"/>
      <c r="C3" s="11" t="s">
        <v>2</v>
      </c>
      <c r="D3" s="11" t="s">
        <v>3</v>
      </c>
      <c r="E3" s="157" t="s">
        <v>103</v>
      </c>
      <c r="F3" s="158" t="s">
        <v>104</v>
      </c>
      <c r="G3" s="11" t="s">
        <v>6</v>
      </c>
      <c r="H3" s="165" t="s">
        <v>7</v>
      </c>
      <c r="I3" s="166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19" x14ac:dyDescent="0.25">
      <c r="A4" s="8"/>
      <c r="B4" s="13" t="s">
        <v>8</v>
      </c>
      <c r="C4" s="14"/>
      <c r="D4" s="15"/>
      <c r="E4" s="15"/>
      <c r="F4" s="16">
        <f>F5+F8+F11+F15</f>
        <v>0</v>
      </c>
      <c r="G4" s="17" t="e">
        <f t="shared" ref="G4:G36" si="0">F4/$F$30</f>
        <v>#DIV/0!</v>
      </c>
      <c r="H4" s="167"/>
      <c r="I4" s="168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16" x14ac:dyDescent="0.2">
      <c r="A5" s="8"/>
      <c r="B5" s="18" t="s">
        <v>9</v>
      </c>
      <c r="C5" s="14"/>
      <c r="D5" s="15"/>
      <c r="E5" s="15"/>
      <c r="F5" s="19">
        <f>SUM(F6:F7)</f>
        <v>0</v>
      </c>
      <c r="G5" s="20" t="e">
        <f t="shared" si="0"/>
        <v>#DIV/0!</v>
      </c>
      <c r="H5" s="169"/>
      <c r="I5" s="164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x14ac:dyDescent="0.2">
      <c r="A6" s="8"/>
      <c r="B6" s="21" t="s">
        <v>10</v>
      </c>
      <c r="C6" s="22">
        <v>301</v>
      </c>
      <c r="D6" s="23" t="s">
        <v>98</v>
      </c>
      <c r="E6" s="24">
        <v>0</v>
      </c>
      <c r="F6" s="25">
        <f t="shared" ref="F6:F7" si="1">C6*E6/1000</f>
        <v>0</v>
      </c>
      <c r="G6" s="26" t="e">
        <f t="shared" si="0"/>
        <v>#DIV/0!</v>
      </c>
      <c r="H6" s="27" t="s">
        <v>12</v>
      </c>
      <c r="I6" s="2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">
      <c r="A7" s="8"/>
      <c r="B7" s="21" t="s">
        <v>13</v>
      </c>
      <c r="C7" s="28">
        <v>3989</v>
      </c>
      <c r="D7" s="23" t="s">
        <v>98</v>
      </c>
      <c r="E7" s="24">
        <v>0</v>
      </c>
      <c r="F7" s="25">
        <f t="shared" si="1"/>
        <v>0</v>
      </c>
      <c r="G7" s="26" t="e">
        <f t="shared" si="0"/>
        <v>#DIV/0!</v>
      </c>
      <c r="H7" s="27" t="s">
        <v>12</v>
      </c>
      <c r="I7" s="2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16" x14ac:dyDescent="0.2">
      <c r="A8" s="8"/>
      <c r="B8" s="18" t="s">
        <v>14</v>
      </c>
      <c r="C8" s="14"/>
      <c r="D8" s="15"/>
      <c r="E8" s="15"/>
      <c r="F8" s="19">
        <f>SUM(F9:F10)</f>
        <v>0</v>
      </c>
      <c r="G8" s="20" t="e">
        <f t="shared" si="0"/>
        <v>#DIV/0!</v>
      </c>
      <c r="H8" s="169"/>
      <c r="I8" s="164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2">
      <c r="A9" s="8"/>
      <c r="B9" s="21" t="s">
        <v>15</v>
      </c>
      <c r="C9" s="22">
        <v>21</v>
      </c>
      <c r="D9" s="23" t="s">
        <v>98</v>
      </c>
      <c r="E9" s="24">
        <v>0</v>
      </c>
      <c r="F9" s="25">
        <f t="shared" ref="F9:F10" si="2">C9*E9/1000</f>
        <v>0</v>
      </c>
      <c r="G9" s="26" t="e">
        <f t="shared" si="0"/>
        <v>#DIV/0!</v>
      </c>
      <c r="H9" s="27" t="s">
        <v>16</v>
      </c>
      <c r="I9" s="2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x14ac:dyDescent="0.2">
      <c r="A10" s="8"/>
      <c r="B10" s="21" t="s">
        <v>17</v>
      </c>
      <c r="C10" s="22">
        <v>4</v>
      </c>
      <c r="D10" s="23" t="s">
        <v>98</v>
      </c>
      <c r="E10" s="24">
        <v>0</v>
      </c>
      <c r="F10" s="25">
        <f t="shared" si="2"/>
        <v>0</v>
      </c>
      <c r="G10" s="26" t="e">
        <f t="shared" si="0"/>
        <v>#DIV/0!</v>
      </c>
      <c r="H10" s="27" t="s">
        <v>16</v>
      </c>
      <c r="I10" s="2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6" x14ac:dyDescent="0.2">
      <c r="A11" s="8"/>
      <c r="B11" s="18" t="s">
        <v>18</v>
      </c>
      <c r="C11" s="14"/>
      <c r="D11" s="15"/>
      <c r="E11" s="15"/>
      <c r="F11" s="30">
        <f>SUM(F12:F14)</f>
        <v>0</v>
      </c>
      <c r="G11" s="20" t="e">
        <f t="shared" si="0"/>
        <v>#DIV/0!</v>
      </c>
      <c r="H11" s="169"/>
      <c r="I11" s="164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x14ac:dyDescent="0.2">
      <c r="A12" s="8"/>
      <c r="B12" s="21" t="s">
        <v>19</v>
      </c>
      <c r="C12" s="22">
        <v>0</v>
      </c>
      <c r="D12" s="23" t="s">
        <v>20</v>
      </c>
      <c r="E12" s="24">
        <v>0</v>
      </c>
      <c r="F12" s="29">
        <f t="shared" ref="F12:F14" si="3">C12*E12/1000</f>
        <v>0</v>
      </c>
      <c r="G12" s="26" t="e">
        <f t="shared" si="0"/>
        <v>#DIV/0!</v>
      </c>
      <c r="H12" s="31" t="s">
        <v>21</v>
      </c>
      <c r="I12" s="31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x14ac:dyDescent="0.2">
      <c r="A13" s="8"/>
      <c r="B13" s="21" t="s">
        <v>22</v>
      </c>
      <c r="C13" s="22">
        <v>0</v>
      </c>
      <c r="D13" s="23" t="s">
        <v>20</v>
      </c>
      <c r="E13" s="24">
        <v>0</v>
      </c>
      <c r="F13" s="29">
        <f t="shared" si="3"/>
        <v>0</v>
      </c>
      <c r="G13" s="26" t="e">
        <f t="shared" si="0"/>
        <v>#DIV/0!</v>
      </c>
      <c r="H13" s="31" t="s">
        <v>23</v>
      </c>
      <c r="I13" s="31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x14ac:dyDescent="0.2">
      <c r="A14" s="8"/>
      <c r="B14" s="21" t="s">
        <v>24</v>
      </c>
      <c r="C14" s="22">
        <v>0</v>
      </c>
      <c r="D14" s="23" t="s">
        <v>20</v>
      </c>
      <c r="E14" s="24">
        <v>0</v>
      </c>
      <c r="F14" s="29">
        <f t="shared" si="3"/>
        <v>0</v>
      </c>
      <c r="G14" s="26" t="e">
        <f t="shared" si="0"/>
        <v>#DIV/0!</v>
      </c>
      <c r="H14" s="31" t="s">
        <v>21</v>
      </c>
      <c r="I14" s="31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ht="16" x14ac:dyDescent="0.2">
      <c r="A15" s="8"/>
      <c r="B15" s="18" t="s">
        <v>25</v>
      </c>
      <c r="C15" s="14"/>
      <c r="D15" s="15"/>
      <c r="E15" s="32"/>
      <c r="F15" s="30">
        <f>SUM(F16:F19)</f>
        <v>0</v>
      </c>
      <c r="G15" s="20" t="e">
        <f t="shared" si="0"/>
        <v>#DIV/0!</v>
      </c>
      <c r="H15" s="169"/>
      <c r="I15" s="164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2">
      <c r="A16" s="8"/>
      <c r="B16" s="21" t="s">
        <v>26</v>
      </c>
      <c r="C16" s="22">
        <v>0</v>
      </c>
      <c r="D16" s="23" t="s">
        <v>20</v>
      </c>
      <c r="E16" s="24">
        <v>0</v>
      </c>
      <c r="F16" s="29">
        <f t="shared" ref="F16:F19" si="4">C16*E16/1000</f>
        <v>0</v>
      </c>
      <c r="G16" s="26" t="e">
        <f t="shared" si="0"/>
        <v>#DIV/0!</v>
      </c>
      <c r="H16" s="169" t="s">
        <v>27</v>
      </c>
      <c r="I16" s="164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x14ac:dyDescent="0.2">
      <c r="A17" s="8"/>
      <c r="B17" s="21" t="s">
        <v>28</v>
      </c>
      <c r="C17" s="22">
        <v>0</v>
      </c>
      <c r="D17" s="23" t="s">
        <v>29</v>
      </c>
      <c r="E17" s="24">
        <v>0</v>
      </c>
      <c r="F17" s="29">
        <f t="shared" si="4"/>
        <v>0</v>
      </c>
      <c r="G17" s="26" t="e">
        <f t="shared" si="0"/>
        <v>#DIV/0!</v>
      </c>
      <c r="H17" s="169"/>
      <c r="I17" s="164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x14ac:dyDescent="0.2">
      <c r="A18" s="8"/>
      <c r="B18" s="21" t="s">
        <v>30</v>
      </c>
      <c r="C18" s="22">
        <v>0</v>
      </c>
      <c r="D18" s="23" t="s">
        <v>29</v>
      </c>
      <c r="E18" s="24">
        <v>0</v>
      </c>
      <c r="F18" s="29">
        <f t="shared" si="4"/>
        <v>0</v>
      </c>
      <c r="G18" s="26" t="e">
        <f t="shared" si="0"/>
        <v>#DIV/0!</v>
      </c>
      <c r="H18" s="169"/>
      <c r="I18" s="164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x14ac:dyDescent="0.2">
      <c r="A19" s="8"/>
      <c r="B19" s="21" t="s">
        <v>31</v>
      </c>
      <c r="C19" s="22">
        <v>0</v>
      </c>
      <c r="D19" s="23" t="s">
        <v>29</v>
      </c>
      <c r="E19" s="24">
        <v>0</v>
      </c>
      <c r="F19" s="29">
        <f t="shared" si="4"/>
        <v>0</v>
      </c>
      <c r="G19" s="26" t="e">
        <f t="shared" si="0"/>
        <v>#DIV/0!</v>
      </c>
      <c r="H19" s="169"/>
      <c r="I19" s="164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19" x14ac:dyDescent="0.25">
      <c r="A20" s="8"/>
      <c r="B20" s="33" t="s">
        <v>32</v>
      </c>
      <c r="C20" s="34"/>
      <c r="D20" s="35"/>
      <c r="E20" s="35"/>
      <c r="F20" s="70">
        <f>SUM(F21)</f>
        <v>0</v>
      </c>
      <c r="G20" s="17" t="e">
        <f t="shared" si="0"/>
        <v>#DIV/0!</v>
      </c>
      <c r="H20" s="170"/>
      <c r="I20" s="171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5.75" customHeight="1" x14ac:dyDescent="0.2">
      <c r="A21" s="8"/>
      <c r="B21" s="36" t="s">
        <v>33</v>
      </c>
      <c r="C21" s="37">
        <f>C78</f>
        <v>3464.585</v>
      </c>
      <c r="D21" s="38" t="str">
        <f>C67</f>
        <v>MWh</v>
      </c>
      <c r="E21" s="39">
        <v>0</v>
      </c>
      <c r="F21" s="54">
        <f>C21*E21/1000</f>
        <v>0</v>
      </c>
      <c r="G21" s="20" t="e">
        <f t="shared" si="0"/>
        <v>#DIV/0!</v>
      </c>
      <c r="H21" s="172" t="s">
        <v>34</v>
      </c>
      <c r="I21" s="164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15.75" customHeight="1" x14ac:dyDescent="0.25">
      <c r="A22" s="8"/>
      <c r="B22" s="41" t="s">
        <v>35</v>
      </c>
      <c r="C22" s="42"/>
      <c r="D22" s="43"/>
      <c r="E22" s="43"/>
      <c r="F22" s="70">
        <f>SUM(F23:F26,F29)</f>
        <v>0</v>
      </c>
      <c r="G22" s="44" t="e">
        <f t="shared" si="0"/>
        <v>#DIV/0!</v>
      </c>
      <c r="H22" s="167"/>
      <c r="I22" s="168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5.75" customHeight="1" x14ac:dyDescent="0.2">
      <c r="A23" s="8"/>
      <c r="B23" s="45" t="s">
        <v>36</v>
      </c>
      <c r="C23" s="46">
        <v>104</v>
      </c>
      <c r="D23" s="47" t="s">
        <v>98</v>
      </c>
      <c r="E23" s="48">
        <v>0</v>
      </c>
      <c r="F23" s="40">
        <f>C23*E23/1000</f>
        <v>0</v>
      </c>
      <c r="G23" s="50" t="e">
        <f t="shared" si="0"/>
        <v>#DIV/0!</v>
      </c>
      <c r="H23" s="173" t="s">
        <v>16</v>
      </c>
      <c r="I23" s="164"/>
      <c r="J23" s="51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5.75" customHeight="1" x14ac:dyDescent="0.2">
      <c r="A24" s="8"/>
      <c r="B24" s="45" t="s">
        <v>38</v>
      </c>
      <c r="C24" s="46"/>
      <c r="D24" s="47"/>
      <c r="E24" s="52"/>
      <c r="F24" s="53">
        <v>0</v>
      </c>
      <c r="G24" s="50" t="e">
        <f t="shared" si="0"/>
        <v>#DIV/0!</v>
      </c>
      <c r="H24" s="173" t="s">
        <v>39</v>
      </c>
      <c r="I24" s="164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5.75" customHeight="1" x14ac:dyDescent="0.2">
      <c r="A25" s="8"/>
      <c r="B25" s="45" t="s">
        <v>40</v>
      </c>
      <c r="C25" s="46">
        <v>8500000</v>
      </c>
      <c r="D25" s="47" t="s">
        <v>41</v>
      </c>
      <c r="E25" s="48">
        <v>0</v>
      </c>
      <c r="F25" s="54">
        <f>C25*E25/1000</f>
        <v>0</v>
      </c>
      <c r="G25" s="50" t="e">
        <f t="shared" si="0"/>
        <v>#DIV/0!</v>
      </c>
      <c r="H25" s="169" t="s">
        <v>21</v>
      </c>
      <c r="I25" s="164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5.75" customHeight="1" x14ac:dyDescent="0.2">
      <c r="A26" s="8"/>
      <c r="B26" s="45" t="s">
        <v>42</v>
      </c>
      <c r="C26" s="46"/>
      <c r="D26" s="47"/>
      <c r="E26" s="52">
        <v>0</v>
      </c>
      <c r="F26" s="54">
        <f>SUM(F27:F28)</f>
        <v>0</v>
      </c>
      <c r="G26" s="50" t="e">
        <f t="shared" si="0"/>
        <v>#DIV/0!</v>
      </c>
      <c r="H26" s="169"/>
      <c r="I26" s="164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ht="15.75" customHeight="1" x14ac:dyDescent="0.2">
      <c r="A27" s="8"/>
      <c r="B27" s="55" t="s">
        <v>43</v>
      </c>
      <c r="C27" s="56">
        <v>5525</v>
      </c>
      <c r="D27" s="57" t="s">
        <v>20</v>
      </c>
      <c r="E27" s="58">
        <v>0</v>
      </c>
      <c r="F27" s="29">
        <f t="shared" ref="F27:F29" si="5">C27*E27/1000</f>
        <v>0</v>
      </c>
      <c r="G27" s="50" t="e">
        <f t="shared" si="0"/>
        <v>#DIV/0!</v>
      </c>
      <c r="H27" s="169" t="s">
        <v>44</v>
      </c>
      <c r="I27" s="164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15.75" customHeight="1" x14ac:dyDescent="0.2">
      <c r="A28" s="8"/>
      <c r="B28" s="55" t="s">
        <v>45</v>
      </c>
      <c r="C28" s="59">
        <v>1650</v>
      </c>
      <c r="D28" s="57" t="s">
        <v>20</v>
      </c>
      <c r="E28" s="58">
        <v>0</v>
      </c>
      <c r="F28" s="29">
        <f t="shared" si="5"/>
        <v>0</v>
      </c>
      <c r="G28" s="50" t="e">
        <f t="shared" si="0"/>
        <v>#DIV/0!</v>
      </c>
      <c r="H28" s="169" t="s">
        <v>44</v>
      </c>
      <c r="I28" s="16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ht="15.75" customHeight="1" x14ac:dyDescent="0.2">
      <c r="A29" s="8"/>
      <c r="B29" s="45" t="s">
        <v>46</v>
      </c>
      <c r="C29" s="37">
        <f>C21*0.05</f>
        <v>173.22925000000001</v>
      </c>
      <c r="D29" s="39" t="str">
        <f t="shared" ref="D29" si="6">D21</f>
        <v>MWh</v>
      </c>
      <c r="E29" s="60">
        <v>0</v>
      </c>
      <c r="F29" s="54">
        <f t="shared" si="5"/>
        <v>0</v>
      </c>
      <c r="G29" s="50" t="e">
        <f t="shared" si="0"/>
        <v>#DIV/0!</v>
      </c>
      <c r="H29" s="174" t="s">
        <v>47</v>
      </c>
      <c r="I29" s="164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ht="15.75" customHeight="1" x14ac:dyDescent="0.25">
      <c r="A30" s="8"/>
      <c r="B30" s="61" t="s">
        <v>48</v>
      </c>
      <c r="C30" s="62"/>
      <c r="D30" s="63"/>
      <c r="E30" s="63"/>
      <c r="F30" s="156">
        <f>F4+F20+F22</f>
        <v>0</v>
      </c>
      <c r="G30" s="65" t="e">
        <f t="shared" si="0"/>
        <v>#DIV/0!</v>
      </c>
      <c r="H30" s="65"/>
      <c r="I30" s="6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ht="15.75" customHeight="1" x14ac:dyDescent="0.25">
      <c r="A31" s="8"/>
      <c r="B31" s="67" t="s">
        <v>49</v>
      </c>
      <c r="C31" s="68"/>
      <c r="D31" s="69"/>
      <c r="E31" s="69"/>
      <c r="F31" s="70">
        <f>SUM(F32:F34)-F35</f>
        <v>0</v>
      </c>
      <c r="G31" s="44" t="e">
        <f t="shared" si="0"/>
        <v>#DIV/0!</v>
      </c>
      <c r="H31" s="167"/>
      <c r="I31" s="168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ht="15.75" customHeight="1" x14ac:dyDescent="0.2">
      <c r="A32" s="8"/>
      <c r="B32" s="71" t="s">
        <v>50</v>
      </c>
      <c r="C32" s="68"/>
      <c r="D32" s="69"/>
      <c r="E32" s="69"/>
      <c r="F32" s="23"/>
      <c r="G32" s="50" t="e">
        <f t="shared" si="0"/>
        <v>#DIV/0!</v>
      </c>
      <c r="H32" s="175"/>
      <c r="I32" s="164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ht="15.75" customHeight="1" x14ac:dyDescent="0.2">
      <c r="A33" s="8"/>
      <c r="B33" s="71" t="s">
        <v>51</v>
      </c>
      <c r="C33" s="68"/>
      <c r="D33" s="69"/>
      <c r="E33" s="69"/>
      <c r="F33" s="23"/>
      <c r="G33" s="50" t="e">
        <f t="shared" si="0"/>
        <v>#DIV/0!</v>
      </c>
      <c r="H33" s="175"/>
      <c r="I33" s="164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15.75" customHeight="1" x14ac:dyDescent="0.2">
      <c r="A34" s="8"/>
      <c r="B34" s="71" t="s">
        <v>52</v>
      </c>
      <c r="C34" s="68"/>
      <c r="D34" s="69"/>
      <c r="E34" s="69"/>
      <c r="F34" s="23"/>
      <c r="G34" s="50" t="e">
        <f t="shared" si="0"/>
        <v>#DIV/0!</v>
      </c>
      <c r="H34" s="175"/>
      <c r="I34" s="164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ht="15.75" customHeight="1" x14ac:dyDescent="0.2">
      <c r="A35" s="8"/>
      <c r="B35" s="72" t="s">
        <v>53</v>
      </c>
      <c r="C35" s="73"/>
      <c r="D35" s="74"/>
      <c r="E35" s="74"/>
      <c r="F35" s="75"/>
      <c r="G35" s="76" t="e">
        <f t="shared" si="0"/>
        <v>#DIV/0!</v>
      </c>
      <c r="H35" s="176"/>
      <c r="I35" s="17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ht="15.75" customHeight="1" x14ac:dyDescent="0.25">
      <c r="A36" s="8"/>
      <c r="B36" s="61" t="s">
        <v>54</v>
      </c>
      <c r="C36" s="63"/>
      <c r="D36" s="63"/>
      <c r="E36" s="63"/>
      <c r="F36" s="156">
        <f>F30-F31</f>
        <v>0</v>
      </c>
      <c r="G36" s="65" t="e">
        <f t="shared" si="0"/>
        <v>#DIV/0!</v>
      </c>
      <c r="H36" s="65"/>
      <c r="I36" s="6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ht="15.75" customHeight="1" x14ac:dyDescent="0.2">
      <c r="A37" s="8"/>
      <c r="B37" s="77"/>
      <c r="C37" s="77"/>
      <c r="D37" s="77"/>
      <c r="E37" s="77"/>
      <c r="F37" s="77"/>
      <c r="G37" s="77"/>
      <c r="H37" s="77"/>
      <c r="I37" s="78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ht="15.75" customHeight="1" x14ac:dyDescent="0.25">
      <c r="A38" s="8"/>
      <c r="B38" s="79" t="s">
        <v>55</v>
      </c>
      <c r="C38" s="80" t="s">
        <v>3</v>
      </c>
      <c r="D38" s="81" t="s">
        <v>56</v>
      </c>
      <c r="E38" s="165" t="s">
        <v>7</v>
      </c>
      <c r="F38" s="178"/>
      <c r="G38" s="178"/>
      <c r="H38" s="178"/>
      <c r="I38" s="16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ht="15.75" customHeight="1" x14ac:dyDescent="0.2">
      <c r="A39" s="8"/>
      <c r="B39" s="82" t="s">
        <v>57</v>
      </c>
      <c r="C39" s="83" t="s">
        <v>58</v>
      </c>
      <c r="D39" s="84">
        <f>450484</f>
        <v>450484</v>
      </c>
      <c r="E39" s="175"/>
      <c r="F39" s="163"/>
      <c r="G39" s="163"/>
      <c r="H39" s="163"/>
      <c r="I39" s="164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ht="15.75" customHeight="1" x14ac:dyDescent="0.2">
      <c r="A40" s="8"/>
      <c r="B40" s="82" t="s">
        <v>59</v>
      </c>
      <c r="C40" s="83" t="s">
        <v>60</v>
      </c>
      <c r="D40" s="85">
        <v>1690</v>
      </c>
      <c r="E40" s="175" t="s">
        <v>61</v>
      </c>
      <c r="F40" s="163"/>
      <c r="G40" s="163"/>
      <c r="H40" s="163"/>
      <c r="I40" s="164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 ht="15.75" customHeight="1" x14ac:dyDescent="0.2">
      <c r="A41" s="8"/>
      <c r="B41" s="82" t="s">
        <v>62</v>
      </c>
      <c r="C41" s="83" t="s">
        <v>60</v>
      </c>
      <c r="D41" s="85">
        <v>177</v>
      </c>
      <c r="E41" s="175"/>
      <c r="F41" s="163"/>
      <c r="G41" s="163"/>
      <c r="H41" s="163"/>
      <c r="I41" s="164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 ht="15.75" customHeight="1" x14ac:dyDescent="0.2">
      <c r="A42" s="8"/>
      <c r="B42" s="82" t="s">
        <v>63</v>
      </c>
      <c r="C42" s="83" t="s">
        <v>60</v>
      </c>
      <c r="D42" s="85">
        <v>185</v>
      </c>
      <c r="E42" s="175"/>
      <c r="F42" s="163"/>
      <c r="G42" s="163"/>
      <c r="H42" s="163"/>
      <c r="I42" s="164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 ht="15.75" customHeight="1" x14ac:dyDescent="0.2">
      <c r="A43" s="8"/>
      <c r="B43" s="82" t="s">
        <v>64</v>
      </c>
      <c r="C43" s="83" t="s">
        <v>65</v>
      </c>
      <c r="D43" s="86">
        <v>6977</v>
      </c>
      <c r="E43" s="175" t="s">
        <v>66</v>
      </c>
      <c r="F43" s="163"/>
      <c r="G43" s="163"/>
      <c r="H43" s="163"/>
      <c r="I43" s="164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ht="15.75" customHeight="1" x14ac:dyDescent="0.2">
      <c r="A44" s="8"/>
      <c r="B44" s="82" t="s">
        <v>67</v>
      </c>
      <c r="C44" s="83" t="s">
        <v>68</v>
      </c>
      <c r="D44" s="86">
        <v>533</v>
      </c>
      <c r="E44" s="175" t="s">
        <v>66</v>
      </c>
      <c r="F44" s="163"/>
      <c r="G44" s="163"/>
      <c r="H44" s="163"/>
      <c r="I44" s="164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 ht="15.75" customHeight="1" x14ac:dyDescent="0.2">
      <c r="A45" s="8"/>
      <c r="B45" s="87"/>
      <c r="C45" s="88"/>
      <c r="D45" s="88"/>
      <c r="E45" s="89"/>
      <c r="F45" s="89"/>
      <c r="G45" s="89"/>
      <c r="H45" s="89"/>
      <c r="I45" s="90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 ht="15.75" customHeight="1" x14ac:dyDescent="0.25">
      <c r="A46" s="8"/>
      <c r="B46" s="91" t="s">
        <v>105</v>
      </c>
      <c r="C46" s="91"/>
      <c r="D46" s="91"/>
      <c r="E46" s="92"/>
      <c r="F46" s="91"/>
      <c r="G46" s="91"/>
      <c r="H46" s="93"/>
      <c r="I46" s="94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 ht="15.75" customHeight="1" x14ac:dyDescent="0.2">
      <c r="A47" s="95"/>
      <c r="B47" s="96" t="s">
        <v>70</v>
      </c>
      <c r="C47" s="97" t="s">
        <v>71</v>
      </c>
      <c r="D47" s="179" t="s">
        <v>7</v>
      </c>
      <c r="E47" s="163"/>
      <c r="F47" s="163"/>
      <c r="G47" s="163"/>
      <c r="H47" s="163"/>
      <c r="I47" s="164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 ht="15.75" customHeight="1" x14ac:dyDescent="0.2">
      <c r="A48" s="8"/>
      <c r="B48" s="98" t="s">
        <v>72</v>
      </c>
      <c r="C48" s="99">
        <v>3464.585</v>
      </c>
      <c r="D48" s="180" t="s">
        <v>73</v>
      </c>
      <c r="E48" s="163"/>
      <c r="F48" s="163"/>
      <c r="G48" s="163"/>
      <c r="H48" s="163"/>
      <c r="I48" s="164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6" ht="15.75" customHeight="1" x14ac:dyDescent="0.2">
      <c r="A49" s="8"/>
      <c r="B49" s="98"/>
      <c r="C49" s="100"/>
      <c r="D49" s="180"/>
      <c r="E49" s="163"/>
      <c r="F49" s="163"/>
      <c r="G49" s="163"/>
      <c r="H49" s="163"/>
      <c r="I49" s="164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6" ht="15.75" customHeight="1" x14ac:dyDescent="0.2">
      <c r="A50" s="8"/>
      <c r="B50" s="98"/>
      <c r="C50" s="100"/>
      <c r="D50" s="180"/>
      <c r="E50" s="163"/>
      <c r="F50" s="163"/>
      <c r="G50" s="163"/>
      <c r="H50" s="163"/>
      <c r="I50" s="164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6" ht="15.75" customHeight="1" x14ac:dyDescent="0.2">
      <c r="A51" s="8"/>
      <c r="B51" s="98"/>
      <c r="C51" s="100"/>
      <c r="D51" s="180"/>
      <c r="E51" s="163"/>
      <c r="F51" s="163"/>
      <c r="G51" s="163"/>
      <c r="H51" s="163"/>
      <c r="I51" s="164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6" ht="15.75" customHeight="1" x14ac:dyDescent="0.2">
      <c r="A52" s="8"/>
      <c r="B52" s="98"/>
      <c r="C52" s="100"/>
      <c r="D52" s="180"/>
      <c r="E52" s="163"/>
      <c r="F52" s="163"/>
      <c r="G52" s="163"/>
      <c r="H52" s="163"/>
      <c r="I52" s="164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6" ht="15.75" customHeight="1" x14ac:dyDescent="0.2">
      <c r="A53" s="8"/>
      <c r="B53" s="101"/>
      <c r="C53" s="102"/>
      <c r="D53" s="180"/>
      <c r="E53" s="163"/>
      <c r="F53" s="163"/>
      <c r="G53" s="163"/>
      <c r="H53" s="163"/>
      <c r="I53" s="164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6" ht="15.75" customHeight="1" x14ac:dyDescent="0.2">
      <c r="A54" s="8"/>
      <c r="B54" s="103" t="s">
        <v>74</v>
      </c>
      <c r="C54" s="104">
        <f>SUM(C48:C53)</f>
        <v>3464.585</v>
      </c>
      <c r="D54" s="105"/>
      <c r="E54" s="106"/>
      <c r="F54" s="106"/>
      <c r="G54" s="106"/>
      <c r="H54" s="107"/>
      <c r="I54" s="108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6" ht="15.75" customHeight="1" x14ac:dyDescent="0.2">
      <c r="A55" s="95"/>
      <c r="B55" s="109" t="s">
        <v>75</v>
      </c>
      <c r="C55" s="110" t="s">
        <v>71</v>
      </c>
      <c r="D55" s="111" t="s">
        <v>76</v>
      </c>
      <c r="E55" s="111" t="s">
        <v>77</v>
      </c>
      <c r="F55" s="110" t="s">
        <v>78</v>
      </c>
      <c r="G55" s="181" t="s">
        <v>7</v>
      </c>
      <c r="H55" s="182"/>
      <c r="I55" s="183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6" ht="15.75" customHeight="1" x14ac:dyDescent="0.2">
      <c r="A56" s="8"/>
      <c r="B56" s="98" t="s">
        <v>79</v>
      </c>
      <c r="C56" s="100">
        <f>C48</f>
        <v>3464.585</v>
      </c>
      <c r="D56" s="112">
        <v>1</v>
      </c>
      <c r="E56" s="113">
        <v>0</v>
      </c>
      <c r="F56" s="114"/>
      <c r="G56" s="184"/>
      <c r="H56" s="163"/>
      <c r="I56" s="164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6" ht="15.75" customHeight="1" x14ac:dyDescent="0.2">
      <c r="A57" s="8"/>
      <c r="B57" s="98"/>
      <c r="C57" s="100"/>
      <c r="D57" s="112"/>
      <c r="E57" s="113"/>
      <c r="F57" s="114"/>
      <c r="G57" s="192"/>
      <c r="H57" s="163"/>
      <c r="I57" s="164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6" ht="15.75" customHeight="1" x14ac:dyDescent="0.2">
      <c r="A58" s="8"/>
      <c r="B58" s="98"/>
      <c r="C58" s="100"/>
      <c r="D58" s="112"/>
      <c r="E58" s="113"/>
      <c r="F58" s="114"/>
      <c r="G58" s="192"/>
      <c r="H58" s="163"/>
      <c r="I58" s="164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6" ht="15.75" customHeight="1" x14ac:dyDescent="0.2">
      <c r="A59" s="8"/>
      <c r="B59" s="98"/>
      <c r="C59" s="100"/>
      <c r="D59" s="112"/>
      <c r="E59" s="113"/>
      <c r="F59" s="114"/>
      <c r="G59" s="173"/>
      <c r="H59" s="163"/>
      <c r="I59" s="164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6" ht="15.75" customHeight="1" x14ac:dyDescent="0.2">
      <c r="A60" s="8"/>
      <c r="B60" s="98"/>
      <c r="C60" s="100"/>
      <c r="D60" s="112"/>
      <c r="E60" s="113"/>
      <c r="F60" s="115"/>
      <c r="G60" s="192"/>
      <c r="H60" s="163"/>
      <c r="I60" s="164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1:26" ht="15.75" customHeight="1" x14ac:dyDescent="0.2">
      <c r="A61" s="8"/>
      <c r="B61" s="98"/>
      <c r="C61" s="100"/>
      <c r="D61" s="112"/>
      <c r="E61" s="113"/>
      <c r="F61" s="114"/>
      <c r="G61" s="192"/>
      <c r="H61" s="163"/>
      <c r="I61" s="164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6" ht="15.75" customHeight="1" x14ac:dyDescent="0.2">
      <c r="A62" s="8"/>
      <c r="B62" s="98"/>
      <c r="C62" s="100"/>
      <c r="D62" s="112"/>
      <c r="E62" s="113"/>
      <c r="F62" s="114"/>
      <c r="G62" s="192"/>
      <c r="H62" s="163"/>
      <c r="I62" s="164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1:26" ht="15.75" customHeight="1" x14ac:dyDescent="0.2">
      <c r="A63" s="116"/>
      <c r="B63" s="117" t="s">
        <v>80</v>
      </c>
      <c r="C63" s="118">
        <f>SUM(C56:C62)</f>
        <v>3464.585</v>
      </c>
      <c r="D63" s="119" t="s">
        <v>71</v>
      </c>
      <c r="E63" s="185"/>
      <c r="F63" s="178"/>
      <c r="G63" s="178"/>
      <c r="H63" s="178"/>
      <c r="I63" s="166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1"/>
      <c r="V63" s="121"/>
      <c r="W63" s="121"/>
      <c r="X63" s="121"/>
      <c r="Y63" s="121"/>
      <c r="Z63" s="121"/>
    </row>
    <row r="64" spans="1:26" ht="15.75" customHeight="1" x14ac:dyDescent="0.2">
      <c r="A64" s="116"/>
      <c r="B64" s="117" t="s">
        <v>81</v>
      </c>
      <c r="C64" s="118">
        <f>C63-SUMPRODUCT(C56:C62,D56:D62)</f>
        <v>0</v>
      </c>
      <c r="D64" s="119" t="s">
        <v>71</v>
      </c>
      <c r="E64" s="185"/>
      <c r="F64" s="178"/>
      <c r="G64" s="178"/>
      <c r="H64" s="178"/>
      <c r="I64" s="166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1"/>
      <c r="V64" s="121"/>
      <c r="W64" s="121"/>
      <c r="X64" s="121"/>
      <c r="Y64" s="121"/>
      <c r="Z64" s="121"/>
    </row>
    <row r="65" spans="1:26" ht="15.75" customHeight="1" x14ac:dyDescent="0.2">
      <c r="A65" s="116"/>
      <c r="B65" s="117" t="s">
        <v>82</v>
      </c>
      <c r="C65" s="122">
        <f>C63-C64</f>
        <v>3464.585</v>
      </c>
      <c r="D65" s="119" t="s">
        <v>71</v>
      </c>
      <c r="E65" s="185" t="s">
        <v>83</v>
      </c>
      <c r="F65" s="178"/>
      <c r="G65" s="178"/>
      <c r="H65" s="178"/>
      <c r="I65" s="166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1"/>
      <c r="V65" s="121"/>
      <c r="W65" s="121"/>
      <c r="X65" s="121"/>
      <c r="Y65" s="121"/>
      <c r="Z65" s="121"/>
    </row>
    <row r="66" spans="1:26" ht="15.75" customHeight="1" x14ac:dyDescent="0.2">
      <c r="A66" s="116"/>
      <c r="B66" s="123" t="s">
        <v>84</v>
      </c>
      <c r="C66" s="124">
        <f>SUMIF(F56:F62,"Yes",C56:C62)</f>
        <v>0</v>
      </c>
      <c r="D66" s="125" t="s">
        <v>71</v>
      </c>
      <c r="E66" s="186"/>
      <c r="F66" s="187"/>
      <c r="G66" s="187"/>
      <c r="H66" s="187"/>
      <c r="I66" s="188"/>
      <c r="J66" s="126"/>
      <c r="K66" s="126"/>
      <c r="L66" s="126"/>
      <c r="M66" s="120"/>
      <c r="N66" s="120"/>
      <c r="O66" s="120"/>
      <c r="P66" s="120"/>
      <c r="Q66" s="120"/>
      <c r="R66" s="120"/>
      <c r="S66" s="120"/>
      <c r="T66" s="120"/>
      <c r="U66" s="121"/>
      <c r="V66" s="121"/>
      <c r="W66" s="121"/>
      <c r="X66" s="121"/>
      <c r="Y66" s="121"/>
      <c r="Z66" s="121"/>
    </row>
    <row r="67" spans="1:26" ht="27" customHeight="1" x14ac:dyDescent="0.2">
      <c r="A67" s="95"/>
      <c r="B67" s="127" t="s">
        <v>85</v>
      </c>
      <c r="C67" s="11" t="s">
        <v>71</v>
      </c>
      <c r="D67" s="11" t="s">
        <v>86</v>
      </c>
      <c r="E67" s="11" t="s">
        <v>87</v>
      </c>
      <c r="F67" s="11" t="s">
        <v>88</v>
      </c>
      <c r="G67" s="11" t="s">
        <v>89</v>
      </c>
      <c r="H67" s="12" t="s">
        <v>90</v>
      </c>
      <c r="I67" s="189" t="s">
        <v>7</v>
      </c>
      <c r="J67" s="190"/>
      <c r="K67" s="190"/>
      <c r="L67" s="191"/>
      <c r="M67" s="120"/>
      <c r="N67" s="120"/>
      <c r="O67" s="120"/>
      <c r="P67" s="120"/>
      <c r="Q67" s="120"/>
      <c r="R67" s="120"/>
      <c r="S67" s="120"/>
      <c r="T67" s="120"/>
      <c r="U67" s="121"/>
      <c r="V67" s="121"/>
      <c r="W67" s="121"/>
      <c r="X67" s="121"/>
      <c r="Y67" s="121"/>
      <c r="Z67" s="121"/>
    </row>
    <row r="68" spans="1:26" ht="15.75" customHeight="1" x14ac:dyDescent="0.2">
      <c r="A68" s="8"/>
      <c r="B68" s="128" t="s">
        <v>79</v>
      </c>
      <c r="C68" s="23">
        <f>C65</f>
        <v>3464.585</v>
      </c>
      <c r="D68" s="23">
        <f>SUM(C57:C58)+C59</f>
        <v>0</v>
      </c>
      <c r="E68" s="23">
        <f>C68-D68</f>
        <v>3464.585</v>
      </c>
      <c r="F68" s="113">
        <f>E56</f>
        <v>0</v>
      </c>
      <c r="G68" s="129">
        <v>363</v>
      </c>
      <c r="H68" s="130">
        <f>E68*G68/1000</f>
        <v>1257.6443549999999</v>
      </c>
      <c r="I68" s="184" t="s">
        <v>91</v>
      </c>
      <c r="J68" s="163"/>
      <c r="K68" s="163"/>
      <c r="L68" s="164"/>
      <c r="M68" s="131"/>
      <c r="N68" s="131"/>
      <c r="O68" s="7"/>
      <c r="P68" s="7"/>
      <c r="Q68" s="7"/>
      <c r="R68" s="7"/>
      <c r="S68" s="7"/>
      <c r="T68" s="7"/>
    </row>
    <row r="69" spans="1:26" ht="15.75" customHeight="1" x14ac:dyDescent="0.2">
      <c r="A69" s="8"/>
      <c r="B69" s="128"/>
      <c r="C69" s="23"/>
      <c r="D69" s="23"/>
      <c r="E69" s="23"/>
      <c r="F69" s="113"/>
      <c r="G69" s="129"/>
      <c r="H69" s="130"/>
      <c r="I69" s="132"/>
      <c r="J69" s="133"/>
      <c r="K69" s="133"/>
      <c r="L69" s="134"/>
      <c r="M69" s="131"/>
      <c r="N69" s="131"/>
      <c r="O69" s="7"/>
      <c r="P69" s="7"/>
      <c r="Q69" s="7"/>
      <c r="R69" s="7"/>
      <c r="S69" s="7"/>
      <c r="T69" s="7"/>
    </row>
    <row r="70" spans="1:26" ht="15.75" customHeight="1" x14ac:dyDescent="0.2">
      <c r="A70" s="8"/>
      <c r="B70" s="128"/>
      <c r="C70" s="23"/>
      <c r="D70" s="23"/>
      <c r="E70" s="23"/>
      <c r="F70" s="113"/>
      <c r="G70" s="129"/>
      <c r="H70" s="130"/>
      <c r="I70" s="132"/>
      <c r="J70" s="133"/>
      <c r="K70" s="133"/>
      <c r="L70" s="134"/>
      <c r="M70" s="131"/>
      <c r="N70" s="131"/>
      <c r="O70" s="7"/>
      <c r="P70" s="7"/>
      <c r="Q70" s="7"/>
      <c r="R70" s="7"/>
      <c r="S70" s="7"/>
      <c r="T70" s="7"/>
    </row>
    <row r="71" spans="1:26" ht="15.75" customHeight="1" x14ac:dyDescent="0.2">
      <c r="A71" s="8"/>
      <c r="B71" s="128"/>
      <c r="C71" s="23"/>
      <c r="D71" s="23"/>
      <c r="E71" s="23"/>
      <c r="F71" s="113"/>
      <c r="G71" s="129"/>
      <c r="H71" s="130"/>
      <c r="I71" s="132"/>
      <c r="J71" s="133"/>
      <c r="K71" s="133"/>
      <c r="L71" s="134"/>
      <c r="M71" s="131"/>
      <c r="N71" s="131"/>
      <c r="O71" s="7"/>
      <c r="P71" s="7"/>
      <c r="Q71" s="7"/>
      <c r="R71" s="7"/>
      <c r="S71" s="7"/>
      <c r="T71" s="7"/>
    </row>
    <row r="72" spans="1:26" ht="15.75" customHeight="1" x14ac:dyDescent="0.2">
      <c r="A72" s="8"/>
      <c r="B72" s="128"/>
      <c r="C72" s="23"/>
      <c r="D72" s="23"/>
      <c r="E72" s="23"/>
      <c r="F72" s="113"/>
      <c r="G72" s="129"/>
      <c r="H72" s="130"/>
      <c r="I72" s="132"/>
      <c r="J72" s="133"/>
      <c r="K72" s="133"/>
      <c r="L72" s="134"/>
      <c r="M72" s="131"/>
      <c r="N72" s="131"/>
      <c r="O72" s="7"/>
      <c r="P72" s="7"/>
      <c r="Q72" s="7"/>
      <c r="R72" s="7"/>
      <c r="S72" s="7"/>
      <c r="T72" s="7"/>
    </row>
    <row r="73" spans="1:26" ht="15.75" customHeight="1" x14ac:dyDescent="0.2">
      <c r="A73" s="8"/>
      <c r="B73" s="128"/>
      <c r="C73" s="23"/>
      <c r="D73" s="23"/>
      <c r="E73" s="23"/>
      <c r="F73" s="113"/>
      <c r="G73" s="129"/>
      <c r="H73" s="130"/>
      <c r="I73" s="132"/>
      <c r="J73" s="133"/>
      <c r="K73" s="133"/>
      <c r="L73" s="134"/>
      <c r="M73" s="131"/>
      <c r="N73" s="131"/>
      <c r="O73" s="7"/>
      <c r="P73" s="7"/>
      <c r="Q73" s="7"/>
      <c r="R73" s="7"/>
      <c r="S73" s="7"/>
      <c r="T73" s="7"/>
    </row>
    <row r="74" spans="1:26" ht="15.75" customHeight="1" x14ac:dyDescent="0.2">
      <c r="A74" s="8"/>
      <c r="B74" s="128"/>
      <c r="C74" s="23"/>
      <c r="D74" s="23"/>
      <c r="E74" s="23"/>
      <c r="F74" s="113"/>
      <c r="G74" s="129"/>
      <c r="H74" s="130"/>
      <c r="I74" s="132"/>
      <c r="J74" s="133"/>
      <c r="K74" s="133"/>
      <c r="L74" s="134"/>
      <c r="M74" s="131"/>
      <c r="N74" s="131"/>
      <c r="O74" s="7"/>
      <c r="P74" s="7"/>
      <c r="Q74" s="7"/>
      <c r="R74" s="7"/>
      <c r="S74" s="7"/>
      <c r="T74" s="7"/>
    </row>
    <row r="75" spans="1:26" ht="15.75" customHeight="1" x14ac:dyDescent="0.2">
      <c r="A75" s="8"/>
      <c r="B75" s="128"/>
      <c r="C75" s="23"/>
      <c r="D75" s="23"/>
      <c r="E75" s="23"/>
      <c r="F75" s="113"/>
      <c r="G75" s="129"/>
      <c r="H75" s="130"/>
      <c r="I75" s="132"/>
      <c r="J75" s="133"/>
      <c r="K75" s="133"/>
      <c r="L75" s="134"/>
      <c r="M75" s="131"/>
      <c r="N75" s="131"/>
      <c r="O75" s="7"/>
      <c r="P75" s="7"/>
      <c r="Q75" s="7"/>
      <c r="R75" s="7"/>
      <c r="S75" s="7"/>
      <c r="T75" s="7"/>
    </row>
    <row r="76" spans="1:26" ht="15.75" customHeight="1" x14ac:dyDescent="0.2">
      <c r="A76" s="8"/>
      <c r="B76" s="128"/>
      <c r="C76" s="23"/>
      <c r="D76" s="23"/>
      <c r="E76" s="23"/>
      <c r="F76" s="113"/>
      <c r="G76" s="129"/>
      <c r="H76" s="130"/>
      <c r="I76" s="132"/>
      <c r="J76" s="133"/>
      <c r="K76" s="133"/>
      <c r="L76" s="134"/>
      <c r="M76" s="131"/>
      <c r="N76" s="131"/>
      <c r="O76" s="7"/>
      <c r="P76" s="7"/>
      <c r="Q76" s="7"/>
      <c r="R76" s="7"/>
      <c r="S76" s="7"/>
      <c r="T76" s="7"/>
    </row>
    <row r="77" spans="1:26" ht="15.75" customHeight="1" x14ac:dyDescent="0.2">
      <c r="A77" s="8"/>
      <c r="B77" s="128"/>
      <c r="C77" s="23"/>
      <c r="D77" s="23"/>
      <c r="E77" s="23"/>
      <c r="F77" s="113"/>
      <c r="G77" s="129"/>
      <c r="H77" s="130"/>
      <c r="I77" s="132"/>
      <c r="J77" s="133"/>
      <c r="K77" s="133"/>
      <c r="L77" s="134"/>
      <c r="M77" s="131"/>
      <c r="N77" s="131"/>
      <c r="O77" s="7"/>
      <c r="P77" s="7"/>
      <c r="Q77" s="7"/>
      <c r="R77" s="7"/>
      <c r="S77" s="7"/>
      <c r="T77" s="7"/>
    </row>
    <row r="78" spans="1:26" ht="15.75" customHeight="1" x14ac:dyDescent="0.2">
      <c r="A78" s="8"/>
      <c r="B78" s="135" t="s">
        <v>92</v>
      </c>
      <c r="C78" s="136">
        <f t="shared" ref="C78:E78" si="7">SUM(C68:C77)</f>
        <v>3464.585</v>
      </c>
      <c r="D78" s="136">
        <f t="shared" si="7"/>
        <v>0</v>
      </c>
      <c r="E78" s="136">
        <f t="shared" si="7"/>
        <v>3464.585</v>
      </c>
      <c r="F78" s="137">
        <f>SUMPRODUCT(E68:E77,F68:F77)/E78</f>
        <v>0</v>
      </c>
      <c r="G78" s="138">
        <f>H78/C78*1000</f>
        <v>363</v>
      </c>
      <c r="H78" s="139">
        <f>SUM(H67:H77)</f>
        <v>1257.6443549999999</v>
      </c>
      <c r="I78" s="140"/>
      <c r="J78" s="141"/>
      <c r="K78" s="141"/>
      <c r="L78" s="142"/>
      <c r="M78" s="131"/>
      <c r="N78" s="131"/>
      <c r="O78" s="7"/>
      <c r="P78" s="7"/>
      <c r="Q78" s="7"/>
      <c r="R78" s="7"/>
      <c r="S78" s="7"/>
      <c r="T78" s="7"/>
    </row>
    <row r="79" spans="1:26" ht="15.75" customHeight="1" x14ac:dyDescent="0.2">
      <c r="A79" s="8"/>
      <c r="B79" s="143" t="s">
        <v>93</v>
      </c>
      <c r="C79" s="144">
        <f>C66/C65</f>
        <v>0</v>
      </c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7"/>
      <c r="P79" s="7"/>
      <c r="Q79" s="7"/>
      <c r="R79" s="7"/>
      <c r="S79" s="7"/>
      <c r="T79" s="7"/>
    </row>
    <row r="80" spans="1:26" ht="15.75" customHeight="1" x14ac:dyDescent="0.2">
      <c r="A80" s="145"/>
      <c r="B80" s="146" t="s">
        <v>94</v>
      </c>
      <c r="C80" s="147">
        <f>(E78*F78+C66)/C78</f>
        <v>0</v>
      </c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7"/>
      <c r="P80" s="7"/>
      <c r="Q80" s="7"/>
      <c r="R80" s="7"/>
      <c r="S80" s="7"/>
      <c r="T80" s="7"/>
    </row>
    <row r="81" spans="1:20" ht="15.75" customHeight="1" x14ac:dyDescent="0.2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</row>
    <row r="82" spans="1:20" ht="15.75" customHeight="1" x14ac:dyDescent="0.2">
      <c r="A82" s="131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</row>
    <row r="83" spans="1:20" ht="15.75" customHeight="1" x14ac:dyDescent="0.2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</row>
    <row r="84" spans="1:20" ht="15.75" customHeight="1" x14ac:dyDescent="0.2">
      <c r="A84" s="131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</row>
    <row r="85" spans="1:20" ht="15.75" customHeight="1" x14ac:dyDescent="0.2">
      <c r="A85" s="131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</row>
    <row r="86" spans="1:20" ht="15.75" customHeight="1" x14ac:dyDescent="0.2">
      <c r="B86" s="148"/>
      <c r="C86" s="149"/>
      <c r="D86" s="148"/>
    </row>
    <row r="87" spans="1:20" ht="15.75" customHeight="1" x14ac:dyDescent="0.2">
      <c r="C87" s="149"/>
    </row>
    <row r="88" spans="1:20" ht="15.75" customHeight="1" x14ac:dyDescent="0.2"/>
    <row r="89" spans="1:20" ht="15.75" customHeight="1" x14ac:dyDescent="0.2"/>
    <row r="90" spans="1:20" ht="15.75" customHeight="1" x14ac:dyDescent="0.2">
      <c r="C90" s="150"/>
      <c r="D90" s="150"/>
    </row>
    <row r="91" spans="1:20" ht="15.75" customHeight="1" x14ac:dyDescent="0.2">
      <c r="B91" s="148"/>
      <c r="C91" s="151"/>
      <c r="D91" s="148"/>
    </row>
    <row r="92" spans="1:20" ht="15.75" customHeight="1" x14ac:dyDescent="0.2">
      <c r="B92" s="148"/>
      <c r="C92" s="151"/>
      <c r="D92" s="148"/>
    </row>
    <row r="93" spans="1:20" ht="15.75" customHeight="1" x14ac:dyDescent="0.2">
      <c r="B93" s="148"/>
      <c r="C93" s="151"/>
      <c r="D93" s="148"/>
    </row>
    <row r="94" spans="1:20" ht="15.75" customHeight="1" x14ac:dyDescent="0.2">
      <c r="B94" s="148"/>
      <c r="C94" s="151"/>
      <c r="D94" s="148"/>
    </row>
    <row r="95" spans="1:20" ht="15.75" customHeight="1" x14ac:dyDescent="0.2">
      <c r="B95" s="148"/>
      <c r="C95" s="151"/>
      <c r="D95" s="148"/>
      <c r="G95" s="121"/>
    </row>
    <row r="96" spans="1:20" ht="15.75" customHeight="1" x14ac:dyDescent="0.2">
      <c r="B96" s="148"/>
    </row>
    <row r="97" spans="2:7" ht="15.75" customHeight="1" x14ac:dyDescent="0.2"/>
    <row r="98" spans="2:7" ht="15.75" customHeight="1" x14ac:dyDescent="0.2">
      <c r="B98" s="152"/>
    </row>
    <row r="99" spans="2:7" ht="15.75" customHeight="1" x14ac:dyDescent="0.2"/>
    <row r="100" spans="2:7" ht="15.75" customHeight="1" x14ac:dyDescent="0.2">
      <c r="C100" s="150"/>
      <c r="D100" s="150"/>
      <c r="E100" s="150"/>
      <c r="F100" s="150"/>
      <c r="G100" s="150"/>
    </row>
    <row r="101" spans="2:7" ht="15.75" customHeight="1" x14ac:dyDescent="0.2">
      <c r="B101" s="148"/>
      <c r="C101" s="151"/>
      <c r="D101" s="148"/>
      <c r="E101" s="153"/>
      <c r="G101" s="151"/>
    </row>
    <row r="102" spans="2:7" ht="15.75" customHeight="1" x14ac:dyDescent="0.2">
      <c r="B102" s="148"/>
      <c r="C102" s="151"/>
      <c r="D102" s="148"/>
      <c r="E102" s="153"/>
      <c r="G102" s="151"/>
    </row>
    <row r="103" spans="2:7" ht="15.75" customHeight="1" x14ac:dyDescent="0.2">
      <c r="B103" s="148"/>
      <c r="C103" s="151"/>
      <c r="D103" s="148"/>
      <c r="E103" s="153"/>
      <c r="G103" s="151"/>
    </row>
    <row r="104" spans="2:7" ht="15.75" customHeight="1" x14ac:dyDescent="0.2">
      <c r="B104" s="148"/>
      <c r="C104" s="151"/>
      <c r="D104" s="148"/>
      <c r="E104" s="153"/>
      <c r="G104" s="151"/>
    </row>
    <row r="105" spans="2:7" ht="15.75" customHeight="1" x14ac:dyDescent="0.2">
      <c r="B105" s="148"/>
      <c r="D105" s="148"/>
      <c r="E105" s="153"/>
      <c r="G105" s="151"/>
    </row>
    <row r="106" spans="2:7" ht="15.75" customHeight="1" x14ac:dyDescent="0.2">
      <c r="B106" s="148"/>
      <c r="C106" s="151"/>
      <c r="D106" s="148"/>
      <c r="E106" s="153"/>
      <c r="G106" s="151"/>
    </row>
    <row r="107" spans="2:7" ht="15.75" customHeight="1" x14ac:dyDescent="0.2">
      <c r="B107" s="148"/>
      <c r="C107" s="151"/>
      <c r="D107" s="148"/>
      <c r="E107" s="153"/>
      <c r="G107" s="151"/>
    </row>
    <row r="108" spans="2:7" ht="15.75" customHeight="1" x14ac:dyDescent="0.2">
      <c r="B108" s="148"/>
      <c r="C108" s="151"/>
      <c r="D108" s="148"/>
      <c r="G108" s="151"/>
    </row>
    <row r="109" spans="2:7" ht="15.75" customHeight="1" x14ac:dyDescent="0.2">
      <c r="G109" s="121"/>
    </row>
    <row r="110" spans="2:7" ht="15.75" customHeight="1" x14ac:dyDescent="0.2">
      <c r="B110" s="154"/>
      <c r="G110" s="121"/>
    </row>
    <row r="111" spans="2:7" ht="15.75" customHeight="1" x14ac:dyDescent="0.2">
      <c r="G111" s="121"/>
    </row>
    <row r="112" spans="2:7" ht="15.75" customHeight="1" x14ac:dyDescent="0.2">
      <c r="D112" s="150"/>
      <c r="G112" s="121"/>
    </row>
    <row r="113" spans="2:7" ht="15.75" customHeight="1" x14ac:dyDescent="0.2">
      <c r="B113" s="148"/>
      <c r="C113" s="151"/>
      <c r="D113" s="151"/>
      <c r="E113" s="151"/>
      <c r="F113" s="151"/>
      <c r="G113" s="155"/>
    </row>
    <row r="114" spans="2:7" ht="15.75" customHeight="1" x14ac:dyDescent="0.2">
      <c r="C114" s="151"/>
      <c r="D114" s="151"/>
      <c r="E114" s="151"/>
      <c r="F114" s="151"/>
      <c r="G114" s="155"/>
    </row>
    <row r="115" spans="2:7" ht="15.75" customHeight="1" x14ac:dyDescent="0.2">
      <c r="B115" s="148"/>
      <c r="C115" s="151"/>
      <c r="D115" s="151"/>
      <c r="E115" s="151"/>
      <c r="F115" s="151"/>
      <c r="G115" s="155"/>
    </row>
    <row r="116" spans="2:7" ht="15.75" customHeight="1" x14ac:dyDescent="0.2">
      <c r="G116" s="121"/>
    </row>
    <row r="117" spans="2:7" ht="15.75" customHeight="1" x14ac:dyDescent="0.2">
      <c r="C117" s="150"/>
      <c r="D117" s="150"/>
      <c r="E117" s="150"/>
      <c r="F117" s="150"/>
      <c r="G117" s="150"/>
    </row>
    <row r="118" spans="2:7" ht="15.75" customHeight="1" x14ac:dyDescent="0.2">
      <c r="B118" s="148"/>
      <c r="D118" s="148"/>
      <c r="E118" s="153"/>
      <c r="G118" s="151"/>
    </row>
    <row r="119" spans="2:7" ht="15.75" customHeight="1" x14ac:dyDescent="0.2">
      <c r="B119" s="148"/>
      <c r="C119" s="151"/>
      <c r="D119" s="148"/>
      <c r="E119" s="153"/>
      <c r="G119" s="151"/>
    </row>
    <row r="120" spans="2:7" ht="15.75" customHeight="1" x14ac:dyDescent="0.2">
      <c r="B120" s="148"/>
      <c r="C120" s="151"/>
      <c r="D120" s="148"/>
      <c r="G120" s="151"/>
    </row>
    <row r="121" spans="2:7" ht="15.75" customHeight="1" x14ac:dyDescent="0.2">
      <c r="G121" s="121"/>
    </row>
    <row r="122" spans="2:7" ht="15.75" customHeight="1" x14ac:dyDescent="0.2">
      <c r="G122" s="121"/>
    </row>
    <row r="123" spans="2:7" ht="15.75" customHeight="1" x14ac:dyDescent="0.2">
      <c r="G123" s="121"/>
    </row>
    <row r="124" spans="2:7" ht="15.75" customHeight="1" x14ac:dyDescent="0.2">
      <c r="G124" s="121"/>
    </row>
    <row r="125" spans="2:7" ht="15.75" customHeight="1" x14ac:dyDescent="0.2">
      <c r="G125" s="121"/>
    </row>
    <row r="126" spans="2:7" ht="15.75" customHeight="1" x14ac:dyDescent="0.2">
      <c r="G126" s="121"/>
    </row>
    <row r="127" spans="2:7" ht="15.75" customHeight="1" x14ac:dyDescent="0.2">
      <c r="G127" s="121"/>
    </row>
    <row r="128" spans="2:7" ht="15.75" customHeight="1" x14ac:dyDescent="0.2">
      <c r="G128" s="121"/>
    </row>
    <row r="129" spans="7:7" ht="15.75" customHeight="1" x14ac:dyDescent="0.2">
      <c r="G129" s="121"/>
    </row>
    <row r="130" spans="7:7" ht="15.75" customHeight="1" x14ac:dyDescent="0.2">
      <c r="G130" s="121"/>
    </row>
    <row r="131" spans="7:7" ht="15.75" customHeight="1" x14ac:dyDescent="0.2">
      <c r="G131" s="121"/>
    </row>
    <row r="132" spans="7:7" ht="15.75" customHeight="1" x14ac:dyDescent="0.2">
      <c r="G132" s="121"/>
    </row>
    <row r="133" spans="7:7" ht="15.75" customHeight="1" x14ac:dyDescent="0.2">
      <c r="G133" s="121"/>
    </row>
    <row r="134" spans="7:7" ht="15.75" customHeight="1" x14ac:dyDescent="0.2">
      <c r="G134" s="121"/>
    </row>
    <row r="135" spans="7:7" ht="15.75" customHeight="1" x14ac:dyDescent="0.2">
      <c r="G135" s="121"/>
    </row>
    <row r="136" spans="7:7" ht="15.75" customHeight="1" x14ac:dyDescent="0.2">
      <c r="G136" s="121"/>
    </row>
    <row r="137" spans="7:7" ht="15.75" customHeight="1" x14ac:dyDescent="0.2">
      <c r="G137" s="121"/>
    </row>
    <row r="138" spans="7:7" ht="15.75" customHeight="1" x14ac:dyDescent="0.2">
      <c r="G138" s="121"/>
    </row>
    <row r="139" spans="7:7" ht="15.75" customHeight="1" x14ac:dyDescent="0.2">
      <c r="G139" s="121"/>
    </row>
    <row r="140" spans="7:7" ht="15.75" customHeight="1" x14ac:dyDescent="0.2">
      <c r="G140" s="121"/>
    </row>
    <row r="141" spans="7:7" ht="15.75" customHeight="1" x14ac:dyDescent="0.2">
      <c r="G141" s="121"/>
    </row>
    <row r="142" spans="7:7" ht="15.75" customHeight="1" x14ac:dyDescent="0.2">
      <c r="G142" s="121"/>
    </row>
    <row r="143" spans="7:7" ht="15.75" customHeight="1" x14ac:dyDescent="0.2">
      <c r="G143" s="121"/>
    </row>
    <row r="144" spans="7:7" ht="15.75" customHeight="1" x14ac:dyDescent="0.2">
      <c r="G144" s="121"/>
    </row>
    <row r="145" spans="7:7" ht="15.75" customHeight="1" x14ac:dyDescent="0.2">
      <c r="G145" s="121"/>
    </row>
    <row r="146" spans="7:7" ht="15.75" customHeight="1" x14ac:dyDescent="0.2">
      <c r="G146" s="121"/>
    </row>
    <row r="147" spans="7:7" ht="15.75" customHeight="1" x14ac:dyDescent="0.2">
      <c r="G147" s="121"/>
    </row>
    <row r="148" spans="7:7" ht="15.75" customHeight="1" x14ac:dyDescent="0.2">
      <c r="G148" s="121"/>
    </row>
    <row r="149" spans="7:7" ht="15.75" customHeight="1" x14ac:dyDescent="0.2">
      <c r="G149" s="121"/>
    </row>
    <row r="150" spans="7:7" ht="15.75" customHeight="1" x14ac:dyDescent="0.2">
      <c r="G150" s="121"/>
    </row>
    <row r="151" spans="7:7" ht="15.75" customHeight="1" x14ac:dyDescent="0.2">
      <c r="G151" s="121"/>
    </row>
    <row r="152" spans="7:7" ht="15.75" customHeight="1" x14ac:dyDescent="0.2">
      <c r="G152" s="121"/>
    </row>
    <row r="153" spans="7:7" ht="15.75" customHeight="1" x14ac:dyDescent="0.2">
      <c r="G153" s="121"/>
    </row>
    <row r="154" spans="7:7" ht="15.75" customHeight="1" x14ac:dyDescent="0.2">
      <c r="G154" s="121"/>
    </row>
    <row r="155" spans="7:7" ht="15.75" customHeight="1" x14ac:dyDescent="0.2">
      <c r="G155" s="121"/>
    </row>
    <row r="156" spans="7:7" ht="15.75" customHeight="1" x14ac:dyDescent="0.2">
      <c r="G156" s="121"/>
    </row>
    <row r="157" spans="7:7" ht="15.75" customHeight="1" x14ac:dyDescent="0.2">
      <c r="G157" s="121"/>
    </row>
    <row r="158" spans="7:7" ht="15.75" customHeight="1" x14ac:dyDescent="0.2">
      <c r="G158" s="121"/>
    </row>
    <row r="159" spans="7:7" ht="15.75" customHeight="1" x14ac:dyDescent="0.2">
      <c r="G159" s="121"/>
    </row>
    <row r="160" spans="7:7" ht="15.75" customHeight="1" x14ac:dyDescent="0.2">
      <c r="G160" s="121"/>
    </row>
    <row r="161" spans="7:7" ht="15.75" customHeight="1" x14ac:dyDescent="0.2">
      <c r="G161" s="121"/>
    </row>
    <row r="162" spans="7:7" ht="15.75" customHeight="1" x14ac:dyDescent="0.2">
      <c r="G162" s="121"/>
    </row>
    <row r="163" spans="7:7" ht="15.75" customHeight="1" x14ac:dyDescent="0.2">
      <c r="G163" s="121"/>
    </row>
    <row r="164" spans="7:7" ht="15.75" customHeight="1" x14ac:dyDescent="0.2">
      <c r="G164" s="121"/>
    </row>
    <row r="165" spans="7:7" ht="15.75" customHeight="1" x14ac:dyDescent="0.2">
      <c r="G165" s="121"/>
    </row>
    <row r="166" spans="7:7" ht="15.75" customHeight="1" x14ac:dyDescent="0.2">
      <c r="G166" s="121"/>
    </row>
    <row r="167" spans="7:7" ht="15.75" customHeight="1" x14ac:dyDescent="0.2">
      <c r="G167" s="121"/>
    </row>
    <row r="168" spans="7:7" ht="15.75" customHeight="1" x14ac:dyDescent="0.2">
      <c r="G168" s="121"/>
    </row>
    <row r="169" spans="7:7" ht="15.75" customHeight="1" x14ac:dyDescent="0.2">
      <c r="G169" s="121"/>
    </row>
    <row r="170" spans="7:7" ht="15.75" customHeight="1" x14ac:dyDescent="0.2">
      <c r="G170" s="121"/>
    </row>
    <row r="171" spans="7:7" ht="15.75" customHeight="1" x14ac:dyDescent="0.2">
      <c r="G171" s="121"/>
    </row>
    <row r="172" spans="7:7" ht="15.75" customHeight="1" x14ac:dyDescent="0.2">
      <c r="G172" s="121"/>
    </row>
    <row r="173" spans="7:7" ht="15.75" customHeight="1" x14ac:dyDescent="0.2">
      <c r="G173" s="121"/>
    </row>
    <row r="174" spans="7:7" ht="15.75" customHeight="1" x14ac:dyDescent="0.2">
      <c r="G174" s="121"/>
    </row>
    <row r="175" spans="7:7" ht="15.75" customHeight="1" x14ac:dyDescent="0.2">
      <c r="G175" s="121"/>
    </row>
    <row r="176" spans="7:7" ht="15.75" customHeight="1" x14ac:dyDescent="0.2">
      <c r="G176" s="121"/>
    </row>
    <row r="177" spans="7:7" ht="15.75" customHeight="1" x14ac:dyDescent="0.2">
      <c r="G177" s="121"/>
    </row>
    <row r="178" spans="7:7" ht="15.75" customHeight="1" x14ac:dyDescent="0.2">
      <c r="G178" s="121"/>
    </row>
    <row r="179" spans="7:7" ht="15.75" customHeight="1" x14ac:dyDescent="0.2">
      <c r="G179" s="121"/>
    </row>
    <row r="180" spans="7:7" ht="15.75" customHeight="1" x14ac:dyDescent="0.2">
      <c r="G180" s="121"/>
    </row>
    <row r="181" spans="7:7" ht="15.75" customHeight="1" x14ac:dyDescent="0.2">
      <c r="G181" s="121"/>
    </row>
    <row r="182" spans="7:7" ht="15.75" customHeight="1" x14ac:dyDescent="0.2">
      <c r="G182" s="121"/>
    </row>
    <row r="183" spans="7:7" ht="15.75" customHeight="1" x14ac:dyDescent="0.2">
      <c r="G183" s="121"/>
    </row>
    <row r="184" spans="7:7" ht="15.75" customHeight="1" x14ac:dyDescent="0.2">
      <c r="G184" s="121"/>
    </row>
    <row r="185" spans="7:7" ht="15.75" customHeight="1" x14ac:dyDescent="0.2">
      <c r="G185" s="121"/>
    </row>
    <row r="186" spans="7:7" ht="15.75" customHeight="1" x14ac:dyDescent="0.2">
      <c r="G186" s="121"/>
    </row>
    <row r="187" spans="7:7" ht="15.75" customHeight="1" x14ac:dyDescent="0.2">
      <c r="G187" s="121"/>
    </row>
    <row r="188" spans="7:7" ht="15.75" customHeight="1" x14ac:dyDescent="0.2">
      <c r="G188" s="121"/>
    </row>
    <row r="189" spans="7:7" ht="15.75" customHeight="1" x14ac:dyDescent="0.2">
      <c r="G189" s="121"/>
    </row>
    <row r="190" spans="7:7" ht="15.75" customHeight="1" x14ac:dyDescent="0.2">
      <c r="G190" s="121"/>
    </row>
    <row r="191" spans="7:7" ht="15.75" customHeight="1" x14ac:dyDescent="0.2">
      <c r="G191" s="121"/>
    </row>
    <row r="192" spans="7:7" ht="15.75" customHeight="1" x14ac:dyDescent="0.2">
      <c r="G192" s="121"/>
    </row>
    <row r="193" spans="7:7" ht="15.75" customHeight="1" x14ac:dyDescent="0.2">
      <c r="G193" s="121"/>
    </row>
    <row r="194" spans="7:7" ht="15.75" customHeight="1" x14ac:dyDescent="0.2">
      <c r="G194" s="121"/>
    </row>
    <row r="195" spans="7:7" ht="15.75" customHeight="1" x14ac:dyDescent="0.2">
      <c r="G195" s="121"/>
    </row>
    <row r="196" spans="7:7" ht="15.75" customHeight="1" x14ac:dyDescent="0.2">
      <c r="G196" s="121"/>
    </row>
    <row r="197" spans="7:7" ht="15.75" customHeight="1" x14ac:dyDescent="0.2">
      <c r="G197" s="121"/>
    </row>
    <row r="198" spans="7:7" ht="15.75" customHeight="1" x14ac:dyDescent="0.2">
      <c r="G198" s="121"/>
    </row>
    <row r="199" spans="7:7" ht="15.75" customHeight="1" x14ac:dyDescent="0.2">
      <c r="G199" s="121"/>
    </row>
    <row r="200" spans="7:7" ht="15.75" customHeight="1" x14ac:dyDescent="0.2">
      <c r="G200" s="121"/>
    </row>
    <row r="201" spans="7:7" ht="15.75" customHeight="1" x14ac:dyDescent="0.2">
      <c r="G201" s="121"/>
    </row>
    <row r="202" spans="7:7" ht="15.75" customHeight="1" x14ac:dyDescent="0.2">
      <c r="G202" s="121"/>
    </row>
    <row r="203" spans="7:7" ht="15.75" customHeight="1" x14ac:dyDescent="0.2">
      <c r="G203" s="121"/>
    </row>
    <row r="204" spans="7:7" ht="15.75" customHeight="1" x14ac:dyDescent="0.2">
      <c r="G204" s="121"/>
    </row>
    <row r="205" spans="7:7" ht="15.75" customHeight="1" x14ac:dyDescent="0.2">
      <c r="G205" s="121"/>
    </row>
    <row r="206" spans="7:7" ht="15.75" customHeight="1" x14ac:dyDescent="0.2">
      <c r="G206" s="121"/>
    </row>
    <row r="207" spans="7:7" ht="15.75" customHeight="1" x14ac:dyDescent="0.2">
      <c r="G207" s="121"/>
    </row>
    <row r="208" spans="7:7" ht="15.75" customHeight="1" x14ac:dyDescent="0.2">
      <c r="G208" s="121"/>
    </row>
    <row r="209" spans="7:7" ht="15.75" customHeight="1" x14ac:dyDescent="0.2">
      <c r="G209" s="121"/>
    </row>
    <row r="210" spans="7:7" ht="15.75" customHeight="1" x14ac:dyDescent="0.2">
      <c r="G210" s="121"/>
    </row>
    <row r="211" spans="7:7" ht="15.75" customHeight="1" x14ac:dyDescent="0.2">
      <c r="G211" s="121"/>
    </row>
    <row r="212" spans="7:7" ht="15.75" customHeight="1" x14ac:dyDescent="0.2">
      <c r="G212" s="121"/>
    </row>
    <row r="213" spans="7:7" ht="15.75" customHeight="1" x14ac:dyDescent="0.2">
      <c r="G213" s="121"/>
    </row>
    <row r="214" spans="7:7" ht="15.75" customHeight="1" x14ac:dyDescent="0.2">
      <c r="G214" s="121"/>
    </row>
    <row r="215" spans="7:7" ht="15.75" customHeight="1" x14ac:dyDescent="0.2">
      <c r="G215" s="121"/>
    </row>
    <row r="216" spans="7:7" ht="15.75" customHeight="1" x14ac:dyDescent="0.2">
      <c r="G216" s="121"/>
    </row>
    <row r="217" spans="7:7" ht="15.75" customHeight="1" x14ac:dyDescent="0.2">
      <c r="G217" s="121"/>
    </row>
    <row r="218" spans="7:7" ht="15.75" customHeight="1" x14ac:dyDescent="0.2">
      <c r="G218" s="121"/>
    </row>
    <row r="219" spans="7:7" ht="15.75" customHeight="1" x14ac:dyDescent="0.2">
      <c r="G219" s="121"/>
    </row>
    <row r="220" spans="7:7" ht="15.75" customHeight="1" x14ac:dyDescent="0.2">
      <c r="G220" s="121"/>
    </row>
    <row r="221" spans="7:7" ht="15.75" customHeight="1" x14ac:dyDescent="0.2">
      <c r="G221" s="121"/>
    </row>
    <row r="222" spans="7:7" ht="15.75" customHeight="1" x14ac:dyDescent="0.2">
      <c r="G222" s="121"/>
    </row>
    <row r="223" spans="7:7" ht="15.75" customHeight="1" x14ac:dyDescent="0.2">
      <c r="G223" s="121"/>
    </row>
    <row r="224" spans="7:7" ht="15.75" customHeight="1" x14ac:dyDescent="0.2">
      <c r="G224" s="121"/>
    </row>
    <row r="225" spans="7:7" ht="15.75" customHeight="1" x14ac:dyDescent="0.2">
      <c r="G225" s="121"/>
    </row>
    <row r="226" spans="7:7" ht="15.75" customHeight="1" x14ac:dyDescent="0.2">
      <c r="G226" s="121"/>
    </row>
    <row r="227" spans="7:7" ht="15.75" customHeight="1" x14ac:dyDescent="0.2">
      <c r="G227" s="121"/>
    </row>
    <row r="228" spans="7:7" ht="15.75" customHeight="1" x14ac:dyDescent="0.2">
      <c r="G228" s="121"/>
    </row>
    <row r="229" spans="7:7" ht="15.75" customHeight="1" x14ac:dyDescent="0.2">
      <c r="G229" s="121"/>
    </row>
    <row r="230" spans="7:7" ht="15.75" customHeight="1" x14ac:dyDescent="0.2">
      <c r="G230" s="121"/>
    </row>
    <row r="231" spans="7:7" ht="15.75" customHeight="1" x14ac:dyDescent="0.2">
      <c r="G231" s="121"/>
    </row>
    <row r="232" spans="7:7" ht="15.75" customHeight="1" x14ac:dyDescent="0.2">
      <c r="G232" s="121"/>
    </row>
    <row r="233" spans="7:7" ht="15.75" customHeight="1" x14ac:dyDescent="0.2">
      <c r="G233" s="121"/>
    </row>
    <row r="234" spans="7:7" ht="15.75" customHeight="1" x14ac:dyDescent="0.2">
      <c r="G234" s="121"/>
    </row>
    <row r="235" spans="7:7" ht="15.75" customHeight="1" x14ac:dyDescent="0.2">
      <c r="G235" s="121"/>
    </row>
    <row r="236" spans="7:7" ht="15.75" customHeight="1" x14ac:dyDescent="0.2">
      <c r="G236" s="121"/>
    </row>
    <row r="237" spans="7:7" ht="15.75" customHeight="1" x14ac:dyDescent="0.2">
      <c r="G237" s="121"/>
    </row>
    <row r="238" spans="7:7" ht="15.75" customHeight="1" x14ac:dyDescent="0.2">
      <c r="G238" s="121"/>
    </row>
    <row r="239" spans="7:7" ht="15.75" customHeight="1" x14ac:dyDescent="0.2">
      <c r="G239" s="121"/>
    </row>
    <row r="240" spans="7:7" ht="15.75" customHeight="1" x14ac:dyDescent="0.2">
      <c r="G240" s="121"/>
    </row>
    <row r="241" spans="7:7" ht="15.75" customHeight="1" x14ac:dyDescent="0.2">
      <c r="G241" s="121"/>
    </row>
    <row r="242" spans="7:7" ht="15.75" customHeight="1" x14ac:dyDescent="0.2">
      <c r="G242" s="121"/>
    </row>
    <row r="243" spans="7:7" ht="15.75" customHeight="1" x14ac:dyDescent="0.2">
      <c r="G243" s="121"/>
    </row>
    <row r="244" spans="7:7" ht="15.75" customHeight="1" x14ac:dyDescent="0.2">
      <c r="G244" s="121"/>
    </row>
    <row r="245" spans="7:7" ht="15.75" customHeight="1" x14ac:dyDescent="0.2">
      <c r="G245" s="121"/>
    </row>
    <row r="246" spans="7:7" ht="15.75" customHeight="1" x14ac:dyDescent="0.2">
      <c r="G246" s="121"/>
    </row>
    <row r="247" spans="7:7" ht="15.75" customHeight="1" x14ac:dyDescent="0.2">
      <c r="G247" s="121"/>
    </row>
    <row r="248" spans="7:7" ht="15.75" customHeight="1" x14ac:dyDescent="0.2">
      <c r="G248" s="121"/>
    </row>
    <row r="249" spans="7:7" ht="15.75" customHeight="1" x14ac:dyDescent="0.2">
      <c r="G249" s="121"/>
    </row>
    <row r="250" spans="7:7" ht="15.75" customHeight="1" x14ac:dyDescent="0.2">
      <c r="G250" s="121"/>
    </row>
    <row r="251" spans="7:7" ht="15.75" customHeight="1" x14ac:dyDescent="0.2">
      <c r="G251" s="121"/>
    </row>
    <row r="252" spans="7:7" ht="15.75" customHeight="1" x14ac:dyDescent="0.2">
      <c r="G252" s="121"/>
    </row>
    <row r="253" spans="7:7" ht="15.75" customHeight="1" x14ac:dyDescent="0.2">
      <c r="G253" s="121"/>
    </row>
    <row r="254" spans="7:7" ht="15.75" customHeight="1" x14ac:dyDescent="0.2">
      <c r="G254" s="121"/>
    </row>
    <row r="255" spans="7:7" ht="15.75" customHeight="1" x14ac:dyDescent="0.2">
      <c r="G255" s="121"/>
    </row>
    <row r="256" spans="7:7" ht="15.75" customHeight="1" x14ac:dyDescent="0.2">
      <c r="G256" s="121"/>
    </row>
    <row r="257" spans="7:7" ht="15.75" customHeight="1" x14ac:dyDescent="0.2">
      <c r="G257" s="121"/>
    </row>
    <row r="258" spans="7:7" ht="15.75" customHeight="1" x14ac:dyDescent="0.2">
      <c r="G258" s="121"/>
    </row>
    <row r="259" spans="7:7" ht="15.75" customHeight="1" x14ac:dyDescent="0.2">
      <c r="G259" s="121"/>
    </row>
    <row r="260" spans="7:7" ht="15.75" customHeight="1" x14ac:dyDescent="0.2">
      <c r="G260" s="121"/>
    </row>
    <row r="261" spans="7:7" ht="15.75" customHeight="1" x14ac:dyDescent="0.2">
      <c r="G261" s="121"/>
    </row>
    <row r="262" spans="7:7" ht="15.75" customHeight="1" x14ac:dyDescent="0.2">
      <c r="G262" s="121"/>
    </row>
    <row r="263" spans="7:7" ht="15.75" customHeight="1" x14ac:dyDescent="0.2">
      <c r="G263" s="121"/>
    </row>
    <row r="264" spans="7:7" ht="15.75" customHeight="1" x14ac:dyDescent="0.2">
      <c r="G264" s="121"/>
    </row>
    <row r="265" spans="7:7" ht="15.75" customHeight="1" x14ac:dyDescent="0.2">
      <c r="G265" s="121"/>
    </row>
    <row r="266" spans="7:7" ht="15.75" customHeight="1" x14ac:dyDescent="0.2">
      <c r="G266" s="121"/>
    </row>
    <row r="267" spans="7:7" ht="15.75" customHeight="1" x14ac:dyDescent="0.2">
      <c r="G267" s="121"/>
    </row>
    <row r="268" spans="7:7" ht="15.75" customHeight="1" x14ac:dyDescent="0.2">
      <c r="G268" s="121"/>
    </row>
    <row r="269" spans="7:7" ht="15.75" customHeight="1" x14ac:dyDescent="0.2">
      <c r="G269" s="121"/>
    </row>
    <row r="270" spans="7:7" ht="15.75" customHeight="1" x14ac:dyDescent="0.2">
      <c r="G270" s="121"/>
    </row>
    <row r="271" spans="7:7" ht="15.75" customHeight="1" x14ac:dyDescent="0.2">
      <c r="G271" s="121"/>
    </row>
    <row r="272" spans="7:7" ht="15.75" customHeight="1" x14ac:dyDescent="0.2">
      <c r="G272" s="121"/>
    </row>
    <row r="273" spans="7:7" ht="15.75" customHeight="1" x14ac:dyDescent="0.2">
      <c r="G273" s="121"/>
    </row>
    <row r="274" spans="7:7" ht="15.75" customHeight="1" x14ac:dyDescent="0.2">
      <c r="G274" s="121"/>
    </row>
    <row r="275" spans="7:7" ht="15.75" customHeight="1" x14ac:dyDescent="0.2">
      <c r="G275" s="121"/>
    </row>
    <row r="276" spans="7:7" ht="15.75" customHeight="1" x14ac:dyDescent="0.2">
      <c r="G276" s="121"/>
    </row>
    <row r="277" spans="7:7" ht="15.75" customHeight="1" x14ac:dyDescent="0.2">
      <c r="G277" s="121"/>
    </row>
    <row r="278" spans="7:7" ht="15.75" customHeight="1" x14ac:dyDescent="0.2">
      <c r="G278" s="121"/>
    </row>
    <row r="279" spans="7:7" ht="15.75" customHeight="1" x14ac:dyDescent="0.2">
      <c r="G279" s="121"/>
    </row>
    <row r="280" spans="7:7" ht="15.75" customHeight="1" x14ac:dyDescent="0.2">
      <c r="G280" s="121"/>
    </row>
    <row r="281" spans="7:7" ht="15.75" customHeight="1" x14ac:dyDescent="0.2"/>
    <row r="282" spans="7:7" ht="15.75" customHeight="1" x14ac:dyDescent="0.2"/>
    <row r="283" spans="7:7" ht="15.75" customHeight="1" x14ac:dyDescent="0.2"/>
    <row r="284" spans="7:7" ht="15.75" customHeight="1" x14ac:dyDescent="0.2"/>
    <row r="285" spans="7:7" ht="15.75" customHeight="1" x14ac:dyDescent="0.2"/>
    <row r="286" spans="7:7" ht="15.75" customHeight="1" x14ac:dyDescent="0.2"/>
    <row r="287" spans="7:7" ht="15.75" customHeight="1" x14ac:dyDescent="0.2"/>
    <row r="288" spans="7:7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4">
    <mergeCell ref="I67:L67"/>
    <mergeCell ref="I68:L68"/>
    <mergeCell ref="G57:I57"/>
    <mergeCell ref="G58:I58"/>
    <mergeCell ref="G59:I59"/>
    <mergeCell ref="G60:I60"/>
    <mergeCell ref="G61:I61"/>
    <mergeCell ref="G62:I62"/>
    <mergeCell ref="E63:I63"/>
    <mergeCell ref="G55:I55"/>
    <mergeCell ref="G56:I56"/>
    <mergeCell ref="E64:I64"/>
    <mergeCell ref="E65:I65"/>
    <mergeCell ref="E66:I66"/>
    <mergeCell ref="D49:I49"/>
    <mergeCell ref="D50:I50"/>
    <mergeCell ref="D51:I51"/>
    <mergeCell ref="D52:I52"/>
    <mergeCell ref="D53:I53"/>
    <mergeCell ref="E42:I42"/>
    <mergeCell ref="E43:I43"/>
    <mergeCell ref="E44:I44"/>
    <mergeCell ref="D47:I47"/>
    <mergeCell ref="D48:I48"/>
    <mergeCell ref="H35:I35"/>
    <mergeCell ref="E38:I38"/>
    <mergeCell ref="E39:I39"/>
    <mergeCell ref="E40:I40"/>
    <mergeCell ref="E41:I41"/>
    <mergeCell ref="H29:I29"/>
    <mergeCell ref="H31:I31"/>
    <mergeCell ref="H32:I32"/>
    <mergeCell ref="H33:I33"/>
    <mergeCell ref="H34:I34"/>
    <mergeCell ref="H24:I24"/>
    <mergeCell ref="H25:I25"/>
    <mergeCell ref="H26:I26"/>
    <mergeCell ref="H27:I27"/>
    <mergeCell ref="H28:I28"/>
    <mergeCell ref="H19:I19"/>
    <mergeCell ref="H20:I20"/>
    <mergeCell ref="H21:I21"/>
    <mergeCell ref="H22:I22"/>
    <mergeCell ref="H23:I23"/>
    <mergeCell ref="H11:I11"/>
    <mergeCell ref="H15:I15"/>
    <mergeCell ref="H16:I16"/>
    <mergeCell ref="H17:I17"/>
    <mergeCell ref="H18:I18"/>
    <mergeCell ref="D2:I2"/>
    <mergeCell ref="H3:I3"/>
    <mergeCell ref="H4:I4"/>
    <mergeCell ref="H5:I5"/>
    <mergeCell ref="H8:I8"/>
  </mergeCells>
  <conditionalFormatting sqref="C78">
    <cfRule type="expression" dxfId="1" priority="1">
      <formula>$C$78&lt;&gt;$C$65</formula>
    </cfRule>
  </conditionalFormatting>
  <hyperlinks>
    <hyperlink ref="H29" r:id="rId1" xr:uid="{00000000-0004-0000-0400-000000000000}"/>
  </hyperlink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topLeftCell="A16" zoomScale="130" zoomScaleNormal="130" workbookViewId="0">
      <selection activeCell="E30" sqref="E30"/>
    </sheetView>
  </sheetViews>
  <sheetFormatPr baseColWidth="10" defaultColWidth="14.5" defaultRowHeight="15" customHeight="1" x14ac:dyDescent="0.2"/>
  <cols>
    <col min="1" max="1" width="6.83203125" customWidth="1"/>
    <col min="2" max="2" width="31.5" customWidth="1"/>
    <col min="3" max="3" width="13.5" customWidth="1"/>
    <col min="4" max="4" width="12" customWidth="1"/>
    <col min="5" max="5" width="10.33203125" customWidth="1"/>
    <col min="6" max="6" width="15.5" customWidth="1"/>
    <col min="7" max="7" width="13.83203125" customWidth="1"/>
    <col min="8" max="8" width="8.83203125" customWidth="1"/>
    <col min="9" max="9" width="14.6640625" customWidth="1"/>
    <col min="10" max="10" width="21.6640625" customWidth="1"/>
    <col min="11" max="19" width="8.5" customWidth="1"/>
    <col min="20" max="26" width="8.83203125" customWidth="1"/>
  </cols>
  <sheetData>
    <row r="1" spans="1:20" ht="19" x14ac:dyDescent="0.2">
      <c r="A1" s="1" t="str">
        <f>HYPERLINK("#summary!a1","Home")</f>
        <v>Home</v>
      </c>
      <c r="B1" s="2" t="s">
        <v>0</v>
      </c>
      <c r="C1" s="3" t="str">
        <f>[1]Summary!D1</f>
        <v>Saint Joseph's College</v>
      </c>
      <c r="D1" s="4"/>
      <c r="E1" s="4"/>
      <c r="F1" s="4"/>
      <c r="G1" s="4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19" x14ac:dyDescent="0.2">
      <c r="A2" s="8"/>
      <c r="B2" s="2" t="s">
        <v>1</v>
      </c>
      <c r="C2" s="9">
        <v>2020</v>
      </c>
      <c r="D2" s="162" t="str">
        <f>CONCATENATE("Fiscal Year July 1, ",C2-1," - June 30, ",C2)</f>
        <v>Fiscal Year July 1, 2019 - June 30, 2020</v>
      </c>
      <c r="E2" s="163"/>
      <c r="F2" s="163"/>
      <c r="G2" s="163"/>
      <c r="H2" s="163"/>
      <c r="I2" s="164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42" x14ac:dyDescent="0.2">
      <c r="A3" s="8"/>
      <c r="B3" s="10"/>
      <c r="C3" s="11" t="s">
        <v>2</v>
      </c>
      <c r="D3" s="11" t="s">
        <v>3</v>
      </c>
      <c r="E3" s="157" t="s">
        <v>106</v>
      </c>
      <c r="F3" s="158" t="s">
        <v>110</v>
      </c>
      <c r="G3" s="11" t="s">
        <v>6</v>
      </c>
      <c r="H3" s="165" t="s">
        <v>7</v>
      </c>
      <c r="I3" s="166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19" x14ac:dyDescent="0.25">
      <c r="A4" s="8"/>
      <c r="B4" s="13" t="s">
        <v>8</v>
      </c>
      <c r="C4" s="14"/>
      <c r="D4" s="15"/>
      <c r="E4" s="15"/>
      <c r="F4" s="16">
        <f>F5+F8+F11+F15</f>
        <v>0.27194000000000002</v>
      </c>
      <c r="G4" s="17">
        <f t="shared" ref="G4:G36" si="0">F4/$F$30</f>
        <v>0.87426912991221195</v>
      </c>
      <c r="H4" s="167"/>
      <c r="I4" s="168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16" x14ac:dyDescent="0.2">
      <c r="A5" s="8"/>
      <c r="B5" s="18" t="s">
        <v>9</v>
      </c>
      <c r="C5" s="14"/>
      <c r="D5" s="15"/>
      <c r="E5" s="15"/>
      <c r="F5" s="19">
        <f>SUM(F6:F7)</f>
        <v>0.26944000000000001</v>
      </c>
      <c r="G5" s="20">
        <f t="shared" si="0"/>
        <v>0.86623179511490178</v>
      </c>
      <c r="H5" s="169"/>
      <c r="I5" s="164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x14ac:dyDescent="0.2">
      <c r="A6" s="8"/>
      <c r="B6" s="21" t="s">
        <v>10</v>
      </c>
      <c r="C6" s="22">
        <v>301</v>
      </c>
      <c r="D6" s="23" t="s">
        <v>98</v>
      </c>
      <c r="E6" s="159">
        <v>0.1</v>
      </c>
      <c r="F6" s="25">
        <f t="shared" ref="F6:F7" si="1">C6*E6/1000</f>
        <v>3.0100000000000002E-2</v>
      </c>
      <c r="G6" s="26">
        <f t="shared" si="0"/>
        <v>9.6769510959614558E-2</v>
      </c>
      <c r="H6" s="27" t="s">
        <v>12</v>
      </c>
      <c r="I6" s="2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">
      <c r="A7" s="8"/>
      <c r="B7" s="21" t="s">
        <v>13</v>
      </c>
      <c r="C7" s="28">
        <v>3989</v>
      </c>
      <c r="D7" s="23" t="s">
        <v>98</v>
      </c>
      <c r="E7" s="159">
        <v>0.06</v>
      </c>
      <c r="F7" s="25">
        <f t="shared" si="1"/>
        <v>0.23934</v>
      </c>
      <c r="G7" s="26">
        <f t="shared" si="0"/>
        <v>0.76946228415528717</v>
      </c>
      <c r="H7" s="27" t="s">
        <v>12</v>
      </c>
      <c r="I7" s="2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16" x14ac:dyDescent="0.2">
      <c r="A8" s="8"/>
      <c r="B8" s="18" t="s">
        <v>14</v>
      </c>
      <c r="C8" s="14"/>
      <c r="D8" s="15"/>
      <c r="E8" s="15"/>
      <c r="F8" s="19">
        <f>SUM(F9:F10)</f>
        <v>2.5000000000000005E-3</v>
      </c>
      <c r="G8" s="20">
        <f t="shared" si="0"/>
        <v>8.0373347973101798E-3</v>
      </c>
      <c r="H8" s="169"/>
      <c r="I8" s="164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2">
      <c r="A9" s="8"/>
      <c r="B9" s="21" t="s">
        <v>15</v>
      </c>
      <c r="C9" s="22">
        <v>21</v>
      </c>
      <c r="D9" s="23" t="s">
        <v>98</v>
      </c>
      <c r="E9" s="159">
        <v>0.1</v>
      </c>
      <c r="F9" s="25">
        <f t="shared" ref="F9:F10" si="2">C9*E9/1000</f>
        <v>2.1000000000000003E-3</v>
      </c>
      <c r="G9" s="26">
        <f t="shared" si="0"/>
        <v>6.7513612297405504E-3</v>
      </c>
      <c r="H9" s="27" t="s">
        <v>16</v>
      </c>
      <c r="I9" s="2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x14ac:dyDescent="0.2">
      <c r="A10" s="8"/>
      <c r="B10" s="21" t="s">
        <v>17</v>
      </c>
      <c r="C10" s="22">
        <v>4</v>
      </c>
      <c r="D10" s="23" t="s">
        <v>98</v>
      </c>
      <c r="E10" s="159">
        <v>0.1</v>
      </c>
      <c r="F10" s="25">
        <f t="shared" si="2"/>
        <v>4.0000000000000002E-4</v>
      </c>
      <c r="G10" s="26">
        <f t="shared" si="0"/>
        <v>1.2859735675696286E-3</v>
      </c>
      <c r="H10" s="27" t="s">
        <v>16</v>
      </c>
      <c r="I10" s="2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6" x14ac:dyDescent="0.2">
      <c r="A11" s="8"/>
      <c r="B11" s="18" t="s">
        <v>18</v>
      </c>
      <c r="C11" s="14"/>
      <c r="D11" s="15"/>
      <c r="E11" s="15"/>
      <c r="F11" s="30">
        <f>SUM(F12:F14)</f>
        <v>0</v>
      </c>
      <c r="G11" s="20">
        <f t="shared" si="0"/>
        <v>0</v>
      </c>
      <c r="H11" s="169"/>
      <c r="I11" s="164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x14ac:dyDescent="0.2">
      <c r="A12" s="8"/>
      <c r="B12" s="21" t="s">
        <v>19</v>
      </c>
      <c r="C12" s="22">
        <v>0</v>
      </c>
      <c r="D12" s="23" t="s">
        <v>20</v>
      </c>
      <c r="E12" s="24">
        <v>0</v>
      </c>
      <c r="F12" s="29">
        <f t="shared" ref="F12:F14" si="3">C12*E12/1000</f>
        <v>0</v>
      </c>
      <c r="G12" s="26">
        <f t="shared" si="0"/>
        <v>0</v>
      </c>
      <c r="H12" s="31" t="s">
        <v>21</v>
      </c>
      <c r="I12" s="31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x14ac:dyDescent="0.2">
      <c r="A13" s="8"/>
      <c r="B13" s="21" t="s">
        <v>22</v>
      </c>
      <c r="C13" s="22">
        <v>0</v>
      </c>
      <c r="D13" s="23" t="s">
        <v>20</v>
      </c>
      <c r="E13" s="24">
        <v>0</v>
      </c>
      <c r="F13" s="29">
        <f t="shared" si="3"/>
        <v>0</v>
      </c>
      <c r="G13" s="26">
        <f t="shared" si="0"/>
        <v>0</v>
      </c>
      <c r="H13" s="31" t="s">
        <v>23</v>
      </c>
      <c r="I13" s="31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x14ac:dyDescent="0.2">
      <c r="A14" s="8"/>
      <c r="B14" s="21" t="s">
        <v>24</v>
      </c>
      <c r="C14" s="22">
        <v>0</v>
      </c>
      <c r="D14" s="23" t="s">
        <v>20</v>
      </c>
      <c r="E14" s="24">
        <v>0</v>
      </c>
      <c r="F14" s="29">
        <f t="shared" si="3"/>
        <v>0</v>
      </c>
      <c r="G14" s="26">
        <f t="shared" si="0"/>
        <v>0</v>
      </c>
      <c r="H14" s="31" t="s">
        <v>21</v>
      </c>
      <c r="I14" s="31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ht="16" x14ac:dyDescent="0.2">
      <c r="A15" s="8"/>
      <c r="B15" s="18" t="s">
        <v>25</v>
      </c>
      <c r="C15" s="14"/>
      <c r="D15" s="15"/>
      <c r="E15" s="32"/>
      <c r="F15" s="30">
        <f>SUM(F16:F19)</f>
        <v>0</v>
      </c>
      <c r="G15" s="20">
        <f t="shared" si="0"/>
        <v>0</v>
      </c>
      <c r="H15" s="169"/>
      <c r="I15" s="164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2">
      <c r="A16" s="8"/>
      <c r="B16" s="21" t="s">
        <v>26</v>
      </c>
      <c r="C16" s="22">
        <v>0</v>
      </c>
      <c r="D16" s="23" t="s">
        <v>20</v>
      </c>
      <c r="E16" s="24">
        <v>0</v>
      </c>
      <c r="F16" s="29">
        <f t="shared" ref="F16:F19" si="4">C16*E16/1000</f>
        <v>0</v>
      </c>
      <c r="G16" s="26">
        <f t="shared" si="0"/>
        <v>0</v>
      </c>
      <c r="H16" s="169" t="s">
        <v>27</v>
      </c>
      <c r="I16" s="164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x14ac:dyDescent="0.2">
      <c r="A17" s="8"/>
      <c r="B17" s="21" t="s">
        <v>28</v>
      </c>
      <c r="C17" s="22">
        <v>0</v>
      </c>
      <c r="D17" s="23" t="s">
        <v>29</v>
      </c>
      <c r="E17" s="24">
        <v>0</v>
      </c>
      <c r="F17" s="29">
        <f t="shared" si="4"/>
        <v>0</v>
      </c>
      <c r="G17" s="26">
        <f t="shared" si="0"/>
        <v>0</v>
      </c>
      <c r="H17" s="169"/>
      <c r="I17" s="164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x14ac:dyDescent="0.2">
      <c r="A18" s="8"/>
      <c r="B18" s="21" t="s">
        <v>30</v>
      </c>
      <c r="C18" s="22">
        <v>0</v>
      </c>
      <c r="D18" s="23" t="s">
        <v>29</v>
      </c>
      <c r="E18" s="24">
        <v>0</v>
      </c>
      <c r="F18" s="29">
        <f t="shared" si="4"/>
        <v>0</v>
      </c>
      <c r="G18" s="26">
        <f t="shared" si="0"/>
        <v>0</v>
      </c>
      <c r="H18" s="169"/>
      <c r="I18" s="164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x14ac:dyDescent="0.2">
      <c r="A19" s="8"/>
      <c r="B19" s="21" t="s">
        <v>31</v>
      </c>
      <c r="C19" s="22">
        <v>0</v>
      </c>
      <c r="D19" s="23" t="s">
        <v>29</v>
      </c>
      <c r="E19" s="24">
        <v>0</v>
      </c>
      <c r="F19" s="29">
        <f t="shared" si="4"/>
        <v>0</v>
      </c>
      <c r="G19" s="26">
        <f t="shared" si="0"/>
        <v>0</v>
      </c>
      <c r="H19" s="169"/>
      <c r="I19" s="164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19" x14ac:dyDescent="0.25">
      <c r="A20" s="8"/>
      <c r="B20" s="33" t="s">
        <v>32</v>
      </c>
      <c r="C20" s="34"/>
      <c r="D20" s="35"/>
      <c r="E20" s="35"/>
      <c r="F20" s="70">
        <f>SUM(F21)</f>
        <v>0</v>
      </c>
      <c r="G20" s="17">
        <f t="shared" si="0"/>
        <v>0</v>
      </c>
      <c r="H20" s="170"/>
      <c r="I20" s="171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5.75" customHeight="1" x14ac:dyDescent="0.2">
      <c r="A21" s="8"/>
      <c r="B21" s="36" t="s">
        <v>33</v>
      </c>
      <c r="C21" s="37">
        <f>C78</f>
        <v>3464.585</v>
      </c>
      <c r="D21" s="38" t="str">
        <f>C67</f>
        <v>MWh</v>
      </c>
      <c r="E21" s="39">
        <v>0</v>
      </c>
      <c r="F21" s="54">
        <f>C21*E21/1000</f>
        <v>0</v>
      </c>
      <c r="G21" s="20">
        <f t="shared" si="0"/>
        <v>0</v>
      </c>
      <c r="H21" s="172" t="s">
        <v>34</v>
      </c>
      <c r="I21" s="164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15.75" customHeight="1" x14ac:dyDescent="0.25">
      <c r="A22" s="8"/>
      <c r="B22" s="41" t="s">
        <v>35</v>
      </c>
      <c r="C22" s="42"/>
      <c r="D22" s="43"/>
      <c r="E22" s="43"/>
      <c r="F22" s="70">
        <f>SUM(F23:F26,F29)</f>
        <v>3.9108383953927704E-2</v>
      </c>
      <c r="G22" s="44">
        <f t="shared" si="0"/>
        <v>0.12573087008778805</v>
      </c>
      <c r="H22" s="167"/>
      <c r="I22" s="168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5.75" customHeight="1" x14ac:dyDescent="0.2">
      <c r="A23" s="8"/>
      <c r="B23" s="45" t="s">
        <v>36</v>
      </c>
      <c r="C23" s="46">
        <v>104</v>
      </c>
      <c r="D23" s="47" t="s">
        <v>98</v>
      </c>
      <c r="E23" s="48">
        <f>0.000376042153403151*1000</f>
        <v>0.376042153403151</v>
      </c>
      <c r="F23" s="54">
        <f>C23*E23/1000</f>
        <v>3.9108383953927704E-2</v>
      </c>
      <c r="G23" s="50">
        <f t="shared" si="0"/>
        <v>0.12573087008778805</v>
      </c>
      <c r="H23" s="173" t="s">
        <v>16</v>
      </c>
      <c r="I23" s="164"/>
      <c r="J23" s="51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5.75" customHeight="1" x14ac:dyDescent="0.2">
      <c r="A24" s="8"/>
      <c r="B24" s="45" t="s">
        <v>38</v>
      </c>
      <c r="C24" s="46"/>
      <c r="D24" s="47"/>
      <c r="E24" s="52"/>
      <c r="F24" s="53">
        <v>0</v>
      </c>
      <c r="G24" s="50">
        <f t="shared" si="0"/>
        <v>0</v>
      </c>
      <c r="H24" s="173" t="s">
        <v>39</v>
      </c>
      <c r="I24" s="164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5.75" customHeight="1" x14ac:dyDescent="0.2">
      <c r="A25" s="8"/>
      <c r="B25" s="45" t="s">
        <v>40</v>
      </c>
      <c r="C25" s="46">
        <v>8500000</v>
      </c>
      <c r="D25" s="47" t="s">
        <v>41</v>
      </c>
      <c r="E25" s="48">
        <f>0.00000575854*1000</f>
        <v>5.7585400000000004E-3</v>
      </c>
      <c r="F25" s="54">
        <v>0</v>
      </c>
      <c r="G25" s="50">
        <f t="shared" si="0"/>
        <v>0</v>
      </c>
      <c r="H25" s="169" t="s">
        <v>21</v>
      </c>
      <c r="I25" s="164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5.75" customHeight="1" x14ac:dyDescent="0.2">
      <c r="A26" s="8"/>
      <c r="B26" s="45" t="s">
        <v>42</v>
      </c>
      <c r="C26" s="46"/>
      <c r="D26" s="47"/>
      <c r="E26" s="52"/>
      <c r="F26" s="54">
        <v>0</v>
      </c>
      <c r="G26" s="50">
        <f t="shared" si="0"/>
        <v>0</v>
      </c>
      <c r="H26" s="169"/>
      <c r="I26" s="164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ht="15.75" customHeight="1" x14ac:dyDescent="0.2">
      <c r="A27" s="8"/>
      <c r="B27" s="55" t="s">
        <v>43</v>
      </c>
      <c r="C27" s="56">
        <v>5525</v>
      </c>
      <c r="D27" s="57" t="s">
        <v>20</v>
      </c>
      <c r="E27" s="58">
        <v>0</v>
      </c>
      <c r="F27" s="29">
        <f t="shared" ref="F27:F29" si="5">C27*E27/1000</f>
        <v>0</v>
      </c>
      <c r="G27" s="50">
        <f t="shared" si="0"/>
        <v>0</v>
      </c>
      <c r="H27" s="169" t="s">
        <v>44</v>
      </c>
      <c r="I27" s="164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15.75" customHeight="1" x14ac:dyDescent="0.2">
      <c r="A28" s="8"/>
      <c r="B28" s="55" t="s">
        <v>45</v>
      </c>
      <c r="C28" s="59">
        <v>1650</v>
      </c>
      <c r="D28" s="57" t="s">
        <v>20</v>
      </c>
      <c r="E28" s="58">
        <v>0</v>
      </c>
      <c r="F28" s="29">
        <f t="shared" si="5"/>
        <v>0</v>
      </c>
      <c r="G28" s="50">
        <f t="shared" si="0"/>
        <v>0</v>
      </c>
      <c r="H28" s="169" t="s">
        <v>44</v>
      </c>
      <c r="I28" s="16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ht="15.75" customHeight="1" x14ac:dyDescent="0.2">
      <c r="A29" s="8"/>
      <c r="B29" s="45" t="s">
        <v>46</v>
      </c>
      <c r="C29" s="37">
        <f>C21*0.05</f>
        <v>173.22925000000001</v>
      </c>
      <c r="D29" s="39" t="str">
        <f t="shared" ref="D29:E29" si="6">D21</f>
        <v>MWh</v>
      </c>
      <c r="E29" s="60">
        <f t="shared" si="6"/>
        <v>0</v>
      </c>
      <c r="F29" s="54">
        <f t="shared" si="5"/>
        <v>0</v>
      </c>
      <c r="G29" s="50">
        <f t="shared" si="0"/>
        <v>0</v>
      </c>
      <c r="H29" s="174" t="s">
        <v>47</v>
      </c>
      <c r="I29" s="164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ht="15.75" customHeight="1" x14ac:dyDescent="0.25">
      <c r="A30" s="8"/>
      <c r="B30" s="61" t="s">
        <v>48</v>
      </c>
      <c r="C30" s="62"/>
      <c r="D30" s="63"/>
      <c r="E30" s="63"/>
      <c r="F30" s="193">
        <f>F4+F20+F22</f>
        <v>0.3110483839539277</v>
      </c>
      <c r="G30" s="65">
        <f t="shared" si="0"/>
        <v>1</v>
      </c>
      <c r="H30" s="65"/>
      <c r="I30" s="6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ht="15.75" customHeight="1" x14ac:dyDescent="0.25">
      <c r="A31" s="8"/>
      <c r="B31" s="67" t="s">
        <v>49</v>
      </c>
      <c r="C31" s="68"/>
      <c r="D31" s="69"/>
      <c r="E31" s="69"/>
      <c r="F31" s="70">
        <f>SUM(F32:F34)-F35</f>
        <v>0</v>
      </c>
      <c r="G31" s="44">
        <f t="shared" si="0"/>
        <v>0</v>
      </c>
      <c r="H31" s="167"/>
      <c r="I31" s="168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ht="15.75" customHeight="1" x14ac:dyDescent="0.2">
      <c r="A32" s="8"/>
      <c r="B32" s="71" t="s">
        <v>50</v>
      </c>
      <c r="C32" s="68"/>
      <c r="D32" s="69"/>
      <c r="E32" s="69"/>
      <c r="F32" s="23"/>
      <c r="G32" s="50">
        <f t="shared" si="0"/>
        <v>0</v>
      </c>
      <c r="H32" s="175"/>
      <c r="I32" s="164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ht="15.75" customHeight="1" x14ac:dyDescent="0.2">
      <c r="A33" s="8"/>
      <c r="B33" s="71" t="s">
        <v>51</v>
      </c>
      <c r="C33" s="68"/>
      <c r="D33" s="69"/>
      <c r="E33" s="69"/>
      <c r="F33" s="23"/>
      <c r="G33" s="50">
        <f t="shared" si="0"/>
        <v>0</v>
      </c>
      <c r="H33" s="175"/>
      <c r="I33" s="164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15.75" customHeight="1" x14ac:dyDescent="0.2">
      <c r="A34" s="8"/>
      <c r="B34" s="71" t="s">
        <v>52</v>
      </c>
      <c r="C34" s="68"/>
      <c r="D34" s="69"/>
      <c r="E34" s="69"/>
      <c r="F34" s="23"/>
      <c r="G34" s="50">
        <f t="shared" si="0"/>
        <v>0</v>
      </c>
      <c r="H34" s="175"/>
      <c r="I34" s="164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ht="15.75" customHeight="1" x14ac:dyDescent="0.2">
      <c r="A35" s="8"/>
      <c r="B35" s="72" t="s">
        <v>53</v>
      </c>
      <c r="C35" s="73"/>
      <c r="D35" s="74"/>
      <c r="E35" s="74"/>
      <c r="F35" s="75"/>
      <c r="G35" s="76">
        <f t="shared" si="0"/>
        <v>0</v>
      </c>
      <c r="H35" s="176"/>
      <c r="I35" s="17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ht="15.75" customHeight="1" x14ac:dyDescent="0.25">
      <c r="A36" s="8"/>
      <c r="B36" s="61" t="s">
        <v>54</v>
      </c>
      <c r="C36" s="63"/>
      <c r="D36" s="63"/>
      <c r="E36" s="63"/>
      <c r="F36" s="156">
        <f>F30-F31</f>
        <v>0.3110483839539277</v>
      </c>
      <c r="G36" s="65">
        <f t="shared" si="0"/>
        <v>1</v>
      </c>
      <c r="H36" s="65"/>
      <c r="I36" s="6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ht="15.75" customHeight="1" x14ac:dyDescent="0.2">
      <c r="A37" s="8"/>
      <c r="B37" s="77"/>
      <c r="C37" s="77"/>
      <c r="D37" s="77"/>
      <c r="E37" s="77"/>
      <c r="F37" s="77"/>
      <c r="G37" s="77"/>
      <c r="H37" s="77"/>
      <c r="I37" s="78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ht="15.75" customHeight="1" x14ac:dyDescent="0.25">
      <c r="A38" s="8"/>
      <c r="B38" s="79" t="s">
        <v>55</v>
      </c>
      <c r="C38" s="80" t="s">
        <v>3</v>
      </c>
      <c r="D38" s="81" t="s">
        <v>56</v>
      </c>
      <c r="E38" s="165" t="s">
        <v>7</v>
      </c>
      <c r="F38" s="178"/>
      <c r="G38" s="178"/>
      <c r="H38" s="178"/>
      <c r="I38" s="16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ht="15.75" customHeight="1" x14ac:dyDescent="0.2">
      <c r="A39" s="8"/>
      <c r="B39" s="82" t="s">
        <v>57</v>
      </c>
      <c r="C39" s="83" t="s">
        <v>58</v>
      </c>
      <c r="D39" s="84">
        <f>450484</f>
        <v>450484</v>
      </c>
      <c r="E39" s="175"/>
      <c r="F39" s="163"/>
      <c r="G39" s="163"/>
      <c r="H39" s="163"/>
      <c r="I39" s="164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ht="15.75" customHeight="1" x14ac:dyDescent="0.2">
      <c r="A40" s="8"/>
      <c r="B40" s="82" t="s">
        <v>59</v>
      </c>
      <c r="C40" s="83" t="s">
        <v>60</v>
      </c>
      <c r="D40" s="85">
        <v>1690</v>
      </c>
      <c r="E40" s="175" t="s">
        <v>61</v>
      </c>
      <c r="F40" s="163"/>
      <c r="G40" s="163"/>
      <c r="H40" s="163"/>
      <c r="I40" s="164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 ht="15.75" customHeight="1" x14ac:dyDescent="0.2">
      <c r="A41" s="8"/>
      <c r="B41" s="82" t="s">
        <v>62</v>
      </c>
      <c r="C41" s="83" t="s">
        <v>60</v>
      </c>
      <c r="D41" s="85">
        <v>177</v>
      </c>
      <c r="E41" s="175"/>
      <c r="F41" s="163"/>
      <c r="G41" s="163"/>
      <c r="H41" s="163"/>
      <c r="I41" s="164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 ht="15.75" customHeight="1" x14ac:dyDescent="0.2">
      <c r="A42" s="8"/>
      <c r="B42" s="82" t="s">
        <v>63</v>
      </c>
      <c r="C42" s="83" t="s">
        <v>60</v>
      </c>
      <c r="D42" s="85">
        <v>185</v>
      </c>
      <c r="E42" s="175"/>
      <c r="F42" s="163"/>
      <c r="G42" s="163"/>
      <c r="H42" s="163"/>
      <c r="I42" s="164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 ht="15.75" customHeight="1" x14ac:dyDescent="0.2">
      <c r="A43" s="8"/>
      <c r="B43" s="82" t="s">
        <v>64</v>
      </c>
      <c r="C43" s="83" t="s">
        <v>65</v>
      </c>
      <c r="D43" s="86">
        <v>6977</v>
      </c>
      <c r="E43" s="175" t="s">
        <v>66</v>
      </c>
      <c r="F43" s="163"/>
      <c r="G43" s="163"/>
      <c r="H43" s="163"/>
      <c r="I43" s="164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ht="15.75" customHeight="1" x14ac:dyDescent="0.2">
      <c r="A44" s="8"/>
      <c r="B44" s="82" t="s">
        <v>67</v>
      </c>
      <c r="C44" s="83" t="s">
        <v>68</v>
      </c>
      <c r="D44" s="86">
        <v>533</v>
      </c>
      <c r="E44" s="175" t="s">
        <v>66</v>
      </c>
      <c r="F44" s="163"/>
      <c r="G44" s="163"/>
      <c r="H44" s="163"/>
      <c r="I44" s="164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 ht="15.75" customHeight="1" x14ac:dyDescent="0.2">
      <c r="A45" s="8"/>
      <c r="B45" s="87"/>
      <c r="C45" s="88"/>
      <c r="D45" s="88"/>
      <c r="E45" s="89"/>
      <c r="F45" s="89"/>
      <c r="G45" s="89"/>
      <c r="H45" s="89"/>
      <c r="I45" s="90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 ht="15.75" customHeight="1" x14ac:dyDescent="0.25">
      <c r="A46" s="8"/>
      <c r="B46" s="91" t="s">
        <v>107</v>
      </c>
      <c r="C46" s="91"/>
      <c r="D46" s="91"/>
      <c r="E46" s="92"/>
      <c r="F46" s="91"/>
      <c r="G46" s="91"/>
      <c r="H46" s="93"/>
      <c r="I46" s="94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 ht="15.75" customHeight="1" x14ac:dyDescent="0.2">
      <c r="A47" s="95"/>
      <c r="B47" s="96" t="s">
        <v>70</v>
      </c>
      <c r="C47" s="97" t="s">
        <v>71</v>
      </c>
      <c r="D47" s="179" t="s">
        <v>7</v>
      </c>
      <c r="E47" s="163"/>
      <c r="F47" s="163"/>
      <c r="G47" s="163"/>
      <c r="H47" s="163"/>
      <c r="I47" s="164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 ht="15.75" customHeight="1" x14ac:dyDescent="0.2">
      <c r="A48" s="8"/>
      <c r="B48" s="98" t="s">
        <v>72</v>
      </c>
      <c r="C48" s="99">
        <v>3464.585</v>
      </c>
      <c r="D48" s="180" t="s">
        <v>73</v>
      </c>
      <c r="E48" s="163"/>
      <c r="F48" s="163"/>
      <c r="G48" s="163"/>
      <c r="H48" s="163"/>
      <c r="I48" s="164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6" ht="15.75" customHeight="1" x14ac:dyDescent="0.2">
      <c r="A49" s="8"/>
      <c r="B49" s="98"/>
      <c r="C49" s="100"/>
      <c r="D49" s="180"/>
      <c r="E49" s="163"/>
      <c r="F49" s="163"/>
      <c r="G49" s="163"/>
      <c r="H49" s="163"/>
      <c r="I49" s="164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6" ht="15.75" customHeight="1" x14ac:dyDescent="0.2">
      <c r="A50" s="8"/>
      <c r="B50" s="98"/>
      <c r="C50" s="100"/>
      <c r="D50" s="180"/>
      <c r="E50" s="163"/>
      <c r="F50" s="163"/>
      <c r="G50" s="163"/>
      <c r="H50" s="163"/>
      <c r="I50" s="164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6" ht="15.75" customHeight="1" x14ac:dyDescent="0.2">
      <c r="A51" s="8"/>
      <c r="B51" s="98"/>
      <c r="C51" s="100"/>
      <c r="D51" s="180"/>
      <c r="E51" s="163"/>
      <c r="F51" s="163"/>
      <c r="G51" s="163"/>
      <c r="H51" s="163"/>
      <c r="I51" s="164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6" ht="15.75" customHeight="1" x14ac:dyDescent="0.2">
      <c r="A52" s="8"/>
      <c r="B52" s="98"/>
      <c r="C52" s="100"/>
      <c r="D52" s="180"/>
      <c r="E52" s="163"/>
      <c r="F52" s="163"/>
      <c r="G52" s="163"/>
      <c r="H52" s="163"/>
      <c r="I52" s="164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6" ht="15.75" customHeight="1" x14ac:dyDescent="0.2">
      <c r="A53" s="8"/>
      <c r="B53" s="101"/>
      <c r="C53" s="102"/>
      <c r="D53" s="180"/>
      <c r="E53" s="163"/>
      <c r="F53" s="163"/>
      <c r="G53" s="163"/>
      <c r="H53" s="163"/>
      <c r="I53" s="164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6" ht="15.75" customHeight="1" x14ac:dyDescent="0.2">
      <c r="A54" s="8"/>
      <c r="B54" s="103" t="s">
        <v>74</v>
      </c>
      <c r="C54" s="104">
        <f>SUM(C48:C53)</f>
        <v>3464.585</v>
      </c>
      <c r="D54" s="105"/>
      <c r="E54" s="106"/>
      <c r="F54" s="106"/>
      <c r="G54" s="106"/>
      <c r="H54" s="107"/>
      <c r="I54" s="108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6" ht="15.75" customHeight="1" x14ac:dyDescent="0.2">
      <c r="A55" s="95"/>
      <c r="B55" s="109" t="s">
        <v>75</v>
      </c>
      <c r="C55" s="110" t="s">
        <v>71</v>
      </c>
      <c r="D55" s="111" t="s">
        <v>76</v>
      </c>
      <c r="E55" s="111" t="s">
        <v>77</v>
      </c>
      <c r="F55" s="110" t="s">
        <v>78</v>
      </c>
      <c r="G55" s="181" t="s">
        <v>7</v>
      </c>
      <c r="H55" s="182"/>
      <c r="I55" s="183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6" ht="15.75" customHeight="1" x14ac:dyDescent="0.2">
      <c r="A56" s="8"/>
      <c r="B56" s="98" t="s">
        <v>79</v>
      </c>
      <c r="C56" s="100">
        <f>C48</f>
        <v>3464.585</v>
      </c>
      <c r="D56" s="112">
        <v>1</v>
      </c>
      <c r="E56" s="113">
        <v>0</v>
      </c>
      <c r="F56" s="114"/>
      <c r="G56" s="184"/>
      <c r="H56" s="163"/>
      <c r="I56" s="164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6" ht="15.75" customHeight="1" x14ac:dyDescent="0.2">
      <c r="A57" s="8"/>
      <c r="B57" s="98"/>
      <c r="C57" s="100"/>
      <c r="D57" s="112"/>
      <c r="E57" s="113"/>
      <c r="F57" s="114"/>
      <c r="G57" s="192"/>
      <c r="H57" s="163"/>
      <c r="I57" s="164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6" ht="15.75" customHeight="1" x14ac:dyDescent="0.2">
      <c r="A58" s="8"/>
      <c r="B58" s="98"/>
      <c r="C58" s="100"/>
      <c r="D58" s="112"/>
      <c r="E58" s="113"/>
      <c r="F58" s="114"/>
      <c r="G58" s="192"/>
      <c r="H58" s="163"/>
      <c r="I58" s="164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6" ht="15.75" customHeight="1" x14ac:dyDescent="0.2">
      <c r="A59" s="8"/>
      <c r="B59" s="98"/>
      <c r="C59" s="100"/>
      <c r="D59" s="112"/>
      <c r="E59" s="113"/>
      <c r="F59" s="114"/>
      <c r="G59" s="173"/>
      <c r="H59" s="163"/>
      <c r="I59" s="164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6" ht="15.75" customHeight="1" x14ac:dyDescent="0.2">
      <c r="A60" s="8"/>
      <c r="B60" s="98"/>
      <c r="C60" s="100"/>
      <c r="D60" s="112"/>
      <c r="E60" s="113"/>
      <c r="F60" s="115"/>
      <c r="G60" s="192"/>
      <c r="H60" s="163"/>
      <c r="I60" s="164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1:26" ht="15.75" customHeight="1" x14ac:dyDescent="0.2">
      <c r="A61" s="8"/>
      <c r="B61" s="98"/>
      <c r="C61" s="100"/>
      <c r="D61" s="112"/>
      <c r="E61" s="113"/>
      <c r="F61" s="114"/>
      <c r="G61" s="192"/>
      <c r="H61" s="163"/>
      <c r="I61" s="164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6" ht="15.75" customHeight="1" x14ac:dyDescent="0.2">
      <c r="A62" s="8"/>
      <c r="B62" s="98"/>
      <c r="C62" s="100"/>
      <c r="D62" s="112"/>
      <c r="E62" s="113"/>
      <c r="F62" s="114"/>
      <c r="G62" s="192"/>
      <c r="H62" s="163"/>
      <c r="I62" s="164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1:26" ht="15.75" customHeight="1" x14ac:dyDescent="0.2">
      <c r="A63" s="116"/>
      <c r="B63" s="117" t="s">
        <v>80</v>
      </c>
      <c r="C63" s="118">
        <f>SUM(C56:C62)</f>
        <v>3464.585</v>
      </c>
      <c r="D63" s="119" t="s">
        <v>71</v>
      </c>
      <c r="E63" s="185"/>
      <c r="F63" s="178"/>
      <c r="G63" s="178"/>
      <c r="H63" s="178"/>
      <c r="I63" s="166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1"/>
      <c r="V63" s="121"/>
      <c r="W63" s="121"/>
      <c r="X63" s="121"/>
      <c r="Y63" s="121"/>
      <c r="Z63" s="121"/>
    </row>
    <row r="64" spans="1:26" ht="15.75" customHeight="1" x14ac:dyDescent="0.2">
      <c r="A64" s="116"/>
      <c r="B64" s="117" t="s">
        <v>81</v>
      </c>
      <c r="C64" s="118">
        <f>C63-SUMPRODUCT(C56:C62,D56:D62)</f>
        <v>0</v>
      </c>
      <c r="D64" s="119" t="s">
        <v>71</v>
      </c>
      <c r="E64" s="185"/>
      <c r="F64" s="178"/>
      <c r="G64" s="178"/>
      <c r="H64" s="178"/>
      <c r="I64" s="166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1"/>
      <c r="V64" s="121"/>
      <c r="W64" s="121"/>
      <c r="X64" s="121"/>
      <c r="Y64" s="121"/>
      <c r="Z64" s="121"/>
    </row>
    <row r="65" spans="1:26" ht="15.75" customHeight="1" x14ac:dyDescent="0.2">
      <c r="A65" s="116"/>
      <c r="B65" s="117" t="s">
        <v>82</v>
      </c>
      <c r="C65" s="122">
        <f>C63-C64</f>
        <v>3464.585</v>
      </c>
      <c r="D65" s="119" t="s">
        <v>71</v>
      </c>
      <c r="E65" s="185" t="s">
        <v>83</v>
      </c>
      <c r="F65" s="178"/>
      <c r="G65" s="178"/>
      <c r="H65" s="178"/>
      <c r="I65" s="166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1"/>
      <c r="V65" s="121"/>
      <c r="W65" s="121"/>
      <c r="X65" s="121"/>
      <c r="Y65" s="121"/>
      <c r="Z65" s="121"/>
    </row>
    <row r="66" spans="1:26" ht="15.75" customHeight="1" x14ac:dyDescent="0.2">
      <c r="A66" s="116"/>
      <c r="B66" s="123" t="s">
        <v>84</v>
      </c>
      <c r="C66" s="124">
        <f>SUMIF(F56:F62,"Yes",C56:C62)</f>
        <v>0</v>
      </c>
      <c r="D66" s="125" t="s">
        <v>71</v>
      </c>
      <c r="E66" s="186"/>
      <c r="F66" s="187"/>
      <c r="G66" s="187"/>
      <c r="H66" s="187"/>
      <c r="I66" s="188"/>
      <c r="J66" s="126"/>
      <c r="K66" s="126"/>
      <c r="L66" s="126"/>
      <c r="M66" s="120"/>
      <c r="N66" s="120"/>
      <c r="O66" s="120"/>
      <c r="P66" s="120"/>
      <c r="Q66" s="120"/>
      <c r="R66" s="120"/>
      <c r="S66" s="120"/>
      <c r="T66" s="120"/>
      <c r="U66" s="121"/>
      <c r="V66" s="121"/>
      <c r="W66" s="121"/>
      <c r="X66" s="121"/>
      <c r="Y66" s="121"/>
      <c r="Z66" s="121"/>
    </row>
    <row r="67" spans="1:26" ht="27" customHeight="1" x14ac:dyDescent="0.2">
      <c r="A67" s="95"/>
      <c r="B67" s="127" t="s">
        <v>85</v>
      </c>
      <c r="C67" s="11" t="s">
        <v>71</v>
      </c>
      <c r="D67" s="11" t="s">
        <v>86</v>
      </c>
      <c r="E67" s="11" t="s">
        <v>87</v>
      </c>
      <c r="F67" s="11" t="s">
        <v>88</v>
      </c>
      <c r="G67" s="11" t="s">
        <v>89</v>
      </c>
      <c r="H67" s="12" t="s">
        <v>90</v>
      </c>
      <c r="I67" s="189" t="s">
        <v>7</v>
      </c>
      <c r="J67" s="190"/>
      <c r="K67" s="190"/>
      <c r="L67" s="191"/>
      <c r="M67" s="120"/>
      <c r="N67" s="120"/>
      <c r="O67" s="120"/>
      <c r="P67" s="120"/>
      <c r="Q67" s="120"/>
      <c r="R67" s="120"/>
      <c r="S67" s="120"/>
      <c r="T67" s="120"/>
      <c r="U67" s="121"/>
      <c r="V67" s="121"/>
      <c r="W67" s="121"/>
      <c r="X67" s="121"/>
      <c r="Y67" s="121"/>
      <c r="Z67" s="121"/>
    </row>
    <row r="68" spans="1:26" ht="15.75" customHeight="1" x14ac:dyDescent="0.2">
      <c r="A68" s="8"/>
      <c r="B68" s="128" t="s">
        <v>79</v>
      </c>
      <c r="C68" s="23">
        <f>C65</f>
        <v>3464.585</v>
      </c>
      <c r="D68" s="23">
        <f>SUM(C57:C58)+C59</f>
        <v>0</v>
      </c>
      <c r="E68" s="23">
        <f>C68-D68</f>
        <v>3464.585</v>
      </c>
      <c r="F68" s="113">
        <f>E56</f>
        <v>0</v>
      </c>
      <c r="G68" s="129">
        <v>363</v>
      </c>
      <c r="H68" s="130">
        <f>E68*G68/1000</f>
        <v>1257.6443549999999</v>
      </c>
      <c r="I68" s="184" t="s">
        <v>91</v>
      </c>
      <c r="J68" s="163"/>
      <c r="K68" s="163"/>
      <c r="L68" s="164"/>
      <c r="M68" s="131"/>
      <c r="N68" s="131"/>
      <c r="O68" s="7"/>
      <c r="P68" s="7"/>
      <c r="Q68" s="7"/>
      <c r="R68" s="7"/>
      <c r="S68" s="7"/>
      <c r="T68" s="7"/>
    </row>
    <row r="69" spans="1:26" ht="15.75" customHeight="1" x14ac:dyDescent="0.2">
      <c r="A69" s="8"/>
      <c r="B69" s="128"/>
      <c r="C69" s="23"/>
      <c r="D69" s="23"/>
      <c r="E69" s="23"/>
      <c r="F69" s="113"/>
      <c r="G69" s="129"/>
      <c r="H69" s="130"/>
      <c r="I69" s="132"/>
      <c r="J69" s="133"/>
      <c r="K69" s="133"/>
      <c r="L69" s="134"/>
      <c r="M69" s="131"/>
      <c r="N69" s="131"/>
      <c r="O69" s="7"/>
      <c r="P69" s="7"/>
      <c r="Q69" s="7"/>
      <c r="R69" s="7"/>
      <c r="S69" s="7"/>
      <c r="T69" s="7"/>
    </row>
    <row r="70" spans="1:26" ht="15.75" customHeight="1" x14ac:dyDescent="0.2">
      <c r="A70" s="8"/>
      <c r="B70" s="128"/>
      <c r="C70" s="23"/>
      <c r="D70" s="23"/>
      <c r="E70" s="23"/>
      <c r="F70" s="113"/>
      <c r="G70" s="129"/>
      <c r="H70" s="130"/>
      <c r="I70" s="132"/>
      <c r="J70" s="133"/>
      <c r="K70" s="133"/>
      <c r="L70" s="134"/>
      <c r="M70" s="131"/>
      <c r="N70" s="131"/>
      <c r="O70" s="7"/>
      <c r="P70" s="7"/>
      <c r="Q70" s="7"/>
      <c r="R70" s="7"/>
      <c r="S70" s="7"/>
      <c r="T70" s="7"/>
    </row>
    <row r="71" spans="1:26" ht="15.75" customHeight="1" x14ac:dyDescent="0.2">
      <c r="A71" s="8"/>
      <c r="B71" s="128"/>
      <c r="C71" s="23"/>
      <c r="D71" s="23"/>
      <c r="E71" s="23"/>
      <c r="F71" s="113"/>
      <c r="G71" s="129"/>
      <c r="H71" s="130"/>
      <c r="I71" s="132"/>
      <c r="J71" s="133"/>
      <c r="K71" s="133"/>
      <c r="L71" s="134"/>
      <c r="M71" s="131"/>
      <c r="N71" s="131"/>
      <c r="O71" s="7"/>
      <c r="P71" s="7"/>
      <c r="Q71" s="7"/>
      <c r="R71" s="7"/>
      <c r="S71" s="7"/>
      <c r="T71" s="7"/>
    </row>
    <row r="72" spans="1:26" ht="15.75" customHeight="1" x14ac:dyDescent="0.2">
      <c r="A72" s="8"/>
      <c r="B72" s="128"/>
      <c r="C72" s="23"/>
      <c r="D72" s="23"/>
      <c r="E72" s="23"/>
      <c r="F72" s="113"/>
      <c r="G72" s="129"/>
      <c r="H72" s="130"/>
      <c r="I72" s="132"/>
      <c r="J72" s="133"/>
      <c r="K72" s="133"/>
      <c r="L72" s="134"/>
      <c r="M72" s="131"/>
      <c r="N72" s="131"/>
      <c r="O72" s="7"/>
      <c r="P72" s="7"/>
      <c r="Q72" s="7"/>
      <c r="R72" s="7"/>
      <c r="S72" s="7"/>
      <c r="T72" s="7"/>
    </row>
    <row r="73" spans="1:26" ht="15.75" customHeight="1" x14ac:dyDescent="0.2">
      <c r="A73" s="8"/>
      <c r="B73" s="128"/>
      <c r="C73" s="23"/>
      <c r="D73" s="23"/>
      <c r="E73" s="23"/>
      <c r="F73" s="113"/>
      <c r="G73" s="129"/>
      <c r="H73" s="130"/>
      <c r="I73" s="132"/>
      <c r="J73" s="133"/>
      <c r="K73" s="133"/>
      <c r="L73" s="134"/>
      <c r="M73" s="131"/>
      <c r="N73" s="131"/>
      <c r="O73" s="7"/>
      <c r="P73" s="7"/>
      <c r="Q73" s="7"/>
      <c r="R73" s="7"/>
      <c r="S73" s="7"/>
      <c r="T73" s="7"/>
    </row>
    <row r="74" spans="1:26" ht="15.75" customHeight="1" x14ac:dyDescent="0.2">
      <c r="A74" s="8"/>
      <c r="B74" s="128"/>
      <c r="C74" s="23"/>
      <c r="D74" s="23"/>
      <c r="E74" s="23"/>
      <c r="F74" s="113"/>
      <c r="G74" s="129"/>
      <c r="H74" s="130"/>
      <c r="I74" s="132"/>
      <c r="J74" s="133"/>
      <c r="K74" s="133"/>
      <c r="L74" s="134"/>
      <c r="M74" s="131"/>
      <c r="N74" s="131"/>
      <c r="O74" s="7"/>
      <c r="P74" s="7"/>
      <c r="Q74" s="7"/>
      <c r="R74" s="7"/>
      <c r="S74" s="7"/>
      <c r="T74" s="7"/>
    </row>
    <row r="75" spans="1:26" ht="15.75" customHeight="1" x14ac:dyDescent="0.2">
      <c r="A75" s="8"/>
      <c r="B75" s="128"/>
      <c r="C75" s="23"/>
      <c r="D75" s="23"/>
      <c r="E75" s="23"/>
      <c r="F75" s="113"/>
      <c r="G75" s="129"/>
      <c r="H75" s="130"/>
      <c r="I75" s="132"/>
      <c r="J75" s="133"/>
      <c r="K75" s="133"/>
      <c r="L75" s="134"/>
      <c r="M75" s="131"/>
      <c r="N75" s="131"/>
      <c r="O75" s="7"/>
      <c r="P75" s="7"/>
      <c r="Q75" s="7"/>
      <c r="R75" s="7"/>
      <c r="S75" s="7"/>
      <c r="T75" s="7"/>
    </row>
    <row r="76" spans="1:26" ht="15.75" customHeight="1" x14ac:dyDescent="0.2">
      <c r="A76" s="8"/>
      <c r="B76" s="128"/>
      <c r="C76" s="23"/>
      <c r="D76" s="23"/>
      <c r="E76" s="23"/>
      <c r="F76" s="113"/>
      <c r="G76" s="129"/>
      <c r="H76" s="130"/>
      <c r="I76" s="132"/>
      <c r="J76" s="133"/>
      <c r="K76" s="133"/>
      <c r="L76" s="134"/>
      <c r="M76" s="131"/>
      <c r="N76" s="131"/>
      <c r="O76" s="7"/>
      <c r="P76" s="7"/>
      <c r="Q76" s="7"/>
      <c r="R76" s="7"/>
      <c r="S76" s="7"/>
      <c r="T76" s="7"/>
    </row>
    <row r="77" spans="1:26" ht="15.75" customHeight="1" x14ac:dyDescent="0.2">
      <c r="A77" s="8"/>
      <c r="B77" s="128"/>
      <c r="C77" s="23"/>
      <c r="D77" s="23"/>
      <c r="E77" s="23"/>
      <c r="F77" s="113"/>
      <c r="G77" s="129"/>
      <c r="H77" s="130"/>
      <c r="I77" s="132"/>
      <c r="J77" s="133"/>
      <c r="K77" s="133"/>
      <c r="L77" s="134"/>
      <c r="M77" s="131"/>
      <c r="N77" s="131"/>
      <c r="O77" s="7"/>
      <c r="P77" s="7"/>
      <c r="Q77" s="7"/>
      <c r="R77" s="7"/>
      <c r="S77" s="7"/>
      <c r="T77" s="7"/>
    </row>
    <row r="78" spans="1:26" ht="15.75" customHeight="1" x14ac:dyDescent="0.2">
      <c r="A78" s="8"/>
      <c r="B78" s="135" t="s">
        <v>92</v>
      </c>
      <c r="C78" s="136">
        <f t="shared" ref="C78:E78" si="7">SUM(C68:C77)</f>
        <v>3464.585</v>
      </c>
      <c r="D78" s="136">
        <f t="shared" si="7"/>
        <v>0</v>
      </c>
      <c r="E78" s="136">
        <f t="shared" si="7"/>
        <v>3464.585</v>
      </c>
      <c r="F78" s="137">
        <f>SUMPRODUCT(E68:E77,F68:F77)/E78</f>
        <v>0</v>
      </c>
      <c r="G78" s="138">
        <f>H78/C78*1000</f>
        <v>363</v>
      </c>
      <c r="H78" s="139">
        <f>SUM(H67:H77)</f>
        <v>1257.6443549999999</v>
      </c>
      <c r="I78" s="140"/>
      <c r="J78" s="141"/>
      <c r="K78" s="141"/>
      <c r="L78" s="142"/>
      <c r="M78" s="131"/>
      <c r="N78" s="131"/>
      <c r="O78" s="7"/>
      <c r="P78" s="7"/>
      <c r="Q78" s="7"/>
      <c r="R78" s="7"/>
      <c r="S78" s="7"/>
      <c r="T78" s="7"/>
    </row>
    <row r="79" spans="1:26" ht="15.75" customHeight="1" x14ac:dyDescent="0.2">
      <c r="A79" s="8"/>
      <c r="B79" s="143" t="s">
        <v>93</v>
      </c>
      <c r="C79" s="144">
        <f>C66/C65</f>
        <v>0</v>
      </c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7"/>
      <c r="P79" s="7"/>
      <c r="Q79" s="7"/>
      <c r="R79" s="7"/>
      <c r="S79" s="7"/>
      <c r="T79" s="7"/>
    </row>
    <row r="80" spans="1:26" ht="15.75" customHeight="1" x14ac:dyDescent="0.2">
      <c r="A80" s="145"/>
      <c r="B80" s="146" t="s">
        <v>94</v>
      </c>
      <c r="C80" s="147">
        <f>(E78*F78+C66)/C78</f>
        <v>0</v>
      </c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7"/>
      <c r="P80" s="7"/>
      <c r="Q80" s="7"/>
      <c r="R80" s="7"/>
      <c r="S80" s="7"/>
      <c r="T80" s="7"/>
    </row>
    <row r="81" spans="1:20" ht="15.75" customHeight="1" x14ac:dyDescent="0.2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</row>
    <row r="82" spans="1:20" ht="15.75" customHeight="1" x14ac:dyDescent="0.2">
      <c r="A82" s="131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</row>
    <row r="83" spans="1:20" ht="15.75" customHeight="1" x14ac:dyDescent="0.2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</row>
    <row r="84" spans="1:20" ht="15.75" customHeight="1" x14ac:dyDescent="0.2">
      <c r="A84" s="131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</row>
    <row r="85" spans="1:20" ht="15.75" customHeight="1" x14ac:dyDescent="0.2">
      <c r="A85" s="131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</row>
    <row r="86" spans="1:20" ht="15.75" customHeight="1" x14ac:dyDescent="0.2">
      <c r="B86" s="148"/>
      <c r="C86" s="149"/>
      <c r="D86" s="148"/>
    </row>
    <row r="87" spans="1:20" ht="15.75" customHeight="1" x14ac:dyDescent="0.2">
      <c r="C87" s="149"/>
    </row>
    <row r="88" spans="1:20" ht="15.75" customHeight="1" x14ac:dyDescent="0.2"/>
    <row r="89" spans="1:20" ht="15.75" customHeight="1" x14ac:dyDescent="0.2"/>
    <row r="90" spans="1:20" ht="15.75" customHeight="1" x14ac:dyDescent="0.2">
      <c r="C90" s="150"/>
      <c r="D90" s="150"/>
    </row>
    <row r="91" spans="1:20" ht="15.75" customHeight="1" x14ac:dyDescent="0.2">
      <c r="B91" s="148"/>
      <c r="C91" s="151"/>
      <c r="D91" s="148"/>
    </row>
    <row r="92" spans="1:20" ht="15.75" customHeight="1" x14ac:dyDescent="0.2">
      <c r="B92" s="148"/>
      <c r="C92" s="151"/>
      <c r="D92" s="148"/>
    </row>
    <row r="93" spans="1:20" ht="15.75" customHeight="1" x14ac:dyDescent="0.2">
      <c r="B93" s="148"/>
      <c r="C93" s="151"/>
      <c r="D93" s="148"/>
    </row>
    <row r="94" spans="1:20" ht="15.75" customHeight="1" x14ac:dyDescent="0.2">
      <c r="B94" s="148"/>
      <c r="C94" s="151"/>
      <c r="D94" s="148"/>
    </row>
    <row r="95" spans="1:20" ht="15.75" customHeight="1" x14ac:dyDescent="0.2">
      <c r="B95" s="148"/>
      <c r="C95" s="151"/>
      <c r="D95" s="148"/>
      <c r="G95" s="121"/>
    </row>
    <row r="96" spans="1:20" ht="15.75" customHeight="1" x14ac:dyDescent="0.2">
      <c r="B96" s="148"/>
    </row>
    <row r="97" spans="2:7" ht="15.75" customHeight="1" x14ac:dyDescent="0.2"/>
    <row r="98" spans="2:7" ht="15.75" customHeight="1" x14ac:dyDescent="0.2">
      <c r="B98" s="152"/>
    </row>
    <row r="99" spans="2:7" ht="15.75" customHeight="1" x14ac:dyDescent="0.2"/>
    <row r="100" spans="2:7" ht="15.75" customHeight="1" x14ac:dyDescent="0.2">
      <c r="C100" s="150"/>
      <c r="D100" s="150"/>
      <c r="E100" s="150"/>
      <c r="F100" s="150"/>
      <c r="G100" s="150"/>
    </row>
    <row r="101" spans="2:7" ht="15.75" customHeight="1" x14ac:dyDescent="0.2">
      <c r="B101" s="148"/>
      <c r="C101" s="151"/>
      <c r="D101" s="148"/>
      <c r="E101" s="153"/>
      <c r="G101" s="151"/>
    </row>
    <row r="102" spans="2:7" ht="15.75" customHeight="1" x14ac:dyDescent="0.2">
      <c r="B102" s="148"/>
      <c r="C102" s="151"/>
      <c r="D102" s="148"/>
      <c r="E102" s="153"/>
      <c r="G102" s="151"/>
    </row>
    <row r="103" spans="2:7" ht="15.75" customHeight="1" x14ac:dyDescent="0.2">
      <c r="B103" s="148"/>
      <c r="C103" s="151"/>
      <c r="D103" s="148"/>
      <c r="E103" s="153"/>
      <c r="G103" s="151"/>
    </row>
    <row r="104" spans="2:7" ht="15.75" customHeight="1" x14ac:dyDescent="0.2">
      <c r="B104" s="148"/>
      <c r="C104" s="151"/>
      <c r="D104" s="148"/>
      <c r="E104" s="153"/>
      <c r="G104" s="151"/>
    </row>
    <row r="105" spans="2:7" ht="15.75" customHeight="1" x14ac:dyDescent="0.2">
      <c r="B105" s="148"/>
      <c r="D105" s="148"/>
      <c r="E105" s="153"/>
      <c r="G105" s="151"/>
    </row>
    <row r="106" spans="2:7" ht="15.75" customHeight="1" x14ac:dyDescent="0.2">
      <c r="B106" s="148"/>
      <c r="C106" s="151"/>
      <c r="D106" s="148"/>
      <c r="E106" s="153"/>
      <c r="G106" s="151"/>
    </row>
    <row r="107" spans="2:7" ht="15.75" customHeight="1" x14ac:dyDescent="0.2">
      <c r="B107" s="148"/>
      <c r="C107" s="151"/>
      <c r="D107" s="148"/>
      <c r="E107" s="153"/>
      <c r="G107" s="151"/>
    </row>
    <row r="108" spans="2:7" ht="15.75" customHeight="1" x14ac:dyDescent="0.2">
      <c r="B108" s="148"/>
      <c r="C108" s="151"/>
      <c r="D108" s="148"/>
      <c r="G108" s="151"/>
    </row>
    <row r="109" spans="2:7" ht="15.75" customHeight="1" x14ac:dyDescent="0.2">
      <c r="G109" s="121"/>
    </row>
    <row r="110" spans="2:7" ht="15.75" customHeight="1" x14ac:dyDescent="0.2">
      <c r="B110" s="154"/>
      <c r="G110" s="121"/>
    </row>
    <row r="111" spans="2:7" ht="15.75" customHeight="1" x14ac:dyDescent="0.2">
      <c r="G111" s="121"/>
    </row>
    <row r="112" spans="2:7" ht="15.75" customHeight="1" x14ac:dyDescent="0.2">
      <c r="D112" s="150"/>
      <c r="G112" s="121"/>
    </row>
    <row r="113" spans="2:7" ht="15.75" customHeight="1" x14ac:dyDescent="0.2">
      <c r="B113" s="148"/>
      <c r="C113" s="151"/>
      <c r="D113" s="151"/>
      <c r="E113" s="151"/>
      <c r="F113" s="151"/>
      <c r="G113" s="155"/>
    </row>
    <row r="114" spans="2:7" ht="15.75" customHeight="1" x14ac:dyDescent="0.2">
      <c r="C114" s="151"/>
      <c r="D114" s="151"/>
      <c r="E114" s="151"/>
      <c r="F114" s="151"/>
      <c r="G114" s="155"/>
    </row>
    <row r="115" spans="2:7" ht="15.75" customHeight="1" x14ac:dyDescent="0.2">
      <c r="B115" s="148"/>
      <c r="C115" s="151"/>
      <c r="D115" s="151"/>
      <c r="E115" s="151"/>
      <c r="F115" s="151"/>
      <c r="G115" s="155"/>
    </row>
    <row r="116" spans="2:7" ht="15.75" customHeight="1" x14ac:dyDescent="0.2">
      <c r="G116" s="121"/>
    </row>
    <row r="117" spans="2:7" ht="15.75" customHeight="1" x14ac:dyDescent="0.2">
      <c r="C117" s="150"/>
      <c r="D117" s="150"/>
      <c r="E117" s="150"/>
      <c r="F117" s="150"/>
      <c r="G117" s="150"/>
    </row>
    <row r="118" spans="2:7" ht="15.75" customHeight="1" x14ac:dyDescent="0.2">
      <c r="B118" s="148"/>
      <c r="D118" s="148"/>
      <c r="E118" s="153"/>
      <c r="G118" s="151"/>
    </row>
    <row r="119" spans="2:7" ht="15.75" customHeight="1" x14ac:dyDescent="0.2">
      <c r="B119" s="148"/>
      <c r="C119" s="151"/>
      <c r="D119" s="148"/>
      <c r="E119" s="153"/>
      <c r="G119" s="151"/>
    </row>
    <row r="120" spans="2:7" ht="15.75" customHeight="1" x14ac:dyDescent="0.2">
      <c r="B120" s="148"/>
      <c r="C120" s="151"/>
      <c r="D120" s="148"/>
      <c r="G120" s="151"/>
    </row>
    <row r="121" spans="2:7" ht="15.75" customHeight="1" x14ac:dyDescent="0.2">
      <c r="G121" s="121"/>
    </row>
    <row r="122" spans="2:7" ht="15.75" customHeight="1" x14ac:dyDescent="0.2">
      <c r="G122" s="121"/>
    </row>
    <row r="123" spans="2:7" ht="15.75" customHeight="1" x14ac:dyDescent="0.2">
      <c r="G123" s="121"/>
    </row>
    <row r="124" spans="2:7" ht="15.75" customHeight="1" x14ac:dyDescent="0.2">
      <c r="G124" s="121"/>
    </row>
    <row r="125" spans="2:7" ht="15.75" customHeight="1" x14ac:dyDescent="0.2">
      <c r="G125" s="121"/>
    </row>
    <row r="126" spans="2:7" ht="15.75" customHeight="1" x14ac:dyDescent="0.2">
      <c r="G126" s="121"/>
    </row>
    <row r="127" spans="2:7" ht="15.75" customHeight="1" x14ac:dyDescent="0.2">
      <c r="G127" s="121"/>
    </row>
    <row r="128" spans="2:7" ht="15.75" customHeight="1" x14ac:dyDescent="0.2">
      <c r="G128" s="121"/>
    </row>
    <row r="129" spans="7:7" ht="15.75" customHeight="1" x14ac:dyDescent="0.2">
      <c r="G129" s="121"/>
    </row>
    <row r="130" spans="7:7" ht="15.75" customHeight="1" x14ac:dyDescent="0.2">
      <c r="G130" s="121"/>
    </row>
    <row r="131" spans="7:7" ht="15.75" customHeight="1" x14ac:dyDescent="0.2">
      <c r="G131" s="121"/>
    </row>
    <row r="132" spans="7:7" ht="15.75" customHeight="1" x14ac:dyDescent="0.2">
      <c r="G132" s="121"/>
    </row>
    <row r="133" spans="7:7" ht="15.75" customHeight="1" x14ac:dyDescent="0.2">
      <c r="G133" s="121"/>
    </row>
    <row r="134" spans="7:7" ht="15.75" customHeight="1" x14ac:dyDescent="0.2">
      <c r="G134" s="121"/>
    </row>
    <row r="135" spans="7:7" ht="15.75" customHeight="1" x14ac:dyDescent="0.2">
      <c r="G135" s="121"/>
    </row>
    <row r="136" spans="7:7" ht="15.75" customHeight="1" x14ac:dyDescent="0.2">
      <c r="G136" s="121"/>
    </row>
    <row r="137" spans="7:7" ht="15.75" customHeight="1" x14ac:dyDescent="0.2">
      <c r="G137" s="121"/>
    </row>
    <row r="138" spans="7:7" ht="15.75" customHeight="1" x14ac:dyDescent="0.2">
      <c r="G138" s="121"/>
    </row>
    <row r="139" spans="7:7" ht="15.75" customHeight="1" x14ac:dyDescent="0.2">
      <c r="G139" s="121"/>
    </row>
    <row r="140" spans="7:7" ht="15.75" customHeight="1" x14ac:dyDescent="0.2">
      <c r="G140" s="121"/>
    </row>
    <row r="141" spans="7:7" ht="15.75" customHeight="1" x14ac:dyDescent="0.2">
      <c r="G141" s="121"/>
    </row>
    <row r="142" spans="7:7" ht="15.75" customHeight="1" x14ac:dyDescent="0.2">
      <c r="G142" s="121"/>
    </row>
    <row r="143" spans="7:7" ht="15.75" customHeight="1" x14ac:dyDescent="0.2">
      <c r="G143" s="121"/>
    </row>
    <row r="144" spans="7:7" ht="15.75" customHeight="1" x14ac:dyDescent="0.2">
      <c r="G144" s="121"/>
    </row>
    <row r="145" spans="7:7" ht="15.75" customHeight="1" x14ac:dyDescent="0.2">
      <c r="G145" s="121"/>
    </row>
    <row r="146" spans="7:7" ht="15.75" customHeight="1" x14ac:dyDescent="0.2">
      <c r="G146" s="121"/>
    </row>
    <row r="147" spans="7:7" ht="15.75" customHeight="1" x14ac:dyDescent="0.2">
      <c r="G147" s="121"/>
    </row>
    <row r="148" spans="7:7" ht="15.75" customHeight="1" x14ac:dyDescent="0.2">
      <c r="G148" s="121"/>
    </row>
    <row r="149" spans="7:7" ht="15.75" customHeight="1" x14ac:dyDescent="0.2">
      <c r="G149" s="121"/>
    </row>
    <row r="150" spans="7:7" ht="15.75" customHeight="1" x14ac:dyDescent="0.2">
      <c r="G150" s="121"/>
    </row>
    <row r="151" spans="7:7" ht="15.75" customHeight="1" x14ac:dyDescent="0.2">
      <c r="G151" s="121"/>
    </row>
    <row r="152" spans="7:7" ht="15.75" customHeight="1" x14ac:dyDescent="0.2">
      <c r="G152" s="121"/>
    </row>
    <row r="153" spans="7:7" ht="15.75" customHeight="1" x14ac:dyDescent="0.2">
      <c r="G153" s="121"/>
    </row>
    <row r="154" spans="7:7" ht="15.75" customHeight="1" x14ac:dyDescent="0.2">
      <c r="G154" s="121"/>
    </row>
    <row r="155" spans="7:7" ht="15.75" customHeight="1" x14ac:dyDescent="0.2">
      <c r="G155" s="121"/>
    </row>
    <row r="156" spans="7:7" ht="15.75" customHeight="1" x14ac:dyDescent="0.2">
      <c r="G156" s="121"/>
    </row>
    <row r="157" spans="7:7" ht="15.75" customHeight="1" x14ac:dyDescent="0.2">
      <c r="G157" s="121"/>
    </row>
    <row r="158" spans="7:7" ht="15.75" customHeight="1" x14ac:dyDescent="0.2">
      <c r="G158" s="121"/>
    </row>
    <row r="159" spans="7:7" ht="15.75" customHeight="1" x14ac:dyDescent="0.2">
      <c r="G159" s="121"/>
    </row>
    <row r="160" spans="7:7" ht="15.75" customHeight="1" x14ac:dyDescent="0.2">
      <c r="G160" s="121"/>
    </row>
    <row r="161" spans="7:7" ht="15.75" customHeight="1" x14ac:dyDescent="0.2">
      <c r="G161" s="121"/>
    </row>
    <row r="162" spans="7:7" ht="15.75" customHeight="1" x14ac:dyDescent="0.2">
      <c r="G162" s="121"/>
    </row>
    <row r="163" spans="7:7" ht="15.75" customHeight="1" x14ac:dyDescent="0.2">
      <c r="G163" s="121"/>
    </row>
    <row r="164" spans="7:7" ht="15.75" customHeight="1" x14ac:dyDescent="0.2">
      <c r="G164" s="121"/>
    </row>
    <row r="165" spans="7:7" ht="15.75" customHeight="1" x14ac:dyDescent="0.2">
      <c r="G165" s="121"/>
    </row>
    <row r="166" spans="7:7" ht="15.75" customHeight="1" x14ac:dyDescent="0.2">
      <c r="G166" s="121"/>
    </row>
    <row r="167" spans="7:7" ht="15.75" customHeight="1" x14ac:dyDescent="0.2">
      <c r="G167" s="121"/>
    </row>
    <row r="168" spans="7:7" ht="15.75" customHeight="1" x14ac:dyDescent="0.2">
      <c r="G168" s="121"/>
    </row>
    <row r="169" spans="7:7" ht="15.75" customHeight="1" x14ac:dyDescent="0.2">
      <c r="G169" s="121"/>
    </row>
    <row r="170" spans="7:7" ht="15.75" customHeight="1" x14ac:dyDescent="0.2">
      <c r="G170" s="121"/>
    </row>
    <row r="171" spans="7:7" ht="15.75" customHeight="1" x14ac:dyDescent="0.2">
      <c r="G171" s="121"/>
    </row>
    <row r="172" spans="7:7" ht="15.75" customHeight="1" x14ac:dyDescent="0.2">
      <c r="G172" s="121"/>
    </row>
    <row r="173" spans="7:7" ht="15.75" customHeight="1" x14ac:dyDescent="0.2">
      <c r="G173" s="121"/>
    </row>
    <row r="174" spans="7:7" ht="15.75" customHeight="1" x14ac:dyDescent="0.2">
      <c r="G174" s="121"/>
    </row>
    <row r="175" spans="7:7" ht="15.75" customHeight="1" x14ac:dyDescent="0.2">
      <c r="G175" s="121"/>
    </row>
    <row r="176" spans="7:7" ht="15.75" customHeight="1" x14ac:dyDescent="0.2">
      <c r="G176" s="121"/>
    </row>
    <row r="177" spans="7:7" ht="15.75" customHeight="1" x14ac:dyDescent="0.2">
      <c r="G177" s="121"/>
    </row>
    <row r="178" spans="7:7" ht="15.75" customHeight="1" x14ac:dyDescent="0.2">
      <c r="G178" s="121"/>
    </row>
    <row r="179" spans="7:7" ht="15.75" customHeight="1" x14ac:dyDescent="0.2">
      <c r="G179" s="121"/>
    </row>
    <row r="180" spans="7:7" ht="15.75" customHeight="1" x14ac:dyDescent="0.2">
      <c r="G180" s="121"/>
    </row>
    <row r="181" spans="7:7" ht="15.75" customHeight="1" x14ac:dyDescent="0.2">
      <c r="G181" s="121"/>
    </row>
    <row r="182" spans="7:7" ht="15.75" customHeight="1" x14ac:dyDescent="0.2">
      <c r="G182" s="121"/>
    </row>
    <row r="183" spans="7:7" ht="15.75" customHeight="1" x14ac:dyDescent="0.2">
      <c r="G183" s="121"/>
    </row>
    <row r="184" spans="7:7" ht="15.75" customHeight="1" x14ac:dyDescent="0.2">
      <c r="G184" s="121"/>
    </row>
    <row r="185" spans="7:7" ht="15.75" customHeight="1" x14ac:dyDescent="0.2">
      <c r="G185" s="121"/>
    </row>
    <row r="186" spans="7:7" ht="15.75" customHeight="1" x14ac:dyDescent="0.2">
      <c r="G186" s="121"/>
    </row>
    <row r="187" spans="7:7" ht="15.75" customHeight="1" x14ac:dyDescent="0.2">
      <c r="G187" s="121"/>
    </row>
    <row r="188" spans="7:7" ht="15.75" customHeight="1" x14ac:dyDescent="0.2">
      <c r="G188" s="121"/>
    </row>
    <row r="189" spans="7:7" ht="15.75" customHeight="1" x14ac:dyDescent="0.2">
      <c r="G189" s="121"/>
    </row>
    <row r="190" spans="7:7" ht="15.75" customHeight="1" x14ac:dyDescent="0.2">
      <c r="G190" s="121"/>
    </row>
    <row r="191" spans="7:7" ht="15.75" customHeight="1" x14ac:dyDescent="0.2">
      <c r="G191" s="121"/>
    </row>
    <row r="192" spans="7:7" ht="15.75" customHeight="1" x14ac:dyDescent="0.2">
      <c r="G192" s="121"/>
    </row>
    <row r="193" spans="7:7" ht="15.75" customHeight="1" x14ac:dyDescent="0.2">
      <c r="G193" s="121"/>
    </row>
    <row r="194" spans="7:7" ht="15.75" customHeight="1" x14ac:dyDescent="0.2">
      <c r="G194" s="121"/>
    </row>
    <row r="195" spans="7:7" ht="15.75" customHeight="1" x14ac:dyDescent="0.2">
      <c r="G195" s="121"/>
    </row>
    <row r="196" spans="7:7" ht="15.75" customHeight="1" x14ac:dyDescent="0.2">
      <c r="G196" s="121"/>
    </row>
    <row r="197" spans="7:7" ht="15.75" customHeight="1" x14ac:dyDescent="0.2">
      <c r="G197" s="121"/>
    </row>
    <row r="198" spans="7:7" ht="15.75" customHeight="1" x14ac:dyDescent="0.2">
      <c r="G198" s="121"/>
    </row>
    <row r="199" spans="7:7" ht="15.75" customHeight="1" x14ac:dyDescent="0.2">
      <c r="G199" s="121"/>
    </row>
    <row r="200" spans="7:7" ht="15.75" customHeight="1" x14ac:dyDescent="0.2">
      <c r="G200" s="121"/>
    </row>
    <row r="201" spans="7:7" ht="15.75" customHeight="1" x14ac:dyDescent="0.2">
      <c r="G201" s="121"/>
    </row>
    <row r="202" spans="7:7" ht="15.75" customHeight="1" x14ac:dyDescent="0.2">
      <c r="G202" s="121"/>
    </row>
    <row r="203" spans="7:7" ht="15.75" customHeight="1" x14ac:dyDescent="0.2">
      <c r="G203" s="121"/>
    </row>
    <row r="204" spans="7:7" ht="15.75" customHeight="1" x14ac:dyDescent="0.2">
      <c r="G204" s="121"/>
    </row>
    <row r="205" spans="7:7" ht="15.75" customHeight="1" x14ac:dyDescent="0.2">
      <c r="G205" s="121"/>
    </row>
    <row r="206" spans="7:7" ht="15.75" customHeight="1" x14ac:dyDescent="0.2">
      <c r="G206" s="121"/>
    </row>
    <row r="207" spans="7:7" ht="15.75" customHeight="1" x14ac:dyDescent="0.2">
      <c r="G207" s="121"/>
    </row>
    <row r="208" spans="7:7" ht="15.75" customHeight="1" x14ac:dyDescent="0.2">
      <c r="G208" s="121"/>
    </row>
    <row r="209" spans="7:7" ht="15.75" customHeight="1" x14ac:dyDescent="0.2">
      <c r="G209" s="121"/>
    </row>
    <row r="210" spans="7:7" ht="15.75" customHeight="1" x14ac:dyDescent="0.2">
      <c r="G210" s="121"/>
    </row>
    <row r="211" spans="7:7" ht="15.75" customHeight="1" x14ac:dyDescent="0.2">
      <c r="G211" s="121"/>
    </row>
    <row r="212" spans="7:7" ht="15.75" customHeight="1" x14ac:dyDescent="0.2">
      <c r="G212" s="121"/>
    </row>
    <row r="213" spans="7:7" ht="15.75" customHeight="1" x14ac:dyDescent="0.2">
      <c r="G213" s="121"/>
    </row>
    <row r="214" spans="7:7" ht="15.75" customHeight="1" x14ac:dyDescent="0.2">
      <c r="G214" s="121"/>
    </row>
    <row r="215" spans="7:7" ht="15.75" customHeight="1" x14ac:dyDescent="0.2">
      <c r="G215" s="121"/>
    </row>
    <row r="216" spans="7:7" ht="15.75" customHeight="1" x14ac:dyDescent="0.2">
      <c r="G216" s="121"/>
    </row>
    <row r="217" spans="7:7" ht="15.75" customHeight="1" x14ac:dyDescent="0.2">
      <c r="G217" s="121"/>
    </row>
    <row r="218" spans="7:7" ht="15.75" customHeight="1" x14ac:dyDescent="0.2">
      <c r="G218" s="121"/>
    </row>
    <row r="219" spans="7:7" ht="15.75" customHeight="1" x14ac:dyDescent="0.2">
      <c r="G219" s="121"/>
    </row>
    <row r="220" spans="7:7" ht="15.75" customHeight="1" x14ac:dyDescent="0.2">
      <c r="G220" s="121"/>
    </row>
    <row r="221" spans="7:7" ht="15.75" customHeight="1" x14ac:dyDescent="0.2">
      <c r="G221" s="121"/>
    </row>
    <row r="222" spans="7:7" ht="15.75" customHeight="1" x14ac:dyDescent="0.2">
      <c r="G222" s="121"/>
    </row>
    <row r="223" spans="7:7" ht="15.75" customHeight="1" x14ac:dyDescent="0.2">
      <c r="G223" s="121"/>
    </row>
    <row r="224" spans="7:7" ht="15.75" customHeight="1" x14ac:dyDescent="0.2">
      <c r="G224" s="121"/>
    </row>
    <row r="225" spans="7:7" ht="15.75" customHeight="1" x14ac:dyDescent="0.2">
      <c r="G225" s="121"/>
    </row>
    <row r="226" spans="7:7" ht="15.75" customHeight="1" x14ac:dyDescent="0.2">
      <c r="G226" s="121"/>
    </row>
    <row r="227" spans="7:7" ht="15.75" customHeight="1" x14ac:dyDescent="0.2">
      <c r="G227" s="121"/>
    </row>
    <row r="228" spans="7:7" ht="15.75" customHeight="1" x14ac:dyDescent="0.2">
      <c r="G228" s="121"/>
    </row>
    <row r="229" spans="7:7" ht="15.75" customHeight="1" x14ac:dyDescent="0.2">
      <c r="G229" s="121"/>
    </row>
    <row r="230" spans="7:7" ht="15.75" customHeight="1" x14ac:dyDescent="0.2">
      <c r="G230" s="121"/>
    </row>
    <row r="231" spans="7:7" ht="15.75" customHeight="1" x14ac:dyDescent="0.2">
      <c r="G231" s="121"/>
    </row>
    <row r="232" spans="7:7" ht="15.75" customHeight="1" x14ac:dyDescent="0.2">
      <c r="G232" s="121"/>
    </row>
    <row r="233" spans="7:7" ht="15.75" customHeight="1" x14ac:dyDescent="0.2">
      <c r="G233" s="121"/>
    </row>
    <row r="234" spans="7:7" ht="15.75" customHeight="1" x14ac:dyDescent="0.2">
      <c r="G234" s="121"/>
    </row>
    <row r="235" spans="7:7" ht="15.75" customHeight="1" x14ac:dyDescent="0.2">
      <c r="G235" s="121"/>
    </row>
    <row r="236" spans="7:7" ht="15.75" customHeight="1" x14ac:dyDescent="0.2">
      <c r="G236" s="121"/>
    </row>
    <row r="237" spans="7:7" ht="15.75" customHeight="1" x14ac:dyDescent="0.2">
      <c r="G237" s="121"/>
    </row>
    <row r="238" spans="7:7" ht="15.75" customHeight="1" x14ac:dyDescent="0.2">
      <c r="G238" s="121"/>
    </row>
    <row r="239" spans="7:7" ht="15.75" customHeight="1" x14ac:dyDescent="0.2">
      <c r="G239" s="121"/>
    </row>
    <row r="240" spans="7:7" ht="15.75" customHeight="1" x14ac:dyDescent="0.2">
      <c r="G240" s="121"/>
    </row>
    <row r="241" spans="7:7" ht="15.75" customHeight="1" x14ac:dyDescent="0.2">
      <c r="G241" s="121"/>
    </row>
    <row r="242" spans="7:7" ht="15.75" customHeight="1" x14ac:dyDescent="0.2">
      <c r="G242" s="121"/>
    </row>
    <row r="243" spans="7:7" ht="15.75" customHeight="1" x14ac:dyDescent="0.2">
      <c r="G243" s="121"/>
    </row>
    <row r="244" spans="7:7" ht="15.75" customHeight="1" x14ac:dyDescent="0.2">
      <c r="G244" s="121"/>
    </row>
    <row r="245" spans="7:7" ht="15.75" customHeight="1" x14ac:dyDescent="0.2">
      <c r="G245" s="121"/>
    </row>
    <row r="246" spans="7:7" ht="15.75" customHeight="1" x14ac:dyDescent="0.2">
      <c r="G246" s="121"/>
    </row>
    <row r="247" spans="7:7" ht="15.75" customHeight="1" x14ac:dyDescent="0.2">
      <c r="G247" s="121"/>
    </row>
    <row r="248" spans="7:7" ht="15.75" customHeight="1" x14ac:dyDescent="0.2">
      <c r="G248" s="121"/>
    </row>
    <row r="249" spans="7:7" ht="15.75" customHeight="1" x14ac:dyDescent="0.2">
      <c r="G249" s="121"/>
    </row>
    <row r="250" spans="7:7" ht="15.75" customHeight="1" x14ac:dyDescent="0.2">
      <c r="G250" s="121"/>
    </row>
    <row r="251" spans="7:7" ht="15.75" customHeight="1" x14ac:dyDescent="0.2">
      <c r="G251" s="121"/>
    </row>
    <row r="252" spans="7:7" ht="15.75" customHeight="1" x14ac:dyDescent="0.2">
      <c r="G252" s="121"/>
    </row>
    <row r="253" spans="7:7" ht="15.75" customHeight="1" x14ac:dyDescent="0.2">
      <c r="G253" s="121"/>
    </row>
    <row r="254" spans="7:7" ht="15.75" customHeight="1" x14ac:dyDescent="0.2">
      <c r="G254" s="121"/>
    </row>
    <row r="255" spans="7:7" ht="15.75" customHeight="1" x14ac:dyDescent="0.2">
      <c r="G255" s="121"/>
    </row>
    <row r="256" spans="7:7" ht="15.75" customHeight="1" x14ac:dyDescent="0.2">
      <c r="G256" s="121"/>
    </row>
    <row r="257" spans="7:7" ht="15.75" customHeight="1" x14ac:dyDescent="0.2">
      <c r="G257" s="121"/>
    </row>
    <row r="258" spans="7:7" ht="15.75" customHeight="1" x14ac:dyDescent="0.2">
      <c r="G258" s="121"/>
    </row>
    <row r="259" spans="7:7" ht="15.75" customHeight="1" x14ac:dyDescent="0.2">
      <c r="G259" s="121"/>
    </row>
    <row r="260" spans="7:7" ht="15.75" customHeight="1" x14ac:dyDescent="0.2">
      <c r="G260" s="121"/>
    </row>
    <row r="261" spans="7:7" ht="15.75" customHeight="1" x14ac:dyDescent="0.2">
      <c r="G261" s="121"/>
    </row>
    <row r="262" spans="7:7" ht="15.75" customHeight="1" x14ac:dyDescent="0.2">
      <c r="G262" s="121"/>
    </row>
    <row r="263" spans="7:7" ht="15.75" customHeight="1" x14ac:dyDescent="0.2">
      <c r="G263" s="121"/>
    </row>
    <row r="264" spans="7:7" ht="15.75" customHeight="1" x14ac:dyDescent="0.2">
      <c r="G264" s="121"/>
    </row>
    <row r="265" spans="7:7" ht="15.75" customHeight="1" x14ac:dyDescent="0.2">
      <c r="G265" s="121"/>
    </row>
    <row r="266" spans="7:7" ht="15.75" customHeight="1" x14ac:dyDescent="0.2">
      <c r="G266" s="121"/>
    </row>
    <row r="267" spans="7:7" ht="15.75" customHeight="1" x14ac:dyDescent="0.2">
      <c r="G267" s="121"/>
    </row>
    <row r="268" spans="7:7" ht="15.75" customHeight="1" x14ac:dyDescent="0.2">
      <c r="G268" s="121"/>
    </row>
    <row r="269" spans="7:7" ht="15.75" customHeight="1" x14ac:dyDescent="0.2">
      <c r="G269" s="121"/>
    </row>
    <row r="270" spans="7:7" ht="15.75" customHeight="1" x14ac:dyDescent="0.2">
      <c r="G270" s="121"/>
    </row>
    <row r="271" spans="7:7" ht="15.75" customHeight="1" x14ac:dyDescent="0.2">
      <c r="G271" s="121"/>
    </row>
    <row r="272" spans="7:7" ht="15.75" customHeight="1" x14ac:dyDescent="0.2">
      <c r="G272" s="121"/>
    </row>
    <row r="273" spans="7:7" ht="15.75" customHeight="1" x14ac:dyDescent="0.2">
      <c r="G273" s="121"/>
    </row>
    <row r="274" spans="7:7" ht="15.75" customHeight="1" x14ac:dyDescent="0.2">
      <c r="G274" s="121"/>
    </row>
    <row r="275" spans="7:7" ht="15.75" customHeight="1" x14ac:dyDescent="0.2">
      <c r="G275" s="121"/>
    </row>
    <row r="276" spans="7:7" ht="15.75" customHeight="1" x14ac:dyDescent="0.2">
      <c r="G276" s="121"/>
    </row>
    <row r="277" spans="7:7" ht="15.75" customHeight="1" x14ac:dyDescent="0.2">
      <c r="G277" s="121"/>
    </row>
    <row r="278" spans="7:7" ht="15.75" customHeight="1" x14ac:dyDescent="0.2">
      <c r="G278" s="121"/>
    </row>
    <row r="279" spans="7:7" ht="15.75" customHeight="1" x14ac:dyDescent="0.2">
      <c r="G279" s="121"/>
    </row>
    <row r="280" spans="7:7" ht="15.75" customHeight="1" x14ac:dyDescent="0.2">
      <c r="G280" s="121"/>
    </row>
    <row r="281" spans="7:7" ht="15.75" customHeight="1" x14ac:dyDescent="0.2"/>
    <row r="282" spans="7:7" ht="15.75" customHeight="1" x14ac:dyDescent="0.2"/>
    <row r="283" spans="7:7" ht="15.75" customHeight="1" x14ac:dyDescent="0.2"/>
    <row r="284" spans="7:7" ht="15.75" customHeight="1" x14ac:dyDescent="0.2"/>
    <row r="285" spans="7:7" ht="15.75" customHeight="1" x14ac:dyDescent="0.2"/>
    <row r="286" spans="7:7" ht="15.75" customHeight="1" x14ac:dyDescent="0.2"/>
    <row r="287" spans="7:7" ht="15.75" customHeight="1" x14ac:dyDescent="0.2"/>
    <row r="288" spans="7:7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4">
    <mergeCell ref="I67:L67"/>
    <mergeCell ref="I68:L68"/>
    <mergeCell ref="G57:I57"/>
    <mergeCell ref="G58:I58"/>
    <mergeCell ref="G59:I59"/>
    <mergeCell ref="G60:I60"/>
    <mergeCell ref="G61:I61"/>
    <mergeCell ref="G62:I62"/>
    <mergeCell ref="E63:I63"/>
    <mergeCell ref="G55:I55"/>
    <mergeCell ref="G56:I56"/>
    <mergeCell ref="E64:I64"/>
    <mergeCell ref="E65:I65"/>
    <mergeCell ref="E66:I66"/>
    <mergeCell ref="D49:I49"/>
    <mergeCell ref="D50:I50"/>
    <mergeCell ref="D51:I51"/>
    <mergeCell ref="D52:I52"/>
    <mergeCell ref="D53:I53"/>
    <mergeCell ref="E42:I42"/>
    <mergeCell ref="E43:I43"/>
    <mergeCell ref="E44:I44"/>
    <mergeCell ref="D47:I47"/>
    <mergeCell ref="D48:I48"/>
    <mergeCell ref="H35:I35"/>
    <mergeCell ref="E38:I38"/>
    <mergeCell ref="E39:I39"/>
    <mergeCell ref="E40:I40"/>
    <mergeCell ref="E41:I41"/>
    <mergeCell ref="H29:I29"/>
    <mergeCell ref="H31:I31"/>
    <mergeCell ref="H32:I32"/>
    <mergeCell ref="H33:I33"/>
    <mergeCell ref="H34:I34"/>
    <mergeCell ref="H24:I24"/>
    <mergeCell ref="H25:I25"/>
    <mergeCell ref="H26:I26"/>
    <mergeCell ref="H27:I27"/>
    <mergeCell ref="H28:I28"/>
    <mergeCell ref="H19:I19"/>
    <mergeCell ref="H20:I20"/>
    <mergeCell ref="H21:I21"/>
    <mergeCell ref="H22:I22"/>
    <mergeCell ref="H23:I23"/>
    <mergeCell ref="H11:I11"/>
    <mergeCell ref="H15:I15"/>
    <mergeCell ref="H16:I16"/>
    <mergeCell ref="H17:I17"/>
    <mergeCell ref="H18:I18"/>
    <mergeCell ref="D2:I2"/>
    <mergeCell ref="H3:I3"/>
    <mergeCell ref="H4:I4"/>
    <mergeCell ref="H5:I5"/>
    <mergeCell ref="H8:I8"/>
  </mergeCells>
  <conditionalFormatting sqref="C78">
    <cfRule type="expression" dxfId="0" priority="1">
      <formula>$C$78&lt;&gt;$C$65</formula>
    </cfRule>
  </conditionalFormatting>
  <hyperlinks>
    <hyperlink ref="H29" r:id="rId1" xr:uid="{00000000-0004-0000-0500-00000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NOx</vt:lpstr>
      <vt:lpstr>SOx</vt:lpstr>
      <vt:lpstr>CO</vt:lpstr>
      <vt:lpstr>PM</vt:lpstr>
      <vt:lpstr>Ozone</vt:lpstr>
      <vt:lpstr>HAPs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2021-08-19T15:15:11Z</dcterms:created>
  <dcterms:modified xsi:type="dcterms:W3CDTF">2022-01-11T22:10:24Z</dcterms:modified>
</cp:coreProperties>
</file>