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LL and Sustainability Position\AASHE\STARS SUBMISSON info\OP 15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1" l="1"/>
  <c r="D92" i="1"/>
  <c r="D87" i="1"/>
  <c r="M52" i="1" l="1"/>
  <c r="K44" i="1"/>
  <c r="H28" i="1"/>
  <c r="P6" i="1"/>
  <c r="I6" i="1" l="1"/>
  <c r="R4" i="1"/>
  <c r="S4" i="1" s="1"/>
  <c r="R5" i="1"/>
  <c r="R6" i="1"/>
  <c r="R8" i="1"/>
  <c r="R9" i="1"/>
  <c r="R10" i="1"/>
  <c r="R13" i="1"/>
  <c r="R14" i="1"/>
  <c r="R16" i="1"/>
  <c r="R17" i="1"/>
  <c r="R18" i="1"/>
  <c r="R20" i="1"/>
  <c r="S20" i="1" s="1"/>
  <c r="R21" i="1"/>
  <c r="R22" i="1"/>
  <c r="R25" i="1"/>
  <c r="R26" i="1"/>
  <c r="R28" i="1"/>
  <c r="S28" i="1" s="1"/>
  <c r="R29" i="1"/>
  <c r="R30" i="1"/>
  <c r="R32" i="1"/>
  <c r="R33" i="1"/>
  <c r="R34" i="1"/>
  <c r="R36" i="1"/>
  <c r="S36" i="1" s="1"/>
  <c r="R37" i="1"/>
  <c r="R38" i="1"/>
  <c r="R40" i="1"/>
  <c r="S40" i="1" s="1"/>
  <c r="R41" i="1"/>
  <c r="R42" i="1"/>
  <c r="R44" i="1"/>
  <c r="S44" i="1" s="1"/>
  <c r="R45" i="1"/>
  <c r="R46" i="1"/>
  <c r="R48" i="1"/>
  <c r="R49" i="1"/>
  <c r="R50" i="1"/>
  <c r="R52" i="1"/>
  <c r="S52" i="1" s="1"/>
  <c r="R53" i="1"/>
  <c r="R54" i="1"/>
  <c r="R56" i="1"/>
  <c r="R57" i="1"/>
  <c r="R58" i="1"/>
  <c r="R60" i="1"/>
  <c r="S60" i="1" s="1"/>
  <c r="R61" i="1"/>
  <c r="R62" i="1"/>
  <c r="R64" i="1"/>
  <c r="R65" i="1"/>
  <c r="R66" i="1"/>
  <c r="R68" i="1"/>
  <c r="S68" i="1" s="1"/>
  <c r="R69" i="1"/>
  <c r="R70" i="1"/>
  <c r="R72" i="1"/>
  <c r="R73" i="1"/>
  <c r="R74" i="1"/>
  <c r="R77" i="1" s="1"/>
  <c r="P72" i="1"/>
  <c r="N64" i="1"/>
  <c r="H24" i="1"/>
  <c r="R24" i="1" s="1"/>
  <c r="S24" i="1" s="1"/>
  <c r="F12" i="1"/>
  <c r="R12" i="1" s="1"/>
  <c r="S12" i="1" s="1"/>
  <c r="S32" i="1" l="1"/>
  <c r="S16" i="1"/>
  <c r="S8" i="1"/>
  <c r="S64" i="1"/>
  <c r="S72" i="1"/>
  <c r="R75" i="1" s="1"/>
  <c r="S48" i="1"/>
  <c r="S56" i="1"/>
</calcChain>
</file>

<file path=xl/sharedStrings.xml><?xml version="1.0" encoding="utf-8"?>
<sst xmlns="http://schemas.openxmlformats.org/spreadsheetml/2006/main" count="102" uniqueCount="73">
  <si>
    <t>PO</t>
  </si>
  <si>
    <t>Vendor</t>
  </si>
  <si>
    <t>Amount</t>
  </si>
  <si>
    <t>P-card Charges</t>
  </si>
  <si>
    <t>P0192356</t>
  </si>
  <si>
    <t>SHAMROCK SUPPLY</t>
  </si>
  <si>
    <t>Supplies</t>
  </si>
  <si>
    <t>P0192440</t>
  </si>
  <si>
    <t>FLEMING CHEMICAL CO INC</t>
  </si>
  <si>
    <t>Janitorial Supplies</t>
  </si>
  <si>
    <t>P0192441</t>
  </si>
  <si>
    <t>LAUN DRY SUPPLY COMPANY INC</t>
  </si>
  <si>
    <t>P0192630</t>
  </si>
  <si>
    <t>P0192649</t>
  </si>
  <si>
    <t>P0192672</t>
  </si>
  <si>
    <t>W W GRAINGER, INC.</t>
  </si>
  <si>
    <t>P0192687</t>
  </si>
  <si>
    <t>P0192761</t>
  </si>
  <si>
    <t xml:space="preserve">           297.20 </t>
  </si>
  <si>
    <t>P0192950</t>
  </si>
  <si>
    <t xml:space="preserve">        4,410.40 </t>
  </si>
  <si>
    <t>P0192988</t>
  </si>
  <si>
    <t xml:space="preserve">        5,651.56 </t>
  </si>
  <si>
    <t>P0192991</t>
  </si>
  <si>
    <t xml:space="preserve">        8,332.68 </t>
  </si>
  <si>
    <t>P0193006</t>
  </si>
  <si>
    <t xml:space="preserve">      24,581.10 </t>
  </si>
  <si>
    <t>P0193010</t>
  </si>
  <si>
    <t xml:space="preserve">      10,976.58 </t>
  </si>
  <si>
    <t>P0193029</t>
  </si>
  <si>
    <t xml:space="preserve">      12,696.16 </t>
  </si>
  <si>
    <t>P0193125</t>
  </si>
  <si>
    <t xml:space="preserve">        3,476.40 </t>
  </si>
  <si>
    <t>P0193186</t>
  </si>
  <si>
    <t xml:space="preserve">      10,586.12 </t>
  </si>
  <si>
    <t>P0193401</t>
  </si>
  <si>
    <t>      14,404.30</t>
  </si>
  <si>
    <t>P0193466</t>
  </si>
  <si>
    <t xml:space="preserve">        7,055.71 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</si>
  <si>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</si>
  <si>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</si>
  <si>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</si>
  <si>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</si>
  <si>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</si>
  <si>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</si>
  <si>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</si>
  <si>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</si>
  <si>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</si>
  <si>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</si>
  <si>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</si>
  <si>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</si>
  <si>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CES LAUN DRY</t>
  </si>
  <si>
    <t>(add to this, all papers and peroxy)</t>
  </si>
  <si>
    <t>Services (Shamrock)</t>
  </si>
  <si>
    <t>VACUUM CLEANER</t>
  </si>
  <si>
    <t>General cleaning fluids, chemicals, compounds'</t>
  </si>
  <si>
    <t>"Verifiably green" from General total</t>
  </si>
  <si>
    <t>Non-applicable materials: gloves, mops, tools, etc</t>
  </si>
  <si>
    <t>TOTAL custodial dept expenses</t>
  </si>
  <si>
    <t>Non-applicable materials</t>
  </si>
  <si>
    <t> +212,878.49</t>
  </si>
  <si>
    <t>Calculate % of Green from this total</t>
  </si>
  <si>
    <t>ONE GIANT PAPER ORDER</t>
  </si>
  <si>
    <t>Tork Recycled Papertowel</t>
  </si>
  <si>
    <t>Tork Recycled Bathroom Tissue</t>
  </si>
  <si>
    <t>Reported by Maintenance and Operations_ Raymond Montoya</t>
  </si>
  <si>
    <t>Paper Products</t>
  </si>
  <si>
    <t>TOTAL PAPER</t>
  </si>
  <si>
    <t>100% Green</t>
  </si>
  <si>
    <t>Green Cleaning</t>
  </si>
  <si>
    <t>Spartan Clean by Peroxy Green Seal Certified All purpose Mop and Surface</t>
  </si>
  <si>
    <t>Other verifyably Grean Seal (above)</t>
  </si>
  <si>
    <t xml:space="preserve">TOTAL Green Clenaing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</si>
</sst>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B8FB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0" fillId="4" borderId="1" xfId="0" applyFill="1" applyBorder="1"/>
    <xf numFmtId="0" fontId="0" fillId="5" borderId="1" xfId="0" applyFill="1" applyBorder="1"/>
    <xf numFmtId="0" fontId="0" fillId="2" borderId="1" xfId="0" applyFill="1" applyBorder="1"/>
    <xf numFmtId="0" fontId="0" fillId="3" borderId="1" xfId="0" applyFill="1" applyBorder="1"/>
    <xf numFmtId="16" fontId="0" fillId="0" borderId="0" xfId="0" applyNumberFormat="1"/>
    <xf numFmtId="0" fontId="0" fillId="0" borderId="0" xfId="0" applyAlignment="1">
      <alignment horizontal="center"/>
    </xf>
    <xf numFmtId="0" fontId="0" fillId="6" borderId="0" xfId="0" applyFill="1"/>
    <xf numFmtId="4" fontId="0" fillId="6" borderId="0" xfId="0" applyNumberFormat="1" applyFill="1"/>
    <xf numFmtId="0" fontId="0" fillId="6" borderId="1" xfId="0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4" fontId="0" fillId="7" borderId="0" xfId="0" applyNumberFormat="1" applyFill="1"/>
    <xf numFmtId="0" fontId="0" fillId="8" borderId="1" xfId="0" applyFill="1" applyBorder="1"/>
    <xf numFmtId="0" fontId="0" fillId="9" borderId="0" xfId="0" applyFill="1"/>
    <xf numFmtId="4" fontId="0" fillId="9" borderId="0" xfId="0" applyNumberFormat="1" applyFill="1"/>
    <xf numFmtId="0" fontId="0" fillId="9" borderId="1" xfId="0" applyFill="1" applyBorder="1"/>
    <xf numFmtId="0" fontId="0" fillId="9" borderId="0" xfId="0" applyFill="1" applyBorder="1"/>
    <xf numFmtId="0" fontId="0" fillId="3" borderId="2" xfId="0" applyFill="1" applyBorder="1"/>
    <xf numFmtId="4" fontId="0" fillId="0" borderId="1" xfId="0" applyNumberFormat="1" applyFill="1" applyBorder="1"/>
    <xf numFmtId="4" fontId="0" fillId="8" borderId="0" xfId="0" applyNumberFormat="1" applyFill="1"/>
    <xf numFmtId="4" fontId="0" fillId="0" borderId="0" xfId="0" applyNumberFormat="1" applyFill="1" applyBorder="1"/>
    <xf numFmtId="4" fontId="0" fillId="8" borderId="1" xfId="0" applyNumberFormat="1" applyFill="1" applyBorder="1"/>
    <xf numFmtId="4" fontId="0" fillId="9" borderId="1" xfId="0" applyNumberFormat="1" applyFill="1" applyBorder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2" fillId="10" borderId="4" xfId="0" applyFont="1" applyFill="1" applyBorder="1"/>
    <xf numFmtId="0" fontId="0" fillId="10" borderId="5" xfId="0" applyFill="1" applyBorder="1"/>
    <xf numFmtId="164" fontId="2" fillId="10" borderId="3" xfId="0" applyNumberFormat="1" applyFont="1" applyFill="1" applyBorder="1" applyAlignment="1"/>
    <xf numFmtId="0" fontId="3" fillId="10" borderId="4" xfId="0" applyFont="1" applyFill="1" applyBorder="1"/>
    <xf numFmtId="8" fontId="0" fillId="0" borderId="0" xfId="0" applyNumberFormat="1"/>
    <xf numFmtId="0" fontId="1" fillId="0" borderId="0" xfId="0" applyFont="1"/>
    <xf numFmtId="0" fontId="0" fillId="11" borderId="0" xfId="0" applyFill="1"/>
    <xf numFmtId="8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B8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tabSelected="1" topLeftCell="G1" zoomScale="85" zoomScaleNormal="85" workbookViewId="0">
      <pane ySplit="2" topLeftCell="A69" activePane="bottomLeft" state="frozen"/>
      <selection pane="bottomLeft" activeCell="O97" sqref="O97"/>
    </sheetView>
  </sheetViews>
  <sheetFormatPr defaultRowHeight="15" x14ac:dyDescent="0.25"/>
  <cols>
    <col min="1" max="1" width="9.85546875" customWidth="1"/>
    <col min="2" max="2" width="19.140625" customWidth="1"/>
    <col min="3" max="3" width="2.7109375" customWidth="1"/>
    <col min="4" max="4" width="17" bestFit="1" customWidth="1"/>
    <col min="18" max="18" width="11.28515625" customWidth="1"/>
  </cols>
  <sheetData>
    <row r="1" spans="1:24" x14ac:dyDescent="0.25">
      <c r="A1" t="s">
        <v>0</v>
      </c>
      <c r="B1" t="s">
        <v>1</v>
      </c>
      <c r="D1" t="s">
        <v>2</v>
      </c>
    </row>
    <row r="2" spans="1:24" x14ac:dyDescent="0.25">
      <c r="B2" t="s">
        <v>3</v>
      </c>
      <c r="D2" s="1">
        <v>25530.31</v>
      </c>
      <c r="E2" s="7" t="s">
        <v>39</v>
      </c>
      <c r="F2" s="7" t="s">
        <v>40</v>
      </c>
      <c r="G2" s="7" t="s">
        <v>41</v>
      </c>
      <c r="H2" s="7" t="s">
        <v>42</v>
      </c>
      <c r="I2" s="7" t="s">
        <v>43</v>
      </c>
      <c r="J2" s="7" t="s">
        <v>44</v>
      </c>
      <c r="K2" s="7" t="s">
        <v>45</v>
      </c>
      <c r="L2" s="7" t="s">
        <v>46</v>
      </c>
      <c r="M2" s="7" t="s">
        <v>47</v>
      </c>
      <c r="N2" s="7" t="s">
        <v>48</v>
      </c>
      <c r="O2" s="7" t="s">
        <v>49</v>
      </c>
      <c r="P2" s="7" t="s">
        <v>50</v>
      </c>
    </row>
    <row r="3" spans="1:24" x14ac:dyDescent="0.25">
      <c r="D3" s="1"/>
      <c r="E3" s="6"/>
      <c r="F3" s="6"/>
      <c r="G3" s="6"/>
      <c r="H3" s="6"/>
      <c r="I3" s="6"/>
      <c r="J3" s="6"/>
      <c r="K3" s="6"/>
      <c r="L3" s="6"/>
      <c r="M3" s="6"/>
      <c r="N3" s="6"/>
    </row>
    <row r="4" spans="1:24" x14ac:dyDescent="0.25">
      <c r="A4" t="s">
        <v>4</v>
      </c>
      <c r="B4" t="s">
        <v>5</v>
      </c>
      <c r="C4" t="s">
        <v>6</v>
      </c>
      <c r="D4" s="1">
        <v>13655.6</v>
      </c>
      <c r="E4" s="2">
        <v>31.65</v>
      </c>
      <c r="F4" s="2">
        <v>0</v>
      </c>
      <c r="G4" s="2">
        <v>523.44000000000005</v>
      </c>
      <c r="H4" s="2">
        <v>81</v>
      </c>
      <c r="I4" s="2">
        <v>148.5</v>
      </c>
      <c r="J4" s="2">
        <v>27</v>
      </c>
      <c r="K4" s="2">
        <v>416.59</v>
      </c>
      <c r="L4" s="2">
        <v>14.32</v>
      </c>
      <c r="M4" s="2">
        <v>51.3</v>
      </c>
      <c r="N4" s="2">
        <v>0</v>
      </c>
      <c r="O4" s="2">
        <v>0</v>
      </c>
      <c r="P4" s="2">
        <v>76.540000000000006</v>
      </c>
      <c r="Q4" s="2"/>
      <c r="R4" s="20">
        <f>SUM(E4:Q4)</f>
        <v>1370.34</v>
      </c>
      <c r="S4" s="22">
        <f>SUM(R4:R5)</f>
        <v>1370.34</v>
      </c>
      <c r="T4" s="11"/>
      <c r="U4" s="11"/>
      <c r="V4" s="11"/>
      <c r="W4" s="11"/>
      <c r="X4" s="11"/>
    </row>
    <row r="5" spans="1:24" x14ac:dyDescent="0.25"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0">
        <f t="shared" ref="R5:R68" si="0">SUM(E5:Q5)</f>
        <v>0</v>
      </c>
      <c r="S5" s="11"/>
      <c r="T5" s="11"/>
      <c r="U5" s="11"/>
      <c r="V5" s="11"/>
      <c r="W5" s="11"/>
      <c r="X5" s="11"/>
    </row>
    <row r="6" spans="1:24" x14ac:dyDescent="0.25">
      <c r="D6" s="1"/>
      <c r="E6" s="14"/>
      <c r="F6" s="14"/>
      <c r="G6" s="14">
        <v>-1550.54</v>
      </c>
      <c r="H6" s="14">
        <v>-199</v>
      </c>
      <c r="I6" s="14">
        <f>-201.58-134-107.67-359-15.41</f>
        <v>-817.66</v>
      </c>
      <c r="J6" s="14">
        <v>-48</v>
      </c>
      <c r="K6" s="14">
        <v>-748.83</v>
      </c>
      <c r="L6" s="14">
        <v>-333.88</v>
      </c>
      <c r="M6" s="14">
        <v>-1975.38</v>
      </c>
      <c r="N6" s="14">
        <v>-783.91</v>
      </c>
      <c r="O6" s="14">
        <v>-1951.58</v>
      </c>
      <c r="P6" s="14">
        <f>-1636.96-512-675-111.49</f>
        <v>-2935.45</v>
      </c>
      <c r="Q6" s="14"/>
      <c r="R6" s="23">
        <f t="shared" si="0"/>
        <v>-11344.23</v>
      </c>
      <c r="S6" s="11"/>
      <c r="T6" s="11"/>
      <c r="U6" s="11"/>
      <c r="V6" s="11"/>
      <c r="W6" s="11"/>
      <c r="X6" s="11"/>
    </row>
    <row r="7" spans="1:24" x14ac:dyDescent="0.25">
      <c r="A7" s="15"/>
      <c r="B7" s="15"/>
      <c r="C7" s="15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24"/>
      <c r="S7" s="18"/>
      <c r="T7" s="18"/>
      <c r="U7" s="11"/>
      <c r="V7" s="11"/>
      <c r="W7" s="11"/>
      <c r="X7" s="11"/>
    </row>
    <row r="8" spans="1:24" x14ac:dyDescent="0.25">
      <c r="A8" t="s">
        <v>7</v>
      </c>
      <c r="B8" t="s">
        <v>8</v>
      </c>
      <c r="C8" t="s">
        <v>9</v>
      </c>
      <c r="D8" s="1">
        <v>10466.379999999999</v>
      </c>
      <c r="E8" s="4"/>
      <c r="F8" s="4">
        <v>1816.76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0">
        <f t="shared" si="0"/>
        <v>1816.76</v>
      </c>
      <c r="S8" s="22">
        <f>SUM(R8:R9)</f>
        <v>1816.76</v>
      </c>
      <c r="T8" s="11"/>
      <c r="U8" s="11"/>
      <c r="V8" s="11"/>
      <c r="W8" s="11"/>
      <c r="X8" s="11"/>
    </row>
    <row r="9" spans="1:24" x14ac:dyDescent="0.25"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0">
        <f t="shared" si="0"/>
        <v>0</v>
      </c>
      <c r="S9" s="11"/>
      <c r="T9" s="11"/>
      <c r="U9" s="11"/>
      <c r="V9" s="11"/>
      <c r="W9" s="11"/>
      <c r="X9" s="11"/>
    </row>
    <row r="10" spans="1:24" x14ac:dyDescent="0.25">
      <c r="D10" s="1"/>
      <c r="E10" s="14"/>
      <c r="F10" s="14">
        <v>-8649.6200000000008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23">
        <f t="shared" si="0"/>
        <v>-8649.6200000000008</v>
      </c>
      <c r="S10" s="11"/>
      <c r="T10" s="11"/>
      <c r="U10" s="11"/>
      <c r="V10" s="11"/>
      <c r="W10" s="11"/>
      <c r="X10" s="11"/>
    </row>
    <row r="11" spans="1:24" x14ac:dyDescent="0.25">
      <c r="A11" s="15"/>
      <c r="B11" s="15"/>
      <c r="C11" s="15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24"/>
      <c r="S11" s="18"/>
      <c r="T11" s="18"/>
      <c r="U11" s="11"/>
      <c r="V11" s="11"/>
      <c r="W11" s="11"/>
      <c r="X11" s="11"/>
    </row>
    <row r="12" spans="1:24" x14ac:dyDescent="0.25">
      <c r="A12" t="s">
        <v>10</v>
      </c>
      <c r="B12" t="s">
        <v>11</v>
      </c>
      <c r="C12" t="s">
        <v>9</v>
      </c>
      <c r="D12" s="1">
        <v>4837.09</v>
      </c>
      <c r="E12" s="2"/>
      <c r="F12" s="2">
        <f>849.83+559.92+297.4</f>
        <v>1707.15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0">
        <f t="shared" si="0"/>
        <v>1707.15</v>
      </c>
      <c r="S12" s="22">
        <f>SUM(R12:R13)</f>
        <v>3446.75</v>
      </c>
      <c r="T12" s="11"/>
      <c r="U12" s="11"/>
      <c r="V12" s="11"/>
      <c r="W12" s="11"/>
      <c r="X12" s="11"/>
    </row>
    <row r="13" spans="1:24" x14ac:dyDescent="0.25">
      <c r="D13" s="1"/>
      <c r="E13" s="3"/>
      <c r="F13" s="3">
        <v>1739.6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0">
        <f t="shared" si="0"/>
        <v>1739.6</v>
      </c>
      <c r="S13" s="11"/>
      <c r="T13" s="11"/>
      <c r="U13" s="11"/>
      <c r="V13" s="11"/>
      <c r="W13" s="11"/>
      <c r="X13" s="11"/>
    </row>
    <row r="14" spans="1:24" x14ac:dyDescent="0.25">
      <c r="D14" s="1"/>
      <c r="E14" s="14"/>
      <c r="F14" s="14">
        <v>-1439.19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23">
        <f t="shared" si="0"/>
        <v>-1439.19</v>
      </c>
      <c r="S14" s="11"/>
      <c r="T14" s="11"/>
      <c r="U14" s="11"/>
      <c r="V14" s="11"/>
      <c r="W14" s="11"/>
      <c r="X14" s="11"/>
    </row>
    <row r="15" spans="1:24" x14ac:dyDescent="0.25">
      <c r="A15" s="15"/>
      <c r="B15" s="15"/>
      <c r="C15" s="15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4"/>
      <c r="S15" s="18"/>
      <c r="T15" s="18"/>
      <c r="U15" s="11"/>
      <c r="V15" s="11"/>
      <c r="W15" s="11"/>
      <c r="X15" s="11"/>
    </row>
    <row r="16" spans="1:24" x14ac:dyDescent="0.25">
      <c r="A16" t="s">
        <v>12</v>
      </c>
      <c r="B16" t="s">
        <v>11</v>
      </c>
      <c r="C16" t="s">
        <v>9</v>
      </c>
      <c r="D16" s="1">
        <v>24556.240000000002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20">
        <f t="shared" si="0"/>
        <v>0</v>
      </c>
      <c r="S16" s="22">
        <f>SUM(R16:R17)</f>
        <v>4349</v>
      </c>
      <c r="T16" s="11"/>
      <c r="U16" s="11"/>
      <c r="V16" s="11"/>
      <c r="W16" s="11"/>
      <c r="X16" s="11"/>
    </row>
    <row r="17" spans="1:24" x14ac:dyDescent="0.25">
      <c r="D17" s="1"/>
      <c r="E17" s="5"/>
      <c r="F17" s="5"/>
      <c r="G17" s="5">
        <v>4349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20">
        <f t="shared" si="0"/>
        <v>4349</v>
      </c>
      <c r="S17" s="11"/>
      <c r="T17" s="11"/>
      <c r="U17" s="11"/>
      <c r="V17" s="11"/>
      <c r="W17" s="11"/>
      <c r="X17" s="11"/>
    </row>
    <row r="18" spans="1:24" x14ac:dyDescent="0.25">
      <c r="D18" s="1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3">
        <f t="shared" si="0"/>
        <v>0</v>
      </c>
      <c r="S18" s="11"/>
      <c r="T18" s="11"/>
      <c r="U18" s="11"/>
      <c r="V18" s="11"/>
      <c r="W18" s="11"/>
      <c r="X18" s="11"/>
    </row>
    <row r="19" spans="1:24" x14ac:dyDescent="0.25">
      <c r="A19" s="15"/>
      <c r="B19" s="15"/>
      <c r="C19" s="15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4"/>
      <c r="S19" s="18"/>
      <c r="T19" s="18"/>
      <c r="U19" s="11"/>
      <c r="V19" s="11"/>
      <c r="W19" s="11"/>
      <c r="X19" s="11"/>
    </row>
    <row r="20" spans="1:24" x14ac:dyDescent="0.25">
      <c r="A20" s="8" t="s">
        <v>13</v>
      </c>
      <c r="B20" s="8" t="s">
        <v>11</v>
      </c>
      <c r="C20" s="8" t="s">
        <v>9</v>
      </c>
      <c r="D20" s="9">
        <v>6411.64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20">
        <f t="shared" si="0"/>
        <v>0</v>
      </c>
      <c r="S20" s="22">
        <f>SUM(R20:R21)</f>
        <v>0</v>
      </c>
      <c r="T20" s="11"/>
      <c r="U20" s="11"/>
      <c r="V20" s="11"/>
      <c r="W20" s="11"/>
      <c r="X20" s="11"/>
    </row>
    <row r="21" spans="1:24" x14ac:dyDescent="0.25">
      <c r="A21" s="8"/>
      <c r="B21" s="8"/>
      <c r="C21" s="8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20">
        <f t="shared" si="0"/>
        <v>0</v>
      </c>
      <c r="S21" s="11"/>
      <c r="T21" s="11"/>
      <c r="U21" s="11"/>
      <c r="V21" s="11"/>
      <c r="W21" s="11"/>
      <c r="X21" s="11"/>
    </row>
    <row r="22" spans="1:24" x14ac:dyDescent="0.25">
      <c r="A22" s="8"/>
      <c r="B22" s="8"/>
      <c r="C22" s="8"/>
      <c r="D22" s="9"/>
      <c r="E22" s="14"/>
      <c r="F22" s="14"/>
      <c r="G22" s="14"/>
      <c r="H22" s="14">
        <v>-6476.4</v>
      </c>
      <c r="I22" s="14"/>
      <c r="J22" s="14"/>
      <c r="K22" s="14"/>
      <c r="L22" s="14"/>
      <c r="M22" s="14"/>
      <c r="N22" s="14"/>
      <c r="O22" s="14"/>
      <c r="P22" s="14"/>
      <c r="Q22" s="14"/>
      <c r="R22" s="23">
        <f t="shared" si="0"/>
        <v>-6476.4</v>
      </c>
      <c r="S22" s="11"/>
      <c r="T22" s="11"/>
      <c r="U22" s="11"/>
      <c r="V22" s="11"/>
      <c r="W22" s="11"/>
      <c r="X22" s="11"/>
    </row>
    <row r="23" spans="1:24" x14ac:dyDescent="0.25">
      <c r="A23" s="15"/>
      <c r="B23" s="15"/>
      <c r="C23" s="15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24"/>
      <c r="S23" s="18"/>
      <c r="T23" s="18"/>
      <c r="U23" s="11"/>
      <c r="V23" s="11"/>
      <c r="W23" s="11"/>
      <c r="X23" s="11"/>
    </row>
    <row r="24" spans="1:24" x14ac:dyDescent="0.25">
      <c r="A24" t="s">
        <v>14</v>
      </c>
      <c r="B24" t="s">
        <v>15</v>
      </c>
      <c r="C24" t="s">
        <v>9</v>
      </c>
      <c r="D24" s="1">
        <v>13331.5</v>
      </c>
      <c r="E24" s="4"/>
      <c r="F24" s="4"/>
      <c r="G24" s="4"/>
      <c r="H24" s="4">
        <f>1029.2+75.36+655.62</f>
        <v>1760.1799999999998</v>
      </c>
      <c r="I24" s="4"/>
      <c r="J24" s="4"/>
      <c r="K24" s="4"/>
      <c r="L24" s="4"/>
      <c r="M24" s="4"/>
      <c r="N24" s="4"/>
      <c r="O24" s="4"/>
      <c r="P24" s="4"/>
      <c r="Q24" s="4"/>
      <c r="R24" s="20">
        <f t="shared" si="0"/>
        <v>1760.1799999999998</v>
      </c>
      <c r="S24" s="22">
        <f>SUM(R24:R25)</f>
        <v>3021.62</v>
      </c>
      <c r="T24" s="11"/>
      <c r="U24" s="11"/>
      <c r="V24" s="11"/>
      <c r="W24" s="11"/>
      <c r="X24" s="11"/>
    </row>
    <row r="25" spans="1:24" x14ac:dyDescent="0.25">
      <c r="D25" s="1"/>
      <c r="E25" s="5"/>
      <c r="F25" s="5"/>
      <c r="G25" s="5"/>
      <c r="H25" s="5">
        <v>1261.44</v>
      </c>
      <c r="I25" s="5"/>
      <c r="J25" s="5"/>
      <c r="K25" s="5"/>
      <c r="L25" s="5"/>
      <c r="M25" s="5"/>
      <c r="N25" s="5"/>
      <c r="O25" s="5"/>
      <c r="P25" s="5"/>
      <c r="Q25" s="5"/>
      <c r="R25" s="20">
        <f t="shared" si="0"/>
        <v>1261.44</v>
      </c>
      <c r="S25" s="11"/>
      <c r="T25" s="11"/>
      <c r="U25" s="11"/>
      <c r="V25" s="11"/>
      <c r="W25" s="11"/>
      <c r="X25" s="11"/>
    </row>
    <row r="26" spans="1:24" x14ac:dyDescent="0.25">
      <c r="D26" s="1"/>
      <c r="E26" s="14"/>
      <c r="F26" s="14"/>
      <c r="G26" s="14"/>
      <c r="H26" s="14">
        <v>-10309.879999999999</v>
      </c>
      <c r="I26" s="14"/>
      <c r="J26" s="14"/>
      <c r="K26" s="14"/>
      <c r="L26" s="14"/>
      <c r="M26" s="14"/>
      <c r="N26" s="14"/>
      <c r="O26" s="14"/>
      <c r="P26" s="14"/>
      <c r="Q26" s="14"/>
      <c r="R26" s="23">
        <f t="shared" si="0"/>
        <v>-10309.879999999999</v>
      </c>
      <c r="S26" s="11"/>
      <c r="T26" s="11"/>
      <c r="U26" s="11"/>
      <c r="V26" s="11"/>
      <c r="W26" s="11"/>
      <c r="X26" s="11"/>
    </row>
    <row r="27" spans="1:24" x14ac:dyDescent="0.25">
      <c r="A27" s="15"/>
      <c r="B27" s="15"/>
      <c r="C27" s="15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4"/>
      <c r="S27" s="18"/>
      <c r="T27" s="18"/>
      <c r="U27" s="11"/>
      <c r="V27" s="11"/>
      <c r="W27" s="11"/>
      <c r="X27" s="11"/>
    </row>
    <row r="28" spans="1:24" x14ac:dyDescent="0.25">
      <c r="A28" t="s">
        <v>16</v>
      </c>
      <c r="B28" t="s">
        <v>8</v>
      </c>
      <c r="C28" t="s">
        <v>9</v>
      </c>
      <c r="D28" s="1">
        <v>11621.52</v>
      </c>
      <c r="E28" s="2"/>
      <c r="F28" s="2"/>
      <c r="G28" s="2"/>
      <c r="H28" s="2">
        <f>281.75+527.04+253.84+313.54</f>
        <v>1376.1699999999998</v>
      </c>
      <c r="I28" s="2"/>
      <c r="J28" s="2"/>
      <c r="K28" s="2"/>
      <c r="L28" s="2"/>
      <c r="M28" s="2"/>
      <c r="N28" s="2"/>
      <c r="O28" s="2"/>
      <c r="P28" s="2"/>
      <c r="Q28" s="2"/>
      <c r="R28" s="20">
        <f t="shared" si="0"/>
        <v>1376.1699999999998</v>
      </c>
      <c r="S28" s="22">
        <f>SUM(R28:R29)</f>
        <v>1376.1699999999998</v>
      </c>
      <c r="T28" s="11"/>
      <c r="U28" s="11"/>
      <c r="V28" s="11"/>
      <c r="W28" s="11"/>
      <c r="X28" s="11"/>
    </row>
    <row r="29" spans="1:24" x14ac:dyDescent="0.25">
      <c r="D29" s="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0">
        <f t="shared" si="0"/>
        <v>0</v>
      </c>
      <c r="S29" s="11"/>
      <c r="T29" s="11"/>
      <c r="U29" s="11"/>
      <c r="V29" s="11"/>
      <c r="W29" s="11"/>
      <c r="X29" s="11"/>
    </row>
    <row r="30" spans="1:24" x14ac:dyDescent="0.25">
      <c r="D30" s="1"/>
      <c r="E30" s="14"/>
      <c r="F30" s="14"/>
      <c r="G30" s="14"/>
      <c r="H30" s="14">
        <v>-7435.55</v>
      </c>
      <c r="I30" s="14"/>
      <c r="J30" s="14"/>
      <c r="K30" s="14"/>
      <c r="L30" s="14"/>
      <c r="M30" s="14"/>
      <c r="N30" s="14"/>
      <c r="O30" s="14"/>
      <c r="P30" s="14"/>
      <c r="Q30" s="14"/>
      <c r="R30" s="23">
        <f t="shared" si="0"/>
        <v>-7435.55</v>
      </c>
      <c r="S30" s="11"/>
      <c r="T30" s="11"/>
      <c r="U30" s="11"/>
      <c r="V30" s="11"/>
      <c r="W30" s="11"/>
      <c r="X30" s="11"/>
    </row>
    <row r="31" spans="1:24" x14ac:dyDescent="0.25">
      <c r="A31" s="15"/>
      <c r="B31" s="15"/>
      <c r="C31" s="15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24"/>
      <c r="S31" s="18"/>
      <c r="T31" s="18"/>
      <c r="U31" s="11"/>
      <c r="V31" s="11"/>
      <c r="W31" s="11"/>
      <c r="X31" s="11"/>
    </row>
    <row r="32" spans="1:24" x14ac:dyDescent="0.25">
      <c r="A32" s="8" t="s">
        <v>17</v>
      </c>
      <c r="B32" s="8" t="s">
        <v>8</v>
      </c>
      <c r="C32" s="8" t="s">
        <v>9</v>
      </c>
      <c r="D32" s="8" t="s">
        <v>18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0">
        <f t="shared" si="0"/>
        <v>0</v>
      </c>
      <c r="S32" s="22">
        <f>SUM(R32:R33)</f>
        <v>0</v>
      </c>
      <c r="T32" s="11"/>
      <c r="U32" s="11"/>
      <c r="V32" s="11"/>
      <c r="W32" s="11"/>
      <c r="X32" s="11"/>
    </row>
    <row r="33" spans="1:24" x14ac:dyDescent="0.25">
      <c r="A33" s="8"/>
      <c r="B33" s="8"/>
      <c r="C33" s="8"/>
      <c r="D33" s="8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0">
        <f t="shared" si="0"/>
        <v>0</v>
      </c>
      <c r="S33" s="11"/>
      <c r="T33" s="11"/>
      <c r="U33" s="11"/>
      <c r="V33" s="11"/>
      <c r="W33" s="11"/>
      <c r="X33" s="11"/>
    </row>
    <row r="34" spans="1:24" x14ac:dyDescent="0.25">
      <c r="A34" s="8"/>
      <c r="B34" s="8"/>
      <c r="C34" s="8"/>
      <c r="D34" s="8"/>
      <c r="E34" s="14"/>
      <c r="F34" s="14"/>
      <c r="G34" s="14"/>
      <c r="H34" s="14">
        <v>-297.2</v>
      </c>
      <c r="I34" s="14"/>
      <c r="J34" s="14"/>
      <c r="K34" s="14"/>
      <c r="L34" s="14"/>
      <c r="M34" s="14"/>
      <c r="N34" s="14"/>
      <c r="O34" s="14"/>
      <c r="P34" s="14"/>
      <c r="Q34" s="14"/>
      <c r="R34" s="23">
        <f t="shared" si="0"/>
        <v>-297.2</v>
      </c>
      <c r="S34" s="11"/>
      <c r="T34" s="11"/>
      <c r="U34" s="11"/>
      <c r="V34" s="11"/>
      <c r="W34" s="11"/>
      <c r="X34" s="11"/>
    </row>
    <row r="35" spans="1:24" x14ac:dyDescent="0.25">
      <c r="A35" s="15"/>
      <c r="B35" s="15"/>
      <c r="C35" s="15"/>
      <c r="D35" s="15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24"/>
      <c r="S35" s="18"/>
      <c r="T35" s="18"/>
      <c r="U35" s="11"/>
      <c r="V35" s="11"/>
      <c r="W35" s="11"/>
      <c r="X35" s="11"/>
    </row>
    <row r="36" spans="1:24" x14ac:dyDescent="0.25">
      <c r="A36" s="8" t="s">
        <v>19</v>
      </c>
      <c r="B36" s="8" t="s">
        <v>15</v>
      </c>
      <c r="C36" s="8" t="s">
        <v>9</v>
      </c>
      <c r="D36" s="8" t="s">
        <v>20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20">
        <f t="shared" si="0"/>
        <v>0</v>
      </c>
      <c r="S36" s="22">
        <f>SUM(R36:R37)</f>
        <v>0</v>
      </c>
      <c r="T36" s="11"/>
      <c r="U36" s="11"/>
      <c r="V36" s="11"/>
      <c r="W36" s="11"/>
      <c r="X36" s="11"/>
    </row>
    <row r="37" spans="1:24" x14ac:dyDescent="0.25">
      <c r="A37" s="8"/>
      <c r="B37" s="8"/>
      <c r="C37" s="8"/>
      <c r="D37" s="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0">
        <f t="shared" si="0"/>
        <v>0</v>
      </c>
      <c r="S37" s="11"/>
      <c r="T37" s="11"/>
      <c r="U37" s="11"/>
      <c r="V37" s="11"/>
      <c r="W37" s="11"/>
      <c r="X37" s="11"/>
    </row>
    <row r="38" spans="1:24" x14ac:dyDescent="0.25">
      <c r="A38" s="8"/>
      <c r="B38" s="8"/>
      <c r="C38" s="8"/>
      <c r="D38" s="8"/>
      <c r="E38" s="14"/>
      <c r="F38" s="14"/>
      <c r="G38" s="14"/>
      <c r="H38" s="14"/>
      <c r="I38" s="14"/>
      <c r="J38" s="14"/>
      <c r="K38" s="14">
        <v>-4410.3999999999996</v>
      </c>
      <c r="L38" s="14"/>
      <c r="M38" s="14"/>
      <c r="N38" s="14"/>
      <c r="O38" s="14"/>
      <c r="P38" s="14"/>
      <c r="Q38" s="14"/>
      <c r="R38" s="23">
        <f t="shared" si="0"/>
        <v>-4410.3999999999996</v>
      </c>
      <c r="S38" s="11"/>
      <c r="T38" s="11"/>
      <c r="U38" s="11"/>
      <c r="V38" s="11"/>
      <c r="W38" s="11"/>
      <c r="X38" s="11"/>
    </row>
    <row r="39" spans="1:24" x14ac:dyDescent="0.25">
      <c r="A39" s="15"/>
      <c r="B39" s="15"/>
      <c r="C39" s="15"/>
      <c r="D39" s="1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24"/>
      <c r="S39" s="18"/>
      <c r="T39" s="18"/>
      <c r="U39" s="11"/>
      <c r="V39" s="11"/>
      <c r="W39" s="11"/>
      <c r="X39" s="11"/>
    </row>
    <row r="40" spans="1:24" x14ac:dyDescent="0.25">
      <c r="A40" s="8" t="s">
        <v>21</v>
      </c>
      <c r="B40" s="8" t="s">
        <v>8</v>
      </c>
      <c r="C40" s="8" t="s">
        <v>9</v>
      </c>
      <c r="D40" s="8" t="s">
        <v>22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20">
        <f t="shared" si="0"/>
        <v>0</v>
      </c>
      <c r="S40" s="22">
        <f>SUM(R40:R41)</f>
        <v>0</v>
      </c>
      <c r="T40" s="11"/>
      <c r="U40" s="11"/>
      <c r="V40" s="11"/>
      <c r="W40" s="11"/>
      <c r="X40" s="11"/>
    </row>
    <row r="41" spans="1:24" x14ac:dyDescent="0.25">
      <c r="A41" s="8"/>
      <c r="B41" s="8"/>
      <c r="C41" s="8"/>
      <c r="D41" s="8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0">
        <f t="shared" si="0"/>
        <v>0</v>
      </c>
      <c r="S41" s="11"/>
      <c r="T41" s="11"/>
      <c r="U41" s="11"/>
      <c r="V41" s="11"/>
      <c r="W41" s="11"/>
      <c r="X41" s="11"/>
    </row>
    <row r="42" spans="1:24" x14ac:dyDescent="0.25">
      <c r="A42" s="8"/>
      <c r="B42" s="8"/>
      <c r="C42" s="8"/>
      <c r="D42" s="8"/>
      <c r="E42" s="14"/>
      <c r="F42" s="14"/>
      <c r="G42" s="14"/>
      <c r="H42" s="14"/>
      <c r="I42" s="14"/>
      <c r="J42" s="14"/>
      <c r="K42" s="14"/>
      <c r="L42" s="14">
        <v>-2697</v>
      </c>
      <c r="M42" s="14"/>
      <c r="N42" s="14"/>
      <c r="O42" s="14"/>
      <c r="P42" s="14"/>
      <c r="Q42" s="14"/>
      <c r="R42" s="23">
        <f t="shared" si="0"/>
        <v>-2697</v>
      </c>
      <c r="S42" s="11"/>
      <c r="T42" s="11"/>
      <c r="U42" s="11"/>
      <c r="V42" s="11"/>
      <c r="W42" s="11"/>
      <c r="X42" s="11"/>
    </row>
    <row r="43" spans="1:24" x14ac:dyDescent="0.25">
      <c r="A43" s="15"/>
      <c r="B43" s="15"/>
      <c r="C43" s="15"/>
      <c r="D43" s="15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24"/>
      <c r="S43" s="18"/>
      <c r="T43" s="18"/>
      <c r="U43" s="11"/>
      <c r="V43" s="11"/>
      <c r="W43" s="11"/>
      <c r="X43" s="11"/>
    </row>
    <row r="44" spans="1:24" x14ac:dyDescent="0.25">
      <c r="A44" t="s">
        <v>23</v>
      </c>
      <c r="B44" t="s">
        <v>15</v>
      </c>
      <c r="C44" t="s">
        <v>9</v>
      </c>
      <c r="D44" t="s">
        <v>24</v>
      </c>
      <c r="E44" s="2"/>
      <c r="F44" s="2"/>
      <c r="G44" s="2"/>
      <c r="H44" s="2"/>
      <c r="I44" s="2"/>
      <c r="J44" s="2"/>
      <c r="K44" s="2">
        <f>230.4+87.84+1558.2+547.68+412.8</f>
        <v>2836.92</v>
      </c>
      <c r="L44" s="2"/>
      <c r="M44" s="2"/>
      <c r="N44" s="2"/>
      <c r="O44" s="2"/>
      <c r="P44" s="2"/>
      <c r="Q44" s="2"/>
      <c r="R44" s="20">
        <f t="shared" si="0"/>
        <v>2836.92</v>
      </c>
      <c r="S44" s="22">
        <f>SUM(R44:R45)</f>
        <v>2836.92</v>
      </c>
      <c r="T44" s="11"/>
      <c r="U44" s="11"/>
      <c r="V44" s="11"/>
      <c r="W44" s="11"/>
      <c r="X44" s="11"/>
    </row>
    <row r="45" spans="1:24" x14ac:dyDescent="0.2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20">
        <f t="shared" si="0"/>
        <v>0</v>
      </c>
      <c r="S45" s="11"/>
      <c r="T45" s="11"/>
      <c r="U45" s="11"/>
      <c r="V45" s="11"/>
      <c r="W45" s="11"/>
      <c r="X45" s="11"/>
    </row>
    <row r="46" spans="1:24" x14ac:dyDescent="0.25">
      <c r="E46" s="14"/>
      <c r="F46" s="14"/>
      <c r="G46" s="14"/>
      <c r="H46" s="14"/>
      <c r="I46" s="14"/>
      <c r="J46" s="14"/>
      <c r="K46" s="14">
        <v>-5495.76</v>
      </c>
      <c r="L46" s="14"/>
      <c r="M46" s="14"/>
      <c r="N46" s="14"/>
      <c r="O46" s="14"/>
      <c r="P46" s="14"/>
      <c r="Q46" s="14"/>
      <c r="R46" s="23">
        <f t="shared" si="0"/>
        <v>-5495.76</v>
      </c>
      <c r="S46" s="11"/>
      <c r="T46" s="11"/>
      <c r="U46" s="11"/>
      <c r="V46" s="11"/>
      <c r="W46" s="11"/>
      <c r="X46" s="11"/>
    </row>
    <row r="47" spans="1:24" x14ac:dyDescent="0.25">
      <c r="A47" s="15"/>
      <c r="B47" s="15"/>
      <c r="C47" s="15"/>
      <c r="D47" s="15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24"/>
      <c r="S47" s="18"/>
      <c r="T47" s="18"/>
      <c r="U47" s="11"/>
      <c r="V47" s="11"/>
      <c r="W47" s="11"/>
      <c r="X47" s="11"/>
    </row>
    <row r="48" spans="1:24" x14ac:dyDescent="0.25">
      <c r="A48" s="8" t="s">
        <v>25</v>
      </c>
      <c r="B48" s="8" t="s">
        <v>11</v>
      </c>
      <c r="C48" s="8" t="s">
        <v>9</v>
      </c>
      <c r="D48" s="8" t="s">
        <v>26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20">
        <f t="shared" si="0"/>
        <v>0</v>
      </c>
      <c r="S48" s="22">
        <f>SUM(R48:R49)</f>
        <v>0</v>
      </c>
      <c r="T48" s="11"/>
      <c r="U48" s="11"/>
      <c r="V48" s="11"/>
      <c r="W48" s="11"/>
      <c r="X48" s="11"/>
    </row>
    <row r="49" spans="1:24" x14ac:dyDescent="0.25">
      <c r="A49" s="8"/>
      <c r="B49" s="8" t="s">
        <v>62</v>
      </c>
      <c r="C49" s="8"/>
      <c r="D49" s="8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20">
        <f t="shared" si="0"/>
        <v>0</v>
      </c>
      <c r="S49" s="11"/>
      <c r="T49" s="11"/>
      <c r="U49" s="11"/>
      <c r="V49" s="11"/>
      <c r="W49" s="11"/>
      <c r="X49" s="11"/>
    </row>
    <row r="50" spans="1:24" x14ac:dyDescent="0.25">
      <c r="A50" s="8"/>
      <c r="B50" s="8"/>
      <c r="C50" s="8"/>
      <c r="D50" s="8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20">
        <f t="shared" si="0"/>
        <v>0</v>
      </c>
      <c r="S50" s="11"/>
      <c r="T50" s="11"/>
      <c r="U50" s="11"/>
      <c r="V50" s="11"/>
      <c r="W50" s="11"/>
      <c r="X50" s="11"/>
    </row>
    <row r="51" spans="1:24" x14ac:dyDescent="0.25">
      <c r="A51" s="15"/>
      <c r="B51" s="15"/>
      <c r="C51" s="15"/>
      <c r="D51" s="15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24"/>
      <c r="S51" s="18"/>
      <c r="T51" s="18"/>
      <c r="U51" s="11"/>
      <c r="V51" s="11"/>
      <c r="W51" s="11"/>
      <c r="X51" s="11"/>
    </row>
    <row r="52" spans="1:24" x14ac:dyDescent="0.25">
      <c r="A52" t="s">
        <v>27</v>
      </c>
      <c r="B52" t="s">
        <v>15</v>
      </c>
      <c r="C52" t="s">
        <v>9</v>
      </c>
      <c r="D52" t="s">
        <v>28</v>
      </c>
      <c r="E52" s="2"/>
      <c r="F52" s="2"/>
      <c r="G52" s="2"/>
      <c r="H52" s="2"/>
      <c r="I52" s="2"/>
      <c r="J52" s="2"/>
      <c r="K52" s="2"/>
      <c r="L52" s="2"/>
      <c r="M52" s="2">
        <f>686+684.6+236.4+946.08+742+230.4+516</f>
        <v>4041.48</v>
      </c>
      <c r="N52" s="2"/>
      <c r="O52" s="2"/>
      <c r="P52" s="2"/>
      <c r="Q52" s="2"/>
      <c r="R52" s="20">
        <f t="shared" si="0"/>
        <v>4041.48</v>
      </c>
      <c r="S52" s="22">
        <f>SUM(R52:R53)</f>
        <v>4041.48</v>
      </c>
      <c r="T52" s="11"/>
      <c r="U52" s="11"/>
      <c r="V52" s="11"/>
      <c r="W52" s="11"/>
      <c r="X52" s="11"/>
    </row>
    <row r="53" spans="1:24" x14ac:dyDescent="0.25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0">
        <f t="shared" si="0"/>
        <v>0</v>
      </c>
      <c r="S53" s="11"/>
      <c r="T53" s="11"/>
      <c r="U53" s="11"/>
      <c r="V53" s="11"/>
      <c r="W53" s="11"/>
      <c r="X53" s="11"/>
    </row>
    <row r="54" spans="1:24" x14ac:dyDescent="0.25">
      <c r="E54" s="14"/>
      <c r="F54" s="14"/>
      <c r="G54" s="14"/>
      <c r="H54" s="14"/>
      <c r="I54" s="14"/>
      <c r="J54" s="14"/>
      <c r="K54" s="14"/>
      <c r="L54" s="14"/>
      <c r="M54" s="14">
        <v>-6935.1</v>
      </c>
      <c r="N54" s="14"/>
      <c r="O54" s="14"/>
      <c r="P54" s="14"/>
      <c r="Q54" s="14"/>
      <c r="R54" s="23">
        <f t="shared" si="0"/>
        <v>-6935.1</v>
      </c>
      <c r="S54" s="11"/>
      <c r="T54" s="11"/>
      <c r="U54" s="11"/>
      <c r="V54" s="11"/>
      <c r="W54" s="11"/>
      <c r="X54" s="11"/>
    </row>
    <row r="55" spans="1:24" x14ac:dyDescent="0.25">
      <c r="A55" s="15"/>
      <c r="B55" s="15"/>
      <c r="C55" s="15"/>
      <c r="D55" s="15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24"/>
      <c r="S55" s="18"/>
      <c r="T55" s="18"/>
      <c r="U55" s="11"/>
      <c r="V55" s="11"/>
      <c r="W55" s="11"/>
      <c r="X55" s="11"/>
    </row>
    <row r="56" spans="1:24" x14ac:dyDescent="0.25">
      <c r="A56" t="s">
        <v>29</v>
      </c>
      <c r="B56" t="s">
        <v>11</v>
      </c>
      <c r="C56" t="s">
        <v>9</v>
      </c>
      <c r="D56" t="s">
        <v>30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20">
        <f t="shared" si="0"/>
        <v>0</v>
      </c>
      <c r="S56" s="22">
        <f>SUM(R56:R57)</f>
        <v>4349</v>
      </c>
      <c r="T56" s="11"/>
      <c r="U56" s="11"/>
      <c r="V56" s="11"/>
      <c r="W56" s="11"/>
      <c r="X56" s="11"/>
    </row>
    <row r="57" spans="1:24" x14ac:dyDescent="0.25">
      <c r="E57" s="5"/>
      <c r="F57" s="5"/>
      <c r="G57" s="5"/>
      <c r="H57" s="5"/>
      <c r="I57" s="5"/>
      <c r="J57" s="5"/>
      <c r="K57" s="5"/>
      <c r="L57" s="5">
        <v>4349</v>
      </c>
      <c r="M57" s="5"/>
      <c r="N57" s="5"/>
      <c r="O57" s="5"/>
      <c r="P57" s="5"/>
      <c r="Q57" s="5"/>
      <c r="R57" s="20">
        <f t="shared" si="0"/>
        <v>4349</v>
      </c>
      <c r="S57" s="11"/>
      <c r="T57" s="11"/>
      <c r="U57" s="11"/>
      <c r="V57" s="11"/>
      <c r="W57" s="11"/>
      <c r="X57" s="11"/>
    </row>
    <row r="58" spans="1:24" x14ac:dyDescent="0.25">
      <c r="E58" s="14"/>
      <c r="F58" s="14"/>
      <c r="G58" s="14"/>
      <c r="H58" s="14"/>
      <c r="I58" s="14"/>
      <c r="J58" s="14"/>
      <c r="K58" s="14"/>
      <c r="L58" s="14">
        <v>-8475.4</v>
      </c>
      <c r="M58" s="14"/>
      <c r="N58" s="14"/>
      <c r="O58" s="14"/>
      <c r="P58" s="14"/>
      <c r="Q58" s="14"/>
      <c r="R58" s="23">
        <f t="shared" si="0"/>
        <v>-8475.4</v>
      </c>
      <c r="S58" s="11"/>
      <c r="T58" s="11"/>
      <c r="U58" s="11"/>
      <c r="V58" s="11"/>
      <c r="W58" s="11"/>
      <c r="X58" s="11"/>
    </row>
    <row r="59" spans="1:24" x14ac:dyDescent="0.25">
      <c r="A59" s="15"/>
      <c r="B59" s="15"/>
      <c r="C59" s="15"/>
      <c r="D59" s="15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24"/>
      <c r="S59" s="18"/>
      <c r="T59" s="18"/>
      <c r="U59" s="11"/>
      <c r="V59" s="11"/>
      <c r="W59" s="11"/>
      <c r="X59" s="11"/>
    </row>
    <row r="60" spans="1:24" x14ac:dyDescent="0.25">
      <c r="A60" s="8" t="s">
        <v>31</v>
      </c>
      <c r="B60" s="8" t="s">
        <v>8</v>
      </c>
      <c r="C60" s="8" t="s">
        <v>9</v>
      </c>
      <c r="D60" s="8" t="s">
        <v>32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20">
        <f t="shared" si="0"/>
        <v>0</v>
      </c>
      <c r="S60" s="22">
        <f>SUM(R60:R61)</f>
        <v>0</v>
      </c>
      <c r="T60" s="11"/>
      <c r="U60" s="11"/>
      <c r="V60" s="11"/>
      <c r="W60" s="11"/>
      <c r="X60" s="11"/>
    </row>
    <row r="61" spans="1:24" x14ac:dyDescent="0.25">
      <c r="A61" s="8"/>
      <c r="B61" s="8" t="s">
        <v>54</v>
      </c>
      <c r="C61" s="8"/>
      <c r="D61" s="8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20">
        <f t="shared" si="0"/>
        <v>0</v>
      </c>
      <c r="S61" s="11"/>
      <c r="T61" s="11"/>
      <c r="U61" s="11"/>
      <c r="V61" s="11"/>
      <c r="W61" s="11"/>
      <c r="X61" s="11"/>
    </row>
    <row r="62" spans="1:24" x14ac:dyDescent="0.25">
      <c r="A62" s="8"/>
      <c r="B62" s="8"/>
      <c r="C62" s="8"/>
      <c r="D62" s="8"/>
      <c r="E62" s="14"/>
      <c r="F62" s="14"/>
      <c r="G62" s="14"/>
      <c r="H62" s="14"/>
      <c r="I62" s="14"/>
      <c r="J62" s="14"/>
      <c r="K62" s="14"/>
      <c r="L62" s="14"/>
      <c r="M62" s="14"/>
      <c r="N62" s="14">
        <v>-3476.4</v>
      </c>
      <c r="O62" s="14"/>
      <c r="P62" s="14"/>
      <c r="Q62" s="14"/>
      <c r="R62" s="23">
        <f t="shared" si="0"/>
        <v>-3476.4</v>
      </c>
      <c r="S62" s="11"/>
      <c r="T62" s="11"/>
      <c r="U62" s="11"/>
      <c r="V62" s="11"/>
      <c r="W62" s="11"/>
      <c r="X62" s="11"/>
    </row>
    <row r="63" spans="1:24" x14ac:dyDescent="0.25">
      <c r="A63" s="15"/>
      <c r="B63" s="15"/>
      <c r="C63" s="15"/>
      <c r="D63" s="1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24"/>
      <c r="S63" s="18"/>
      <c r="T63" s="18"/>
      <c r="U63" s="11"/>
      <c r="V63" s="11"/>
      <c r="W63" s="11"/>
      <c r="X63" s="11"/>
    </row>
    <row r="64" spans="1:24" x14ac:dyDescent="0.25">
      <c r="A64" t="s">
        <v>33</v>
      </c>
      <c r="B64" t="s">
        <v>15</v>
      </c>
      <c r="C64" t="s">
        <v>9</v>
      </c>
      <c r="D64" t="s">
        <v>34</v>
      </c>
      <c r="E64" s="4"/>
      <c r="F64" s="4"/>
      <c r="G64" s="4"/>
      <c r="H64" s="4"/>
      <c r="I64" s="4"/>
      <c r="J64" s="4"/>
      <c r="K64" s="4"/>
      <c r="L64" s="4"/>
      <c r="M64" s="4"/>
      <c r="N64" s="4">
        <f>378.24+516+599.04+593.6</f>
        <v>2086.88</v>
      </c>
      <c r="O64" s="4"/>
      <c r="P64" s="4"/>
      <c r="Q64" s="4"/>
      <c r="R64" s="20">
        <f t="shared" si="0"/>
        <v>2086.88</v>
      </c>
      <c r="S64" s="22">
        <f>SUM(R64:R65)</f>
        <v>2086.88</v>
      </c>
      <c r="T64" s="11"/>
      <c r="U64" s="11"/>
      <c r="V64" s="11"/>
      <c r="W64" s="11"/>
      <c r="X64" s="11"/>
    </row>
    <row r="65" spans="1:24" x14ac:dyDescent="0.25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20">
        <f t="shared" si="0"/>
        <v>0</v>
      </c>
      <c r="S65" s="11"/>
      <c r="T65" s="11"/>
      <c r="U65" s="11"/>
      <c r="V65" s="11"/>
      <c r="W65" s="11"/>
      <c r="X65" s="11"/>
    </row>
    <row r="66" spans="1:24" x14ac:dyDescent="0.25">
      <c r="E66" s="14"/>
      <c r="F66" s="14"/>
      <c r="G66" s="14"/>
      <c r="H66" s="14"/>
      <c r="I66" s="14"/>
      <c r="J66" s="14"/>
      <c r="K66" s="14"/>
      <c r="L66" s="14"/>
      <c r="M66" s="14"/>
      <c r="N66" s="14">
        <v>-8499.24</v>
      </c>
      <c r="O66" s="14"/>
      <c r="P66" s="14"/>
      <c r="Q66" s="14"/>
      <c r="R66" s="23">
        <f t="shared" si="0"/>
        <v>-8499.24</v>
      </c>
      <c r="S66" s="11"/>
      <c r="T66" s="11"/>
      <c r="U66" s="11"/>
      <c r="V66" s="11"/>
      <c r="W66" s="11"/>
      <c r="X66" s="11"/>
    </row>
    <row r="67" spans="1:24" x14ac:dyDescent="0.25">
      <c r="A67" s="15"/>
      <c r="B67" s="15"/>
      <c r="C67" s="15"/>
      <c r="D67" s="15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24"/>
      <c r="S67" s="18"/>
      <c r="T67" s="18"/>
      <c r="U67" s="11"/>
      <c r="V67" s="11"/>
      <c r="W67" s="11"/>
      <c r="X67" s="11"/>
    </row>
    <row r="68" spans="1:24" x14ac:dyDescent="0.25">
      <c r="A68" t="s">
        <v>35</v>
      </c>
      <c r="B68" t="s">
        <v>51</v>
      </c>
      <c r="C68" t="s">
        <v>9</v>
      </c>
      <c r="D68" t="s">
        <v>36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0">
        <f t="shared" si="0"/>
        <v>0</v>
      </c>
      <c r="S68" s="22">
        <f>SUM(R68:R69)</f>
        <v>4348</v>
      </c>
      <c r="T68" s="11"/>
      <c r="U68" s="11"/>
      <c r="V68" s="11"/>
      <c r="W68" s="11"/>
      <c r="X68" s="11"/>
    </row>
    <row r="69" spans="1:24" x14ac:dyDescent="0.25"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>
        <v>4348</v>
      </c>
      <c r="Q69" s="3"/>
      <c r="R69" s="20">
        <f t="shared" ref="R69:R74" si="1">SUM(E69:Q69)</f>
        <v>4348</v>
      </c>
      <c r="S69" s="11"/>
      <c r="T69" s="11"/>
      <c r="U69" s="11"/>
      <c r="V69" s="11"/>
      <c r="W69" s="11"/>
      <c r="X69" s="11"/>
    </row>
    <row r="70" spans="1:24" x14ac:dyDescent="0.25"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3">
        <f t="shared" si="1"/>
        <v>0</v>
      </c>
      <c r="S70" s="11"/>
      <c r="T70" s="11"/>
      <c r="U70" s="11"/>
      <c r="V70" s="11"/>
      <c r="W70" s="11"/>
      <c r="X70" s="11"/>
    </row>
    <row r="71" spans="1:24" x14ac:dyDescent="0.25">
      <c r="A71" s="15"/>
      <c r="B71" s="15"/>
      <c r="C71" s="15"/>
      <c r="D71" s="15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24"/>
      <c r="S71" s="18"/>
      <c r="T71" s="18"/>
      <c r="U71" s="11"/>
      <c r="V71" s="11"/>
      <c r="W71" s="11"/>
      <c r="X71" s="11"/>
    </row>
    <row r="72" spans="1:24" x14ac:dyDescent="0.25">
      <c r="A72" t="s">
        <v>37</v>
      </c>
      <c r="B72" t="s">
        <v>15</v>
      </c>
      <c r="C72" t="s">
        <v>9</v>
      </c>
      <c r="D72" t="s">
        <v>38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>
        <f>87.28+359.1+156.6+743.28+322.56+218.4</f>
        <v>1887.22</v>
      </c>
      <c r="Q72" s="4"/>
      <c r="R72" s="20">
        <f t="shared" si="1"/>
        <v>1887.22</v>
      </c>
      <c r="S72" s="22">
        <f>SUM(R72:R73)</f>
        <v>1887.22</v>
      </c>
      <c r="T72" s="11"/>
      <c r="U72" s="11"/>
      <c r="V72" s="11"/>
      <c r="W72" s="11"/>
      <c r="X72" s="11"/>
    </row>
    <row r="73" spans="1:24" x14ac:dyDescent="0.25"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20">
        <f t="shared" si="1"/>
        <v>0</v>
      </c>
      <c r="S73" s="11"/>
      <c r="T73" s="11"/>
      <c r="U73" s="11"/>
      <c r="V73" s="11"/>
      <c r="W73" s="11"/>
      <c r="X73" s="11"/>
    </row>
    <row r="74" spans="1:24" x14ac:dyDescent="0.25"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>
        <v>-5168.49</v>
      </c>
      <c r="Q74" s="14"/>
      <c r="R74" s="20">
        <f t="shared" si="1"/>
        <v>-5168.49</v>
      </c>
      <c r="S74" s="11"/>
      <c r="T74" s="11"/>
      <c r="U74" s="11"/>
      <c r="V74" s="11"/>
      <c r="W74" s="11"/>
      <c r="X74" s="11"/>
    </row>
    <row r="75" spans="1:24" x14ac:dyDescent="0.25">
      <c r="Q75" s="12" t="s">
        <v>55</v>
      </c>
      <c r="R75" s="1">
        <f>SUM(S72,S68,S64,S60,S56,S52,S48,S44,S40,S36,S32,S28,S24,S20,S16,S12,S8,S4)</f>
        <v>34930.139999999992</v>
      </c>
    </row>
    <row r="76" spans="1:24" x14ac:dyDescent="0.25">
      <c r="A76" s="27"/>
      <c r="B76" s="28" t="s">
        <v>58</v>
      </c>
      <c r="C76" s="29"/>
      <c r="D76" s="12" t="s">
        <v>60</v>
      </c>
      <c r="Q76" s="12" t="s">
        <v>56</v>
      </c>
      <c r="R76" s="13">
        <v>11698.04</v>
      </c>
      <c r="S76" t="s">
        <v>52</v>
      </c>
    </row>
    <row r="77" spans="1:24" x14ac:dyDescent="0.25">
      <c r="B77" t="s">
        <v>53</v>
      </c>
      <c r="D77" s="25">
        <v>-2150</v>
      </c>
      <c r="Q77" s="12" t="s">
        <v>57</v>
      </c>
      <c r="R77" s="21">
        <f>SUM(R74,R70,R66,R62,R58,R54,R50,R46,R42,R38,R34,R30,R26,R22,R18,R14,R10,R6)</f>
        <v>-91109.859999999986</v>
      </c>
    </row>
    <row r="78" spans="1:24" x14ac:dyDescent="0.25">
      <c r="B78" s="12" t="s">
        <v>59</v>
      </c>
      <c r="D78" s="26">
        <v>-91109.86</v>
      </c>
    </row>
    <row r="79" spans="1:24" ht="15.75" thickBot="1" x14ac:dyDescent="0.3"/>
    <row r="80" spans="1:24" ht="21.75" thickBot="1" x14ac:dyDescent="0.4">
      <c r="D80" s="32">
        <v>119618.63</v>
      </c>
      <c r="E80" s="33" t="s">
        <v>61</v>
      </c>
      <c r="F80" s="30"/>
      <c r="G80" s="30"/>
      <c r="H80" s="30"/>
      <c r="I80" s="31"/>
    </row>
    <row r="82" spans="1:20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x14ac:dyDescent="0.25">
      <c r="A83" s="35" t="s">
        <v>65</v>
      </c>
    </row>
    <row r="84" spans="1:20" x14ac:dyDescent="0.25">
      <c r="A84" t="s">
        <v>66</v>
      </c>
    </row>
    <row r="85" spans="1:20" x14ac:dyDescent="0.25">
      <c r="B85" t="s">
        <v>63</v>
      </c>
      <c r="D85" s="34">
        <v>32282.9</v>
      </c>
    </row>
    <row r="86" spans="1:20" x14ac:dyDescent="0.25">
      <c r="B86" t="s">
        <v>64</v>
      </c>
      <c r="D86" s="34">
        <v>34398.75</v>
      </c>
    </row>
    <row r="87" spans="1:20" x14ac:dyDescent="0.25">
      <c r="A87" t="s">
        <v>67</v>
      </c>
      <c r="B87" t="s">
        <v>68</v>
      </c>
      <c r="D87" s="37">
        <f>D85+D86</f>
        <v>66681.649999999994</v>
      </c>
    </row>
    <row r="89" spans="1:20" x14ac:dyDescent="0.25">
      <c r="A89" t="s">
        <v>69</v>
      </c>
    </row>
    <row r="90" spans="1:20" x14ac:dyDescent="0.25">
      <c r="B90" t="s">
        <v>70</v>
      </c>
      <c r="D90" s="34">
        <v>5651.56</v>
      </c>
    </row>
    <row r="91" spans="1:20" x14ac:dyDescent="0.25">
      <c r="D91" s="34">
        <v>4208.16</v>
      </c>
    </row>
    <row r="92" spans="1:20" x14ac:dyDescent="0.25">
      <c r="B92" t="s">
        <v>71</v>
      </c>
      <c r="D92" s="1">
        <f>+R76</f>
        <v>11698.04</v>
      </c>
    </row>
    <row r="94" spans="1:20" x14ac:dyDescent="0.25">
      <c r="A94" t="s">
        <v>72</v>
      </c>
      <c r="D94" s="37">
        <f>D90+D91+D92</f>
        <v>21557.760000000002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Central New Mexico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2019-07-25T14:35:12Z</dcterms:created>
  <dcterms:modified xsi:type="dcterms:W3CDTF">2019-07-25T19:07:03Z</dcterms:modified>
</cp:coreProperties>
</file>