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G:\Shared drives\Sustainability Governance Council\STARS Report Resources\Operations (OP)\"/>
    </mc:Choice>
  </mc:AlternateContent>
  <xr:revisionPtr revIDLastSave="0" documentId="13_ncr:1_{10FFB657-8E61-4590-B628-9078489F8B58}" xr6:coauthVersionLast="36" xr6:coauthVersionMax="45" xr10:uidLastSave="{00000000-0000-0000-0000-000000000000}"/>
  <bookViews>
    <workbookView xWindow="-120" yWindow="-120" windowWidth="29040" windowHeight="15840" activeTab="2" xr2:uid="{DB693C00-9484-4B81-AE26-F5A99A399D10}"/>
  </bookViews>
  <sheets>
    <sheet name="FY18" sheetId="1" r:id="rId1"/>
    <sheet name="FY19" sheetId="2" r:id="rId2"/>
    <sheet name="eGrid 2018" sheetId="3" r:id="rId3"/>
    <sheet name="Sheet4" sheetId="4" r:id="rId4"/>
    <sheet name="Sheet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E16" i="2" s="1"/>
  <c r="B5" i="2"/>
  <c r="I5" i="2" s="1"/>
  <c r="I5" i="1"/>
  <c r="I16" i="1" s="1"/>
  <c r="I17" i="1" s="1"/>
  <c r="H5" i="1"/>
  <c r="F5" i="1"/>
  <c r="F16" i="1" s="1"/>
  <c r="F17" i="1" s="1"/>
  <c r="I14" i="1"/>
  <c r="H14" i="1"/>
  <c r="F14" i="1"/>
  <c r="B5" i="1"/>
  <c r="G17" i="2"/>
  <c r="G17" i="1"/>
  <c r="I14" i="2"/>
  <c r="H14" i="2"/>
  <c r="F14" i="2"/>
  <c r="G16" i="2"/>
  <c r="G16" i="1"/>
  <c r="G8" i="1"/>
  <c r="F8" i="1"/>
  <c r="G8" i="2"/>
  <c r="F8" i="2"/>
  <c r="I3" i="2"/>
  <c r="H3" i="2"/>
  <c r="F3" i="2"/>
  <c r="I3" i="1"/>
  <c r="H3" i="1"/>
  <c r="F3" i="1"/>
  <c r="E16" i="1"/>
  <c r="E3" i="2"/>
  <c r="E3" i="1"/>
  <c r="E4" i="1"/>
  <c r="E14" i="2"/>
  <c r="E8" i="2"/>
  <c r="E8" i="1"/>
  <c r="E14" i="1"/>
  <c r="D33" i="3"/>
  <c r="E33" i="3"/>
  <c r="F33" i="3"/>
  <c r="G33" i="3"/>
  <c r="H33" i="3"/>
  <c r="I33" i="3"/>
  <c r="J33" i="3"/>
  <c r="K33" i="3"/>
  <c r="L33" i="3"/>
  <c r="M33" i="3"/>
  <c r="N33" i="3"/>
  <c r="O33" i="3"/>
  <c r="P33" i="3"/>
  <c r="C33" i="3"/>
  <c r="D32" i="3"/>
  <c r="E32" i="3"/>
  <c r="F32" i="3"/>
  <c r="G32" i="3"/>
  <c r="H32" i="3"/>
  <c r="I32" i="3"/>
  <c r="J32" i="3"/>
  <c r="K32" i="3"/>
  <c r="L32" i="3"/>
  <c r="M32" i="3"/>
  <c r="N32" i="3"/>
  <c r="O32" i="3"/>
  <c r="P32" i="3"/>
  <c r="C32" i="3"/>
  <c r="F5" i="2" l="1"/>
  <c r="F16" i="2" s="1"/>
  <c r="F17" i="2" s="1"/>
  <c r="H5" i="2"/>
  <c r="I16" i="2"/>
  <c r="I17" i="2" s="1"/>
  <c r="H16" i="2"/>
  <c r="H17" i="2" s="1"/>
  <c r="H16" i="1"/>
  <c r="H17" i="1" s="1"/>
</calcChain>
</file>

<file path=xl/sharedStrings.xml><?xml version="1.0" encoding="utf-8"?>
<sst xmlns="http://schemas.openxmlformats.org/spreadsheetml/2006/main" count="217" uniqueCount="131">
  <si>
    <t>Total Natural Gas</t>
  </si>
  <si>
    <t>Total kWh</t>
  </si>
  <si>
    <t>Sponsored Travel</t>
  </si>
  <si>
    <t>Commuting</t>
  </si>
  <si>
    <t>Total Fleet Gasoline</t>
  </si>
  <si>
    <t>Scope 1: Onsite</t>
  </si>
  <si>
    <t>Sope 2: Indirect</t>
  </si>
  <si>
    <t>Scope 3: Others</t>
  </si>
  <si>
    <t>Units</t>
  </si>
  <si>
    <t>conversion</t>
  </si>
  <si>
    <t>MTCDE</t>
  </si>
  <si>
    <t>Sox</t>
  </si>
  <si>
    <t>Nox</t>
  </si>
  <si>
    <t>Therms</t>
  </si>
  <si>
    <t>Gallons</t>
  </si>
  <si>
    <t>kWh</t>
  </si>
  <si>
    <t>$</t>
  </si>
  <si>
    <t>VMT</t>
  </si>
  <si>
    <t>eGRID subregion acronym</t>
  </si>
  <si>
    <t>eGRID subregion name</t>
  </si>
  <si>
    <t>Total output emission rates</t>
  </si>
  <si>
    <t>Non-baseload output emission rates</t>
  </si>
  <si>
    <t>Grid Gross Loss (%)</t>
  </si>
  <si>
    <t>lb/MWh</t>
  </si>
  <si>
    <r>
      <t>CO</t>
    </r>
    <r>
      <rPr>
        <b/>
        <vertAlign val="subscript"/>
        <sz val="8.5"/>
        <color rgb="FF000000"/>
        <rFont val="Arial"/>
        <family val="2"/>
      </rPr>
      <t>2</t>
    </r>
  </si>
  <si>
    <r>
      <t>CH</t>
    </r>
    <r>
      <rPr>
        <b/>
        <vertAlign val="subscript"/>
        <sz val="8.5"/>
        <color rgb="FF000000"/>
        <rFont val="Arial"/>
        <family val="2"/>
      </rPr>
      <t>4</t>
    </r>
  </si>
  <si>
    <r>
      <t>N</t>
    </r>
    <r>
      <rPr>
        <b/>
        <vertAlign val="subscript"/>
        <sz val="8.5"/>
        <color rgb="FF000000"/>
        <rFont val="Arial"/>
        <family val="2"/>
      </rPr>
      <t>2</t>
    </r>
    <r>
      <rPr>
        <b/>
        <sz val="8.5"/>
        <color rgb="FF000000"/>
        <rFont val="Arial"/>
        <family val="2"/>
      </rPr>
      <t>O</t>
    </r>
  </si>
  <si>
    <r>
      <t>CO</t>
    </r>
    <r>
      <rPr>
        <b/>
        <vertAlign val="subscript"/>
        <sz val="8.5"/>
        <color rgb="FF000000"/>
        <rFont val="Arial"/>
        <family val="2"/>
      </rPr>
      <t>2</t>
    </r>
    <r>
      <rPr>
        <b/>
        <sz val="8.5"/>
        <color rgb="FF000000"/>
        <rFont val="Arial"/>
        <family val="2"/>
      </rPr>
      <t>e</t>
    </r>
  </si>
  <si>
    <r>
      <t>Annual NO</t>
    </r>
    <r>
      <rPr>
        <b/>
        <vertAlign val="subscript"/>
        <sz val="8.5"/>
        <color rgb="FF000000"/>
        <rFont val="Arial"/>
        <family val="2"/>
      </rPr>
      <t>x</t>
    </r>
  </si>
  <si>
    <r>
      <t>Ozone Season NO</t>
    </r>
    <r>
      <rPr>
        <b/>
        <vertAlign val="subscript"/>
        <sz val="8.5"/>
        <color rgb="FF000000"/>
        <rFont val="Arial"/>
        <family val="2"/>
      </rPr>
      <t>x</t>
    </r>
  </si>
  <si>
    <r>
      <t>SO</t>
    </r>
    <r>
      <rPr>
        <b/>
        <vertAlign val="subscript"/>
        <sz val="8.5"/>
        <color rgb="FF000000"/>
        <rFont val="Arial"/>
        <family val="2"/>
      </rPr>
      <t>2</t>
    </r>
  </si>
  <si>
    <t>AKGD</t>
  </si>
  <si>
    <t>ASCC Alaska Grid</t>
  </si>
  <si>
    <t>AKMS</t>
  </si>
  <si>
    <t>ASCC Miscellaneous</t>
  </si>
  <si>
    <t>AZNM</t>
  </si>
  <si>
    <t>WECC Southwest</t>
  </si>
  <si>
    <t>CAMX</t>
  </si>
  <si>
    <t>WECC California</t>
  </si>
  <si>
    <t>ERCT</t>
  </si>
  <si>
    <t>ERCOT All</t>
  </si>
  <si>
    <t>FRCC</t>
  </si>
  <si>
    <t>FRCC All</t>
  </si>
  <si>
    <t>HIMS</t>
  </si>
  <si>
    <t>HICC Miscellaneous</t>
  </si>
  <si>
    <t>HIOA</t>
  </si>
  <si>
    <t>HICC Oahu</t>
  </si>
  <si>
    <t>MROE</t>
  </si>
  <si>
    <t>MRO East</t>
  </si>
  <si>
    <t>MROW</t>
  </si>
  <si>
    <t>MRO West</t>
  </si>
  <si>
    <t>NEWE</t>
  </si>
  <si>
    <t>NPCC New England</t>
  </si>
  <si>
    <t>NWPP</t>
  </si>
  <si>
    <t>WECC Northwest</t>
  </si>
  <si>
    <t>NYCW</t>
  </si>
  <si>
    <t>NPCC NYC/Westchester</t>
  </si>
  <si>
    <t>NYLI</t>
  </si>
  <si>
    <t>NPCC Long Island</t>
  </si>
  <si>
    <t>NYUP</t>
  </si>
  <si>
    <t>NPCC Upstate NY</t>
  </si>
  <si>
    <t>RFCE</t>
  </si>
  <si>
    <t>RFC East</t>
  </si>
  <si>
    <t>RFCM</t>
  </si>
  <si>
    <t>RFC Michigan</t>
  </si>
  <si>
    <t>RFCW</t>
  </si>
  <si>
    <t>RFC West</t>
  </si>
  <si>
    <t>RMPA</t>
  </si>
  <si>
    <t>WECC Rockies</t>
  </si>
  <si>
    <t>SPNO</t>
  </si>
  <si>
    <t>SPP North</t>
  </si>
  <si>
    <t>SPSO</t>
  </si>
  <si>
    <t>SPP South</t>
  </si>
  <si>
    <t>SRMV</t>
  </si>
  <si>
    <t>SERC Mississippi Valley</t>
  </si>
  <si>
    <t>SRMW</t>
  </si>
  <si>
    <t>SERC Midwest</t>
  </si>
  <si>
    <t>SRSO</t>
  </si>
  <si>
    <t>SERC South</t>
  </si>
  <si>
    <t>SRTV</t>
  </si>
  <si>
    <t>SERC Tennessee Valley</t>
  </si>
  <si>
    <t>SRVC</t>
  </si>
  <si>
    <t>SERC Virginia/Carolina</t>
  </si>
  <si>
    <t>U.S.</t>
  </si>
  <si>
    <t>NWPP (kg/MWh)</t>
  </si>
  <si>
    <t>NWPP (MT/kWh)</t>
  </si>
  <si>
    <t>Total</t>
  </si>
  <si>
    <t>TOTAL</t>
  </si>
  <si>
    <t>CO</t>
  </si>
  <si>
    <t>Particulates</t>
  </si>
  <si>
    <t>Natural Gas Emissions</t>
  </si>
  <si>
    <t>MTCDe/Therm</t>
  </si>
  <si>
    <t>Coefficient</t>
  </si>
  <si>
    <t>Unit</t>
  </si>
  <si>
    <t>Source</t>
  </si>
  <si>
    <t>lb Nox/MMBTU</t>
  </si>
  <si>
    <t>ASHRAE</t>
  </si>
  <si>
    <t>lb CO/MMBTU</t>
  </si>
  <si>
    <t>lb part/MMBTU</t>
  </si>
  <si>
    <t>non-GHG emissions in lbs</t>
  </si>
  <si>
    <r>
      <t>Table 4-43:  Estimated U.S. Average Vehicle Emissions Rates per Vehicle by Vehicle Type using Gasoline and Diesel</t>
    </r>
    <r>
      <rPr>
        <sz val="12"/>
        <rFont val="Arial"/>
        <family val="2"/>
      </rPr>
      <t xml:space="preserve"> </t>
    </r>
    <r>
      <rPr>
        <b/>
        <sz val="12"/>
        <rFont val="Arial"/>
        <family val="2"/>
      </rPr>
      <t>(Grams per mile)</t>
    </r>
  </si>
  <si>
    <t>GASOLINE</t>
  </si>
  <si>
    <t>Light-duty vehicles</t>
  </si>
  <si>
    <t>Total HC</t>
  </si>
  <si>
    <t>Exhaust CO</t>
  </si>
  <si>
    <t>Exhaust NOx</t>
  </si>
  <si>
    <t>Exhaust PM2.5</t>
  </si>
  <si>
    <t>Brakewear PM2.5</t>
  </si>
  <si>
    <t>Tirewear PM2.5</t>
  </si>
  <si>
    <t>Light-duty trucks</t>
  </si>
  <si>
    <t>Heavy-duty vehicles</t>
  </si>
  <si>
    <t>Motorcycles</t>
  </si>
  <si>
    <t>DIESEL</t>
  </si>
  <si>
    <t>Average Emissions Per Vehicle, Gasoline and Diesel Fleet</t>
  </si>
  <si>
    <r>
      <t xml:space="preserve">KEY: </t>
    </r>
    <r>
      <rPr>
        <sz val="9"/>
        <rFont val="Arial"/>
        <family val="2"/>
      </rPr>
      <t>CO = carbon monoxide; HC = hydrocarbons; NOx = nitrogen oxides; PM2.5 = particulate matter with diameter &lt;= 2.5 micrometers.</t>
    </r>
  </si>
  <si>
    <t>NOTES</t>
  </si>
  <si>
    <t xml:space="preserve">Estimates are by calendar year.  Vehicles types are defined as follows: light-duty vehicles (passenger cars); light-duty trucks (two axle, four tire); heavy-duty vehicles (trucks with more than two axles or four tires); motorcycle (highway only). </t>
  </si>
  <si>
    <t>Emissions factors are averages based on the national average age distributions, vehicle activity (speeds, operating modes, vehicle-miles traveled fractions, starts and idling), temperatures, inspection/maintenance and antitampering programs, and average gasoline fuel properties in that calendar year. Total HC includes exhaust and evaporative emissions.</t>
  </si>
  <si>
    <t>Average emissions per vehicle rates assume a fleet comprised exclusively of gasoline and diesel vehicles.  Gasoline-electric hybrids are accounted for in the values for gasoline vehicles.</t>
  </si>
  <si>
    <t>This table was generated using MOVES2014a, the U.S. Environmental Protection Agency's (EPA) mobile source emissions factor model. More information on MOVES is available at /www.epa.gov/moves.</t>
  </si>
  <si>
    <t>Data for this update are based on new categories and are not comparable to previous releases. Changes retroactively applied to the data for previous years to provide consistent comparisons over time.</t>
  </si>
  <si>
    <t>SOURCE</t>
  </si>
  <si>
    <t>U.S. Environmental Protection Agency, Office of Transportation and Air Quality, personal communication, Apr. 6, 2018.</t>
  </si>
  <si>
    <t>https://www.bts.gov/content/estimated-national-average-vehicle-emissions-rates-vehicle-vehicle-type-using-gasoline-and</t>
  </si>
  <si>
    <t>grams/mile</t>
  </si>
  <si>
    <t>imperial tons</t>
  </si>
  <si>
    <t>Imperial tons</t>
  </si>
  <si>
    <t>http://blueskymodel.org/air-mile</t>
  </si>
  <si>
    <t>https://www.epa.gov/energy/greenhouse-gases-equivalencies-calculator-calculations-and-references</t>
  </si>
  <si>
    <t>EPA</t>
  </si>
  <si>
    <t>(Brian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</si>
</sst>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0.0"/>
    <numFmt numFmtId="166" formatCode="#,##0.000"/>
    <numFmt numFmtId="167" formatCode="0.000"/>
    <numFmt numFmtId="168" formatCode="0.0"/>
  </numFmts>
  <fonts count="19"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b/>
      <sz val="8.5"/>
      <color rgb="FF000000"/>
      <name val="Arial"/>
      <family val="2"/>
    </font>
    <font>
      <b/>
      <vertAlign val="subscript"/>
      <sz val="8.5"/>
      <color rgb="FF000000"/>
      <name val="Arial"/>
      <family val="2"/>
    </font>
    <font>
      <sz val="8.5"/>
      <color rgb="FF000000"/>
      <name val="Arial"/>
      <family val="2"/>
    </font>
    <font>
      <sz val="11"/>
      <color rgb="FF000000"/>
      <name val="Calibri"/>
      <family val="2"/>
      <scheme val="minor"/>
    </font>
    <font>
      <b/>
      <sz val="11"/>
      <color rgb="FF000000"/>
      <name val="Calibri"/>
      <family val="2"/>
      <scheme val="minor"/>
    </font>
    <font>
      <sz val="13"/>
      <color rgb="FF212121"/>
      <name val="Source Sans Pro"/>
      <family val="2"/>
    </font>
    <font>
      <b/>
      <sz val="12"/>
      <name val="Arial"/>
      <family val="2"/>
    </font>
    <font>
      <sz val="12"/>
      <name val="Arial"/>
      <family val="2"/>
    </font>
    <font>
      <sz val="10"/>
      <name val="Arial"/>
      <family val="2"/>
    </font>
    <font>
      <b/>
      <sz val="11"/>
      <name val="Arial Narrow"/>
      <family val="2"/>
    </font>
    <font>
      <sz val="11"/>
      <name val="Arial Narrow"/>
      <family val="2"/>
    </font>
    <font>
      <i/>
      <sz val="11"/>
      <name val="Arial Narrow"/>
      <family val="2"/>
    </font>
    <font>
      <b/>
      <i/>
      <sz val="11"/>
      <name val="Arial Narrow"/>
      <family val="2"/>
    </font>
    <font>
      <b/>
      <sz val="9"/>
      <name val="Arial"/>
      <family val="2"/>
    </font>
    <font>
      <sz val="9"/>
      <name val="Arial"/>
      <family val="2"/>
    </font>
  </fonts>
  <fills count="8">
    <fill>
      <patternFill patternType="none"/>
    </fill>
    <fill>
      <patternFill patternType="gray125"/>
    </fill>
    <fill>
      <patternFill patternType="solid">
        <fgColor rgb="FFC6EFCE"/>
      </patternFill>
    </fill>
    <fill>
      <patternFill patternType="solid">
        <fgColor theme="8" tint="0.39997558519241921"/>
        <bgColor indexed="64"/>
      </patternFill>
    </fill>
    <fill>
      <patternFill patternType="solid">
        <fgColor rgb="FFF2F2F2"/>
        <bgColor rgb="FF000000"/>
      </patternFill>
    </fill>
    <fill>
      <patternFill patternType="solid">
        <fgColor rgb="FFEBF1DE"/>
        <bgColor rgb="FF000000"/>
      </patternFill>
    </fill>
    <fill>
      <patternFill patternType="solid">
        <fgColor rgb="FFE4DFEC"/>
        <bgColor rgb="FF000000"/>
      </patternFill>
    </fill>
    <fill>
      <patternFill patternType="solid">
        <fgColor theme="5" tint="0.59999389629810485"/>
        <bgColor indexed="64"/>
      </patternFill>
    </fill>
  </fills>
  <borders count="24">
    <border>
      <left/>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bottom/>
      <diagonal/>
    </border>
    <border>
      <left/>
      <right style="thick">
        <color indexed="64"/>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right style="thick">
        <color indexed="64"/>
      </right>
      <top style="thin">
        <color indexed="64"/>
      </top>
      <bottom/>
      <diagonal/>
    </border>
    <border>
      <left/>
      <right/>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87">
    <xf numFmtId="0" fontId="0" fillId="0" borderId="0" xfId="0"/>
    <xf numFmtId="3" fontId="0" fillId="0" borderId="0" xfId="0" applyNumberFormat="1"/>
    <xf numFmtId="43" fontId="0" fillId="0" borderId="0" xfId="0" applyNumberFormat="1"/>
    <xf numFmtId="43" fontId="0" fillId="0" borderId="0" xfId="1" applyFont="1"/>
    <xf numFmtId="165" fontId="4" fillId="5" borderId="12" xfId="0" applyNumberFormat="1" applyFont="1" applyFill="1" applyBorder="1" applyAlignment="1">
      <alignment horizontal="center" vertical="center" wrapText="1"/>
    </xf>
    <xf numFmtId="166" fontId="4" fillId="5" borderId="12" xfId="0" applyNumberFormat="1" applyFont="1" applyFill="1" applyBorder="1" applyAlignment="1">
      <alignment horizontal="center" vertical="center" wrapText="1"/>
    </xf>
    <xf numFmtId="165" fontId="4" fillId="6" borderId="12" xfId="0" applyNumberFormat="1" applyFont="1" applyFill="1" applyBorder="1" applyAlignment="1">
      <alignment horizontal="center" vertical="center" wrapText="1"/>
    </xf>
    <xf numFmtId="166" fontId="4" fillId="6" borderId="12" xfId="0" applyNumberFormat="1" applyFont="1" applyFill="1" applyBorder="1" applyAlignment="1">
      <alignment horizontal="center" vertical="center" wrapText="1"/>
    </xf>
    <xf numFmtId="0" fontId="6" fillId="0" borderId="3" xfId="0" applyFont="1" applyBorder="1"/>
    <xf numFmtId="0" fontId="6" fillId="0" borderId="12" xfId="0" applyFont="1" applyBorder="1"/>
    <xf numFmtId="4" fontId="0" fillId="0" borderId="0" xfId="0" applyNumberFormat="1"/>
    <xf numFmtId="165" fontId="6" fillId="0" borderId="12" xfId="0" applyNumberFormat="1" applyFont="1" applyBorder="1"/>
    <xf numFmtId="166" fontId="6" fillId="0" borderId="12" xfId="0" applyNumberFormat="1" applyFont="1" applyBorder="1"/>
    <xf numFmtId="164" fontId="6" fillId="0" borderId="13" xfId="0" applyNumberFormat="1" applyFont="1" applyBorder="1"/>
    <xf numFmtId="164" fontId="6" fillId="0" borderId="14" xfId="0" applyNumberFormat="1" applyFont="1" applyBorder="1"/>
    <xf numFmtId="0" fontId="6" fillId="0" borderId="2" xfId="0" applyFont="1" applyBorder="1"/>
    <xf numFmtId="0" fontId="6" fillId="0" borderId="15" xfId="0" applyFont="1" applyBorder="1"/>
    <xf numFmtId="165" fontId="6" fillId="0" borderId="15" xfId="0" applyNumberFormat="1" applyFont="1" applyBorder="1"/>
    <xf numFmtId="166" fontId="6" fillId="0" borderId="15" xfId="0" applyNumberFormat="1" applyFont="1" applyBorder="1"/>
    <xf numFmtId="164" fontId="6" fillId="0" borderId="16" xfId="0" applyNumberFormat="1" applyFont="1" applyBorder="1"/>
    <xf numFmtId="165" fontId="4" fillId="0" borderId="18" xfId="0" applyNumberFormat="1" applyFont="1" applyBorder="1"/>
    <xf numFmtId="166" fontId="4" fillId="0" borderId="18" xfId="0" applyNumberFormat="1" applyFont="1" applyBorder="1"/>
    <xf numFmtId="164" fontId="4" fillId="0" borderId="19" xfId="0" applyNumberFormat="1" applyFont="1" applyBorder="1"/>
    <xf numFmtId="0" fontId="6" fillId="0" borderId="0" xfId="0" applyFont="1" applyFill="1" applyBorder="1"/>
    <xf numFmtId="2" fontId="0" fillId="0" borderId="0" xfId="0" applyNumberFormat="1"/>
    <xf numFmtId="11" fontId="0" fillId="0" borderId="0" xfId="0" applyNumberFormat="1"/>
    <xf numFmtId="11" fontId="2" fillId="2" borderId="0" xfId="2" applyNumberFormat="1"/>
    <xf numFmtId="43" fontId="7" fillId="0" borderId="0" xfId="0" applyNumberFormat="1" applyFont="1"/>
    <xf numFmtId="0" fontId="7" fillId="0" borderId="0" xfId="0" applyFont="1"/>
    <xf numFmtId="43" fontId="3" fillId="0" borderId="0" xfId="1" applyFont="1"/>
    <xf numFmtId="0" fontId="3" fillId="0" borderId="0" xfId="0" applyFont="1"/>
    <xf numFmtId="43" fontId="8" fillId="0" borderId="0" xfId="0" applyNumberFormat="1" applyFont="1"/>
    <xf numFmtId="0" fontId="9" fillId="0" borderId="0" xfId="0" applyFont="1"/>
    <xf numFmtId="3" fontId="0" fillId="3" borderId="0" xfId="0" applyNumberFormat="1" applyFont="1" applyFill="1"/>
    <xf numFmtId="0" fontId="0" fillId="0" borderId="0" xfId="0" applyFont="1"/>
    <xf numFmtId="43" fontId="3" fillId="0" borderId="0" xfId="0" applyNumberFormat="1" applyFont="1"/>
    <xf numFmtId="1" fontId="7" fillId="0" borderId="0" xfId="0" applyNumberFormat="1" applyFont="1"/>
    <xf numFmtId="1" fontId="0" fillId="0" borderId="0" xfId="0" applyNumberFormat="1"/>
    <xf numFmtId="168" fontId="3" fillId="0" borderId="0" xfId="0" applyNumberFormat="1" applyFont="1"/>
    <xf numFmtId="1" fontId="3" fillId="0" borderId="0" xfId="0" applyNumberFormat="1" applyFont="1"/>
    <xf numFmtId="0" fontId="12" fillId="0" borderId="0" xfId="0" applyFont="1"/>
    <xf numFmtId="0" fontId="13" fillId="0" borderId="0" xfId="0" applyFont="1"/>
    <xf numFmtId="0" fontId="13" fillId="0" borderId="22" xfId="0" applyFont="1" applyBorder="1" applyAlignment="1">
      <alignment horizontal="center"/>
    </xf>
    <xf numFmtId="0" fontId="14" fillId="0" borderId="0" xfId="0" applyFont="1"/>
    <xf numFmtId="2" fontId="13" fillId="0" borderId="0" xfId="0" applyNumberFormat="1" applyFont="1"/>
    <xf numFmtId="2" fontId="14" fillId="0" borderId="0" xfId="0" applyNumberFormat="1" applyFont="1"/>
    <xf numFmtId="167" fontId="14" fillId="0" borderId="0" xfId="0" applyNumberFormat="1" applyFont="1"/>
    <xf numFmtId="0" fontId="15" fillId="0" borderId="0" xfId="0" applyFont="1"/>
    <xf numFmtId="0" fontId="16" fillId="0" borderId="0" xfId="0" applyFont="1"/>
    <xf numFmtId="0" fontId="14" fillId="0" borderId="22" xfId="0" applyFont="1" applyBorder="1"/>
    <xf numFmtId="167" fontId="14" fillId="0" borderId="22" xfId="0" applyNumberFormat="1" applyFont="1" applyBorder="1"/>
    <xf numFmtId="0" fontId="18" fillId="0" borderId="0" xfId="0" applyFont="1"/>
    <xf numFmtId="0" fontId="18" fillId="0" borderId="0" xfId="0" applyFont="1" applyAlignment="1">
      <alignment wrapText="1"/>
    </xf>
    <xf numFmtId="2" fontId="18" fillId="0" borderId="0" xfId="0" applyNumberFormat="1" applyFont="1"/>
    <xf numFmtId="2" fontId="12" fillId="0" borderId="0" xfId="0" applyNumberFormat="1" applyFont="1"/>
    <xf numFmtId="0" fontId="0" fillId="0" borderId="0" xfId="0" applyAlignment="1">
      <alignment horizontal="right"/>
    </xf>
    <xf numFmtId="0" fontId="0" fillId="7" borderId="0" xfId="0" applyFill="1"/>
    <xf numFmtId="164" fontId="4" fillId="4" borderId="21" xfId="0" applyNumberFormat="1" applyFont="1" applyFill="1" applyBorder="1" applyAlignment="1">
      <alignment horizontal="center" vertical="center" wrapText="1"/>
    </xf>
    <xf numFmtId="164" fontId="4" fillId="4" borderId="16" xfId="0" applyNumberFormat="1" applyFont="1" applyFill="1" applyBorder="1" applyAlignment="1">
      <alignment horizontal="center" vertical="center" wrapText="1"/>
    </xf>
    <xf numFmtId="164" fontId="4" fillId="4" borderId="14"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0" borderId="17" xfId="0" applyFont="1" applyBorder="1"/>
    <xf numFmtId="0" fontId="4" fillId="0" borderId="18" xfId="0"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20" xfId="0" applyFont="1" applyFill="1" applyBorder="1" applyAlignment="1">
      <alignment horizontal="center" vertical="center" wrapText="1"/>
    </xf>
    <xf numFmtId="49" fontId="18" fillId="0" borderId="0" xfId="0" applyNumberFormat="1" applyFont="1" applyAlignment="1">
      <alignment wrapText="1"/>
    </xf>
    <xf numFmtId="0" fontId="10" fillId="0" borderId="22" xfId="0" applyFont="1" applyBorder="1" applyAlignment="1">
      <alignment horizontal="left" wrapText="1"/>
    </xf>
    <xf numFmtId="0" fontId="17" fillId="0" borderId="23" xfId="0" applyFont="1" applyBorder="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xf numFmtId="49" fontId="17" fillId="0" borderId="0" xfId="0" applyNumberFormat="1" applyFont="1" applyAlignment="1">
      <alignment wrapText="1"/>
    </xf>
  </cellXfs>
  <cellStyles count="3">
    <cellStyle name="Comma" xfId="1" builtinId="3"/>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8717-2B60-49F2-A4A5-7543731444BB}">
  <dimension ref="A1:K24"/>
  <sheetViews>
    <sheetView workbookViewId="0">
      <selection activeCell="E4" sqref="E4"/>
    </sheetView>
  </sheetViews>
  <sheetFormatPr defaultRowHeight="15" x14ac:dyDescent="0.25"/>
  <cols>
    <col min="1" max="1" width="22" customWidth="1"/>
    <col min="2" max="2" width="16.28515625" customWidth="1"/>
    <col min="5" max="7" width="10.5703125" bestFit="1" customWidth="1"/>
    <col min="8" max="8" width="11.5703125" bestFit="1" customWidth="1"/>
    <col min="9" max="9" width="9.5703125" bestFit="1" customWidth="1"/>
  </cols>
  <sheetData>
    <row r="1" spans="1:11" x14ac:dyDescent="0.25">
      <c r="A1" t="s">
        <v>5</v>
      </c>
      <c r="C1" t="s">
        <v>8</v>
      </c>
      <c r="D1" t="s">
        <v>9</v>
      </c>
      <c r="E1" t="s">
        <v>10</v>
      </c>
      <c r="F1" t="s">
        <v>12</v>
      </c>
      <c r="G1" t="s">
        <v>11</v>
      </c>
      <c r="H1" t="s">
        <v>88</v>
      </c>
      <c r="I1" t="s">
        <v>89</v>
      </c>
    </row>
    <row r="3" spans="1:11" ht="17.25" x14ac:dyDescent="0.3">
      <c r="A3" t="s">
        <v>0</v>
      </c>
      <c r="B3" s="33">
        <v>1774711.464071</v>
      </c>
      <c r="C3" s="34" t="s">
        <v>13</v>
      </c>
      <c r="D3" s="32">
        <v>5.3E-3</v>
      </c>
      <c r="E3" s="29">
        <f>D3*B3</f>
        <v>9405.9707595762993</v>
      </c>
      <c r="F3">
        <f>B3*Sheet4!A4/10</f>
        <v>24845.960496994005</v>
      </c>
      <c r="H3">
        <f>B3*Sheet4!A5/10</f>
        <v>7098.8458562839996</v>
      </c>
      <c r="I3">
        <f>B3*Sheet4!A6/10</f>
        <v>1064.8268784426</v>
      </c>
      <c r="K3" s="28" t="s">
        <v>99</v>
      </c>
    </row>
    <row r="4" spans="1:11" x14ac:dyDescent="0.25">
      <c r="A4" t="s">
        <v>4</v>
      </c>
      <c r="B4">
        <v>88156</v>
      </c>
      <c r="C4" t="s">
        <v>14</v>
      </c>
      <c r="D4">
        <v>8.8870000000000005</v>
      </c>
      <c r="E4" s="29">
        <f>D4*B4/1000</f>
        <v>783.44237200000009</v>
      </c>
    </row>
    <row r="5" spans="1:11" x14ac:dyDescent="0.25">
      <c r="A5" s="55" t="s">
        <v>17</v>
      </c>
      <c r="B5" s="3">
        <f>B4*22</f>
        <v>1939432</v>
      </c>
      <c r="E5" s="29"/>
      <c r="F5" s="2">
        <f>B5*Sheet5!V7/1000*2.2</f>
        <v>4411.8199136000003</v>
      </c>
      <c r="H5" s="2">
        <f>B5*Sheet5!V6/1000*2.2</f>
        <v>38895.6966464</v>
      </c>
      <c r="I5" s="2">
        <f>B5*(Sheet5!V8+Sheet5!V9+Sheet5!V10)*2.2/1000</f>
        <v>106.66876000000001</v>
      </c>
    </row>
    <row r="6" spans="1:11" x14ac:dyDescent="0.25">
      <c r="A6" t="s">
        <v>6</v>
      </c>
      <c r="E6" s="29"/>
    </row>
    <row r="7" spans="1:11" x14ac:dyDescent="0.25">
      <c r="E7" s="29"/>
    </row>
    <row r="8" spans="1:11" x14ac:dyDescent="0.25">
      <c r="A8" t="s">
        <v>1</v>
      </c>
      <c r="B8" s="2">
        <v>61749768.588827297</v>
      </c>
      <c r="C8" t="s">
        <v>15</v>
      </c>
      <c r="E8" s="29">
        <f>B8*'eGrid 2018'!F33</f>
        <v>18059.000504568856</v>
      </c>
      <c r="F8" s="2">
        <f>B8*'eGrid 2018'!G33*2.2*1000</f>
        <v>37049.861153296377</v>
      </c>
      <c r="G8" s="2">
        <f>B8*'eGrid 2018'!I33*2.2*1000</f>
        <v>24699.90743553092</v>
      </c>
      <c r="K8" s="28" t="s">
        <v>99</v>
      </c>
    </row>
    <row r="9" spans="1:11" x14ac:dyDescent="0.25">
      <c r="E9" s="29"/>
    </row>
    <row r="10" spans="1:11" x14ac:dyDescent="0.25">
      <c r="E10" s="29"/>
    </row>
    <row r="11" spans="1:11" x14ac:dyDescent="0.25">
      <c r="A11" t="s">
        <v>7</v>
      </c>
      <c r="E11" s="29"/>
    </row>
    <row r="12" spans="1:11" x14ac:dyDescent="0.25">
      <c r="E12" s="29"/>
    </row>
    <row r="13" spans="1:11" x14ac:dyDescent="0.25">
      <c r="A13" t="s">
        <v>2</v>
      </c>
      <c r="C13" t="s">
        <v>16</v>
      </c>
      <c r="E13" s="29"/>
    </row>
    <row r="14" spans="1:11" x14ac:dyDescent="0.25">
      <c r="A14" t="s">
        <v>3</v>
      </c>
      <c r="B14" s="3">
        <v>29700000</v>
      </c>
      <c r="C14" t="s">
        <v>17</v>
      </c>
      <c r="D14">
        <v>0.40400000000000003</v>
      </c>
      <c r="E14" s="29">
        <f>B14*D14/1000</f>
        <v>11998.8</v>
      </c>
      <c r="F14" s="3">
        <f>B14*Sheet5!$V$7/1000*2.2</f>
        <v>67561.56</v>
      </c>
      <c r="H14" s="2">
        <f>B14*Sheet5!$V$6/1000*2.2</f>
        <v>595639.44000000006</v>
      </c>
      <c r="I14" s="2">
        <f>B14*(Sheet5!$V$8+Sheet5!$V$9+Sheet5!$V$10)/1000*2.2</f>
        <v>1633.5000000000002</v>
      </c>
      <c r="K14" s="28" t="s">
        <v>99</v>
      </c>
    </row>
    <row r="16" spans="1:11" x14ac:dyDescent="0.25">
      <c r="A16" t="s">
        <v>86</v>
      </c>
      <c r="E16" s="35">
        <f>SUM(E3:E15)</f>
        <v>40247.213636145156</v>
      </c>
      <c r="F16" s="38">
        <f>SUM(F3:F14)</f>
        <v>133869.20156389038</v>
      </c>
      <c r="G16" s="38">
        <f>SUM(G3:G14)</f>
        <v>24699.90743553092</v>
      </c>
      <c r="H16" s="38">
        <f>SUM(H3:H14)</f>
        <v>641633.98250268411</v>
      </c>
      <c r="I16" s="38">
        <f>SUM(I3:I14)</f>
        <v>2804.9956384426005</v>
      </c>
      <c r="K16" s="28" t="s">
        <v>99</v>
      </c>
    </row>
    <row r="17" spans="5:11" x14ac:dyDescent="0.25">
      <c r="E17" s="2"/>
      <c r="F17" s="2">
        <f>F16/2000</f>
        <v>66.934600781945193</v>
      </c>
      <c r="G17" s="2">
        <f>G16/2000</f>
        <v>12.349953717765461</v>
      </c>
      <c r="H17" s="2">
        <f>H16/2000</f>
        <v>320.81699125134207</v>
      </c>
      <c r="I17" s="2">
        <f>I16/2000</f>
        <v>1.4024978192213002</v>
      </c>
      <c r="K17" t="s">
        <v>125</v>
      </c>
    </row>
    <row r="24" spans="5:11" x14ac:dyDescent="0.25">
      <c r="F24" s="10"/>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32C-7AC0-45AC-ACE7-454C4A1E9F5F}">
  <dimension ref="A1:K17"/>
  <sheetViews>
    <sheetView workbookViewId="0">
      <selection sqref="A1:K17"/>
    </sheetView>
  </sheetViews>
  <sheetFormatPr defaultRowHeight="15" x14ac:dyDescent="0.25"/>
  <cols>
    <col min="1" max="1" width="18.7109375" customWidth="1"/>
    <col min="2" max="2" width="13.85546875" customWidth="1"/>
    <col min="4" max="4" width="13.28515625" customWidth="1"/>
    <col min="5" max="5" width="12.85546875" customWidth="1"/>
    <col min="6" max="7" width="10.5703125" bestFit="1" customWidth="1"/>
  </cols>
  <sheetData>
    <row r="1" spans="1:11" x14ac:dyDescent="0.25">
      <c r="A1" t="s">
        <v>5</v>
      </c>
      <c r="C1" t="s">
        <v>8</v>
      </c>
      <c r="D1" t="s">
        <v>9</v>
      </c>
      <c r="E1" t="s">
        <v>10</v>
      </c>
      <c r="F1" s="28" t="s">
        <v>12</v>
      </c>
      <c r="G1" s="28" t="s">
        <v>11</v>
      </c>
      <c r="H1" s="28" t="s">
        <v>88</v>
      </c>
      <c r="I1" s="28" t="s">
        <v>89</v>
      </c>
    </row>
    <row r="3" spans="1:11" ht="17.25" x14ac:dyDescent="0.3">
      <c r="A3" t="s">
        <v>0</v>
      </c>
      <c r="B3" s="1">
        <v>2060319.0312649999</v>
      </c>
      <c r="C3" t="s">
        <v>13</v>
      </c>
      <c r="D3" s="32">
        <v>5.3E-3</v>
      </c>
      <c r="E3" s="29">
        <f>D3*B3</f>
        <v>10919.690865704499</v>
      </c>
      <c r="F3" s="36">
        <f>B3*Sheet4!A4/10</f>
        <v>28844.466437710002</v>
      </c>
      <c r="G3" s="37"/>
      <c r="H3" s="37">
        <f>B3*Sheet4!A5/10</f>
        <v>8241.2761250599997</v>
      </c>
      <c r="I3" s="37">
        <f>B3*Sheet4!A6/10</f>
        <v>1236.191418759</v>
      </c>
      <c r="K3" t="s">
        <v>99</v>
      </c>
    </row>
    <row r="4" spans="1:11" x14ac:dyDescent="0.25">
      <c r="A4" t="s">
        <v>4</v>
      </c>
      <c r="B4" s="56">
        <v>52989.77</v>
      </c>
      <c r="C4" t="s">
        <v>14</v>
      </c>
      <c r="D4" s="28">
        <v>8.8870000000000005</v>
      </c>
      <c r="E4" s="30">
        <f>D4*B4/1000</f>
        <v>470.92008599000002</v>
      </c>
    </row>
    <row r="5" spans="1:11" x14ac:dyDescent="0.25">
      <c r="A5" s="55" t="s">
        <v>17</v>
      </c>
      <c r="B5">
        <f>22*B4</f>
        <v>1165774.94</v>
      </c>
      <c r="E5" s="30"/>
      <c r="F5">
        <f>B5*Sheet5!W7*2.2/1000</f>
        <v>2428.7755099960004</v>
      </c>
      <c r="H5">
        <f>B5*Sheet5!W6*2.2/1000</f>
        <v>21689.709068676002</v>
      </c>
      <c r="I5">
        <f>B5*(Sheet5!W8+Sheet5!W9+Sheet5!W10)*2.2/1000</f>
        <v>58.988211964000001</v>
      </c>
    </row>
    <row r="6" spans="1:11" x14ac:dyDescent="0.25">
      <c r="A6" t="s">
        <v>6</v>
      </c>
      <c r="E6" s="30"/>
    </row>
    <row r="7" spans="1:11" x14ac:dyDescent="0.25">
      <c r="E7" s="30"/>
    </row>
    <row r="8" spans="1:11" x14ac:dyDescent="0.25">
      <c r="A8" t="s">
        <v>1</v>
      </c>
      <c r="B8" s="3">
        <v>56558027.200000003</v>
      </c>
      <c r="C8" t="s">
        <v>15</v>
      </c>
      <c r="E8" s="31">
        <f>B8*'eGrid 2018'!F33</f>
        <v>16540.652136581819</v>
      </c>
      <c r="F8" s="27">
        <f>B8*'eGrid 2018'!G33*2.2*1000</f>
        <v>33934.816320000005</v>
      </c>
      <c r="G8" s="27">
        <f>B8*'eGrid 2018'!I33*2.2*1000</f>
        <v>22623.210880000006</v>
      </c>
      <c r="K8" s="28" t="s">
        <v>99</v>
      </c>
    </row>
    <row r="9" spans="1:11" x14ac:dyDescent="0.25">
      <c r="E9" s="30"/>
    </row>
    <row r="10" spans="1:11" x14ac:dyDescent="0.25">
      <c r="E10" s="30"/>
    </row>
    <row r="11" spans="1:11" x14ac:dyDescent="0.25">
      <c r="A11" t="s">
        <v>7</v>
      </c>
      <c r="E11" s="30"/>
    </row>
    <row r="12" spans="1:11" x14ac:dyDescent="0.25">
      <c r="E12" s="30"/>
    </row>
    <row r="13" spans="1:11" x14ac:dyDescent="0.25">
      <c r="A13" t="s">
        <v>2</v>
      </c>
      <c r="C13" t="s">
        <v>16</v>
      </c>
      <c r="E13" s="30"/>
    </row>
    <row r="14" spans="1:11" x14ac:dyDescent="0.25">
      <c r="A14" t="s">
        <v>3</v>
      </c>
      <c r="B14">
        <v>31300000</v>
      </c>
      <c r="C14" t="s">
        <v>17</v>
      </c>
      <c r="D14">
        <v>0.40400000000000003</v>
      </c>
      <c r="E14" s="29">
        <f>B14*D14/1000</f>
        <v>12645.2</v>
      </c>
      <c r="F14">
        <f>B14*Sheet5!W7/1000*2.2</f>
        <v>65210.420000000006</v>
      </c>
      <c r="H14">
        <f>B14*Sheet5!W6/1000*2.2</f>
        <v>582349.02000000014</v>
      </c>
      <c r="I14">
        <f>B14*(Sheet5!W8+Sheet5!W9+Sheet5!W10)/1000*2.2</f>
        <v>1583.78</v>
      </c>
      <c r="K14" s="28" t="s">
        <v>99</v>
      </c>
    </row>
    <row r="15" spans="1:11" x14ac:dyDescent="0.25">
      <c r="E15" s="30"/>
    </row>
    <row r="16" spans="1:11" x14ac:dyDescent="0.25">
      <c r="A16" t="s">
        <v>87</v>
      </c>
      <c r="E16" s="35">
        <f>SUM(E3:E15)</f>
        <v>40576.463088276316</v>
      </c>
      <c r="F16" s="39">
        <f>SUM(F3:F15)</f>
        <v>130418.47826770601</v>
      </c>
      <c r="G16" s="39">
        <f>SUM(G3:G15)</f>
        <v>22623.210880000006</v>
      </c>
      <c r="H16" s="39">
        <f>SUM(H3:H15)</f>
        <v>612280.00519373617</v>
      </c>
      <c r="I16" s="39">
        <f>SUM(I3:I15)</f>
        <v>2878.9596307229999</v>
      </c>
      <c r="K16" s="28" t="s">
        <v>99</v>
      </c>
    </row>
    <row r="17" spans="5:11" x14ac:dyDescent="0.25">
      <c r="E17" s="2"/>
      <c r="F17" s="2">
        <f>F16/2000</f>
        <v>65.209239133853004</v>
      </c>
      <c r="G17" s="2">
        <f>G16/2000</f>
        <v>11.311605440000003</v>
      </c>
      <c r="H17" s="2">
        <f>H16/2000</f>
        <v>306.1400025968681</v>
      </c>
      <c r="I17" s="2">
        <f>I16/2000</f>
        <v>1.4394798153615</v>
      </c>
      <c r="K17" t="s">
        <v>126</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11A2-A975-430C-B23B-40322F56AC85}">
  <dimension ref="A1:Q33"/>
  <sheetViews>
    <sheetView tabSelected="1" workbookViewId="0">
      <selection activeCell="F33" sqref="F33"/>
    </sheetView>
  </sheetViews>
  <sheetFormatPr defaultRowHeight="15" x14ac:dyDescent="0.25"/>
  <sheetData>
    <row r="1" spans="1:17" x14ac:dyDescent="0.25">
      <c r="A1" s="68" t="s">
        <v>18</v>
      </c>
      <c r="B1" s="71" t="s">
        <v>19</v>
      </c>
      <c r="C1" s="74" t="s">
        <v>20</v>
      </c>
      <c r="D1" s="75"/>
      <c r="E1" s="75"/>
      <c r="F1" s="75"/>
      <c r="G1" s="75"/>
      <c r="H1" s="75"/>
      <c r="I1" s="76"/>
      <c r="J1" s="77" t="s">
        <v>21</v>
      </c>
      <c r="K1" s="78"/>
      <c r="L1" s="78"/>
      <c r="M1" s="78"/>
      <c r="N1" s="78"/>
      <c r="O1" s="78"/>
      <c r="P1" s="79"/>
      <c r="Q1" s="57" t="s">
        <v>22</v>
      </c>
    </row>
    <row r="2" spans="1:17" x14ac:dyDescent="0.25">
      <c r="A2" s="69"/>
      <c r="B2" s="72"/>
      <c r="C2" s="60" t="s">
        <v>23</v>
      </c>
      <c r="D2" s="61"/>
      <c r="E2" s="61"/>
      <c r="F2" s="61"/>
      <c r="G2" s="61"/>
      <c r="H2" s="61"/>
      <c r="I2" s="62"/>
      <c r="J2" s="63" t="s">
        <v>23</v>
      </c>
      <c r="K2" s="64"/>
      <c r="L2" s="64"/>
      <c r="M2" s="64"/>
      <c r="N2" s="64"/>
      <c r="O2" s="64"/>
      <c r="P2" s="65"/>
      <c r="Q2" s="58"/>
    </row>
    <row r="3" spans="1:17" ht="33.75" x14ac:dyDescent="0.25">
      <c r="A3" s="70"/>
      <c r="B3" s="73"/>
      <c r="C3" s="4" t="s">
        <v>24</v>
      </c>
      <c r="D3" s="5" t="s">
        <v>25</v>
      </c>
      <c r="E3" s="5" t="s">
        <v>26</v>
      </c>
      <c r="F3" s="4" t="s">
        <v>27</v>
      </c>
      <c r="G3" s="4" t="s">
        <v>28</v>
      </c>
      <c r="H3" s="4" t="s">
        <v>29</v>
      </c>
      <c r="I3" s="4" t="s">
        <v>30</v>
      </c>
      <c r="J3" s="6" t="s">
        <v>24</v>
      </c>
      <c r="K3" s="7" t="s">
        <v>25</v>
      </c>
      <c r="L3" s="7" t="s">
        <v>26</v>
      </c>
      <c r="M3" s="6" t="s">
        <v>27</v>
      </c>
      <c r="N3" s="6" t="s">
        <v>28</v>
      </c>
      <c r="O3" s="6" t="s">
        <v>29</v>
      </c>
      <c r="P3" s="6" t="s">
        <v>30</v>
      </c>
      <c r="Q3" s="59"/>
    </row>
    <row r="4" spans="1:17" x14ac:dyDescent="0.25">
      <c r="A4" s="8" t="s">
        <v>31</v>
      </c>
      <c r="B4" s="9" t="s">
        <v>32</v>
      </c>
      <c r="C4" s="11">
        <v>1039.5999999999999</v>
      </c>
      <c r="D4" s="12">
        <v>8.2000000000000003E-2</v>
      </c>
      <c r="E4" s="12">
        <v>1.0999999999999999E-2</v>
      </c>
      <c r="F4" s="11">
        <v>1045</v>
      </c>
      <c r="G4" s="11">
        <v>5.5</v>
      </c>
      <c r="H4" s="11">
        <v>5.4</v>
      </c>
      <c r="I4" s="11">
        <v>1.1000000000000001</v>
      </c>
      <c r="J4" s="11">
        <v>1262.5</v>
      </c>
      <c r="K4" s="12">
        <v>0.11</v>
      </c>
      <c r="L4" s="12">
        <v>1.4999999999999999E-2</v>
      </c>
      <c r="M4" s="11">
        <v>1269.5999999999999</v>
      </c>
      <c r="N4" s="11">
        <v>6.5</v>
      </c>
      <c r="O4" s="11">
        <v>6.4</v>
      </c>
      <c r="P4" s="11">
        <v>1.1000000000000001</v>
      </c>
      <c r="Q4" s="13">
        <v>5.1200000000000002E-2</v>
      </c>
    </row>
    <row r="5" spans="1:17" x14ac:dyDescent="0.25">
      <c r="A5" s="8" t="s">
        <v>33</v>
      </c>
      <c r="B5" s="9" t="s">
        <v>34</v>
      </c>
      <c r="C5" s="11">
        <v>525.1</v>
      </c>
      <c r="D5" s="12">
        <v>2.4E-2</v>
      </c>
      <c r="E5" s="12">
        <v>4.0000000000000001E-3</v>
      </c>
      <c r="F5" s="11">
        <v>527</v>
      </c>
      <c r="G5" s="11">
        <v>7.7</v>
      </c>
      <c r="H5" s="11">
        <v>7.8</v>
      </c>
      <c r="I5" s="11">
        <v>0.7</v>
      </c>
      <c r="J5" s="11">
        <v>1528.3</v>
      </c>
      <c r="K5" s="12">
        <v>6.8000000000000005E-2</v>
      </c>
      <c r="L5" s="12">
        <v>1.2E-2</v>
      </c>
      <c r="M5" s="11">
        <v>1533.6</v>
      </c>
      <c r="N5" s="11">
        <v>22.8</v>
      </c>
      <c r="O5" s="11">
        <v>23</v>
      </c>
      <c r="P5" s="11">
        <v>2</v>
      </c>
      <c r="Q5" s="14">
        <v>5.1200000000000002E-2</v>
      </c>
    </row>
    <row r="6" spans="1:17" x14ac:dyDescent="0.25">
      <c r="A6" s="8" t="s">
        <v>35</v>
      </c>
      <c r="B6" s="9" t="s">
        <v>36</v>
      </c>
      <c r="C6" s="11">
        <v>1022.4</v>
      </c>
      <c r="D6" s="12">
        <v>7.6999999999999999E-2</v>
      </c>
      <c r="E6" s="12">
        <v>1.0999999999999999E-2</v>
      </c>
      <c r="F6" s="11">
        <v>1027.5</v>
      </c>
      <c r="G6" s="11">
        <v>0.7</v>
      </c>
      <c r="H6" s="11">
        <v>0.7</v>
      </c>
      <c r="I6" s="11">
        <v>0.3</v>
      </c>
      <c r="J6" s="11">
        <v>1435.3</v>
      </c>
      <c r="K6" s="12">
        <v>9.7000000000000003E-2</v>
      </c>
      <c r="L6" s="12">
        <v>1.4E-2</v>
      </c>
      <c r="M6" s="11">
        <v>1441.8</v>
      </c>
      <c r="N6" s="11">
        <v>1</v>
      </c>
      <c r="O6" s="11">
        <v>0.9</v>
      </c>
      <c r="P6" s="11">
        <v>0.3</v>
      </c>
      <c r="Q6" s="14">
        <v>4.8000000000000001E-2</v>
      </c>
    </row>
    <row r="7" spans="1:17" x14ac:dyDescent="0.25">
      <c r="A7" s="8" t="s">
        <v>37</v>
      </c>
      <c r="B7" s="9" t="s">
        <v>38</v>
      </c>
      <c r="C7" s="11">
        <v>496.5</v>
      </c>
      <c r="D7" s="12">
        <v>3.4000000000000002E-2</v>
      </c>
      <c r="E7" s="12">
        <v>4.0000000000000001E-3</v>
      </c>
      <c r="F7" s="11">
        <v>498.7</v>
      </c>
      <c r="G7" s="11">
        <v>0.5</v>
      </c>
      <c r="H7" s="11">
        <v>0.4</v>
      </c>
      <c r="I7" s="11">
        <v>0</v>
      </c>
      <c r="J7" s="11">
        <v>929.5</v>
      </c>
      <c r="K7" s="12">
        <v>4.7E-2</v>
      </c>
      <c r="L7" s="12">
        <v>6.0000000000000001E-3</v>
      </c>
      <c r="M7" s="11">
        <v>932.5</v>
      </c>
      <c r="N7" s="11">
        <v>0.8</v>
      </c>
      <c r="O7" s="11">
        <v>0.7</v>
      </c>
      <c r="P7" s="11">
        <v>0</v>
      </c>
      <c r="Q7" s="14">
        <v>4.8000000000000001E-2</v>
      </c>
    </row>
    <row r="8" spans="1:17" x14ac:dyDescent="0.25">
      <c r="A8" s="8" t="s">
        <v>39</v>
      </c>
      <c r="B8" s="9" t="s">
        <v>40</v>
      </c>
      <c r="C8" s="11">
        <v>931.7</v>
      </c>
      <c r="D8" s="12">
        <v>6.6000000000000003E-2</v>
      </c>
      <c r="E8" s="12">
        <v>8.9999999999999993E-3</v>
      </c>
      <c r="F8" s="11">
        <v>936.1</v>
      </c>
      <c r="G8" s="11">
        <v>0.5</v>
      </c>
      <c r="H8" s="11">
        <v>0.6</v>
      </c>
      <c r="I8" s="11">
        <v>0.8</v>
      </c>
      <c r="J8" s="11">
        <v>1261</v>
      </c>
      <c r="K8" s="12">
        <v>8.3000000000000004E-2</v>
      </c>
      <c r="L8" s="12">
        <v>1.2E-2</v>
      </c>
      <c r="M8" s="11">
        <v>1266.5</v>
      </c>
      <c r="N8" s="11">
        <v>0.8</v>
      </c>
      <c r="O8" s="11">
        <v>0.8</v>
      </c>
      <c r="P8" s="11">
        <v>1.1000000000000001</v>
      </c>
      <c r="Q8" s="14">
        <v>4.87E-2</v>
      </c>
    </row>
    <row r="9" spans="1:17" x14ac:dyDescent="0.25">
      <c r="A9" s="8" t="s">
        <v>41</v>
      </c>
      <c r="B9" s="9" t="s">
        <v>42</v>
      </c>
      <c r="C9" s="11">
        <v>931.8</v>
      </c>
      <c r="D9" s="12">
        <v>6.6000000000000003E-2</v>
      </c>
      <c r="E9" s="12">
        <v>8.9999999999999993E-3</v>
      </c>
      <c r="F9" s="11">
        <v>936.1</v>
      </c>
      <c r="G9" s="11">
        <v>0.4</v>
      </c>
      <c r="H9" s="11">
        <v>0.4</v>
      </c>
      <c r="I9" s="11">
        <v>0.3</v>
      </c>
      <c r="J9" s="11">
        <v>1123.9000000000001</v>
      </c>
      <c r="K9" s="12">
        <v>6.8000000000000005E-2</v>
      </c>
      <c r="L9" s="12">
        <v>8.9999999999999993E-3</v>
      </c>
      <c r="M9" s="11">
        <v>1128.3</v>
      </c>
      <c r="N9" s="11">
        <v>0.4</v>
      </c>
      <c r="O9" s="11">
        <v>0.4</v>
      </c>
      <c r="P9" s="11">
        <v>0.4</v>
      </c>
      <c r="Q9" s="14">
        <v>4.8800000000000003E-2</v>
      </c>
    </row>
    <row r="10" spans="1:17" x14ac:dyDescent="0.25">
      <c r="A10" s="8" t="s">
        <v>43</v>
      </c>
      <c r="B10" s="9" t="s">
        <v>44</v>
      </c>
      <c r="C10" s="11">
        <v>1110.7</v>
      </c>
      <c r="D10" s="12">
        <v>0.11799999999999999</v>
      </c>
      <c r="E10" s="12">
        <v>1.7999999999999999E-2</v>
      </c>
      <c r="F10" s="11">
        <v>1119.0999999999999</v>
      </c>
      <c r="G10" s="11">
        <v>7.6</v>
      </c>
      <c r="H10" s="11">
        <v>7.6</v>
      </c>
      <c r="I10" s="11">
        <v>4</v>
      </c>
      <c r="J10" s="11">
        <v>1535.7</v>
      </c>
      <c r="K10" s="12">
        <v>0.13900000000000001</v>
      </c>
      <c r="L10" s="12">
        <v>2.1999999999999999E-2</v>
      </c>
      <c r="M10" s="11">
        <v>1545.8</v>
      </c>
      <c r="N10" s="11">
        <v>11.8</v>
      </c>
      <c r="O10" s="11">
        <v>11.5</v>
      </c>
      <c r="P10" s="11">
        <v>5</v>
      </c>
      <c r="Q10" s="14">
        <v>5.1400000000000001E-2</v>
      </c>
    </row>
    <row r="11" spans="1:17" x14ac:dyDescent="0.25">
      <c r="A11" s="8" t="s">
        <v>45</v>
      </c>
      <c r="B11" s="9" t="s">
        <v>46</v>
      </c>
      <c r="C11" s="11">
        <v>1669.9</v>
      </c>
      <c r="D11" s="12">
        <v>0.18</v>
      </c>
      <c r="E11" s="12">
        <v>2.7E-2</v>
      </c>
      <c r="F11" s="11">
        <v>1682.6</v>
      </c>
      <c r="G11" s="11">
        <v>3.5</v>
      </c>
      <c r="H11" s="11">
        <v>3.8</v>
      </c>
      <c r="I11" s="11">
        <v>8</v>
      </c>
      <c r="J11" s="11">
        <v>1682.1</v>
      </c>
      <c r="K11" s="12">
        <v>0.159</v>
      </c>
      <c r="L11" s="12">
        <v>2.5000000000000001E-2</v>
      </c>
      <c r="M11" s="11">
        <v>1693.6</v>
      </c>
      <c r="N11" s="11">
        <v>4.2</v>
      </c>
      <c r="O11" s="11">
        <v>4.2</v>
      </c>
      <c r="P11" s="11">
        <v>8.4</v>
      </c>
      <c r="Q11" s="14">
        <v>5.1400000000000001E-2</v>
      </c>
    </row>
    <row r="12" spans="1:17" x14ac:dyDescent="0.25">
      <c r="A12" s="8" t="s">
        <v>47</v>
      </c>
      <c r="B12" s="9" t="s">
        <v>48</v>
      </c>
      <c r="C12" s="11">
        <v>1678</v>
      </c>
      <c r="D12" s="12">
        <v>0.16900000000000001</v>
      </c>
      <c r="E12" s="12">
        <v>2.5000000000000001E-2</v>
      </c>
      <c r="F12" s="11">
        <v>1689.7</v>
      </c>
      <c r="G12" s="11">
        <v>0.9</v>
      </c>
      <c r="H12" s="11">
        <v>0.9</v>
      </c>
      <c r="I12" s="11">
        <v>0.9</v>
      </c>
      <c r="J12" s="11">
        <v>1634.3</v>
      </c>
      <c r="K12" s="12">
        <v>0.14899999999999999</v>
      </c>
      <c r="L12" s="12">
        <v>2.1999999999999999E-2</v>
      </c>
      <c r="M12" s="11">
        <v>1644.5</v>
      </c>
      <c r="N12" s="11">
        <v>0.9</v>
      </c>
      <c r="O12" s="11">
        <v>1</v>
      </c>
      <c r="P12" s="11">
        <v>1</v>
      </c>
      <c r="Q12" s="14">
        <v>4.8800000000000003E-2</v>
      </c>
    </row>
    <row r="13" spans="1:17" x14ac:dyDescent="0.25">
      <c r="A13" s="8" t="s">
        <v>49</v>
      </c>
      <c r="B13" s="9" t="s">
        <v>50</v>
      </c>
      <c r="C13" s="11">
        <v>1239.8</v>
      </c>
      <c r="D13" s="12">
        <v>0.13800000000000001</v>
      </c>
      <c r="E13" s="12">
        <v>0.02</v>
      </c>
      <c r="F13" s="11">
        <v>1249.2</v>
      </c>
      <c r="G13" s="11">
        <v>1</v>
      </c>
      <c r="H13" s="11">
        <v>1</v>
      </c>
      <c r="I13" s="11">
        <v>1.4</v>
      </c>
      <c r="J13" s="11">
        <v>1764.3</v>
      </c>
      <c r="K13" s="12">
        <v>0.192</v>
      </c>
      <c r="L13" s="12">
        <v>2.7E-2</v>
      </c>
      <c r="M13" s="11">
        <v>1777</v>
      </c>
      <c r="N13" s="11">
        <v>1.5</v>
      </c>
      <c r="O13" s="11">
        <v>1.4</v>
      </c>
      <c r="P13" s="11">
        <v>1.8</v>
      </c>
      <c r="Q13" s="14">
        <v>4.8800000000000003E-2</v>
      </c>
    </row>
    <row r="14" spans="1:17" x14ac:dyDescent="0.25">
      <c r="A14" s="8" t="s">
        <v>51</v>
      </c>
      <c r="B14" s="9" t="s">
        <v>52</v>
      </c>
      <c r="C14" s="11">
        <v>522.29999999999995</v>
      </c>
      <c r="D14" s="12">
        <v>8.2000000000000003E-2</v>
      </c>
      <c r="E14" s="12">
        <v>1.0999999999999999E-2</v>
      </c>
      <c r="F14" s="11">
        <v>527.6</v>
      </c>
      <c r="G14" s="11">
        <v>0.4</v>
      </c>
      <c r="H14" s="11">
        <v>0.4</v>
      </c>
      <c r="I14" s="11">
        <v>0.1</v>
      </c>
      <c r="J14" s="11">
        <v>931</v>
      </c>
      <c r="K14" s="12">
        <v>8.5999999999999993E-2</v>
      </c>
      <c r="L14" s="12">
        <v>1.0999999999999999E-2</v>
      </c>
      <c r="M14" s="11">
        <v>936.5</v>
      </c>
      <c r="N14" s="11">
        <v>0.5</v>
      </c>
      <c r="O14" s="11">
        <v>0.4</v>
      </c>
      <c r="P14" s="11">
        <v>0.3</v>
      </c>
      <c r="Q14" s="14">
        <v>4.8800000000000003E-2</v>
      </c>
    </row>
    <row r="15" spans="1:17" x14ac:dyDescent="0.25">
      <c r="A15" s="8" t="s">
        <v>53</v>
      </c>
      <c r="B15" s="9" t="s">
        <v>54</v>
      </c>
      <c r="C15" s="11">
        <v>639</v>
      </c>
      <c r="D15" s="12">
        <v>6.4000000000000001E-2</v>
      </c>
      <c r="E15" s="12">
        <v>8.9999999999999993E-3</v>
      </c>
      <c r="F15" s="11">
        <v>643.4</v>
      </c>
      <c r="G15" s="11">
        <v>0.6</v>
      </c>
      <c r="H15" s="11">
        <v>0.6</v>
      </c>
      <c r="I15" s="11">
        <v>0.4</v>
      </c>
      <c r="J15" s="11">
        <v>1575.1</v>
      </c>
      <c r="K15" s="12">
        <v>0.14799999999999999</v>
      </c>
      <c r="L15" s="12">
        <v>2.1000000000000001E-2</v>
      </c>
      <c r="M15" s="11">
        <v>1585.2</v>
      </c>
      <c r="N15" s="11">
        <v>1.4</v>
      </c>
      <c r="O15" s="11">
        <v>1.4</v>
      </c>
      <c r="P15" s="11">
        <v>0.8</v>
      </c>
      <c r="Q15" s="14">
        <v>4.8000000000000001E-2</v>
      </c>
    </row>
    <row r="16" spans="1:17" x14ac:dyDescent="0.25">
      <c r="A16" s="8" t="s">
        <v>55</v>
      </c>
      <c r="B16" s="9" t="s">
        <v>56</v>
      </c>
      <c r="C16" s="11">
        <v>596.4</v>
      </c>
      <c r="D16" s="12">
        <v>2.1999999999999999E-2</v>
      </c>
      <c r="E16" s="12">
        <v>3.0000000000000001E-3</v>
      </c>
      <c r="F16" s="11">
        <v>597.79999999999995</v>
      </c>
      <c r="G16" s="11">
        <v>0.3</v>
      </c>
      <c r="H16" s="11">
        <v>0.2</v>
      </c>
      <c r="I16" s="11">
        <v>0</v>
      </c>
      <c r="J16" s="11">
        <v>1067.5999999999999</v>
      </c>
      <c r="K16" s="12">
        <v>2.1999999999999999E-2</v>
      </c>
      <c r="L16" s="12">
        <v>2E-3</v>
      </c>
      <c r="M16" s="11">
        <v>1068.9000000000001</v>
      </c>
      <c r="N16" s="11">
        <v>0.5</v>
      </c>
      <c r="O16" s="11">
        <v>0.5</v>
      </c>
      <c r="P16" s="11">
        <v>0.1</v>
      </c>
      <c r="Q16" s="14">
        <v>4.8800000000000003E-2</v>
      </c>
    </row>
    <row r="17" spans="1:17" x14ac:dyDescent="0.25">
      <c r="A17" s="8" t="s">
        <v>57</v>
      </c>
      <c r="B17" s="9" t="s">
        <v>58</v>
      </c>
      <c r="C17" s="11">
        <v>1184.2</v>
      </c>
      <c r="D17" s="12">
        <v>0.13900000000000001</v>
      </c>
      <c r="E17" s="12">
        <v>1.7999999999999999E-2</v>
      </c>
      <c r="F17" s="11">
        <v>1193.0999999999999</v>
      </c>
      <c r="G17" s="11">
        <v>0.9</v>
      </c>
      <c r="H17" s="11">
        <v>0.8</v>
      </c>
      <c r="I17" s="11">
        <v>0.2</v>
      </c>
      <c r="J17" s="11">
        <v>1320.3</v>
      </c>
      <c r="K17" s="12">
        <v>0.04</v>
      </c>
      <c r="L17" s="12">
        <v>5.0000000000000001E-3</v>
      </c>
      <c r="M17" s="11">
        <v>1322.8</v>
      </c>
      <c r="N17" s="11">
        <v>1</v>
      </c>
      <c r="O17" s="11">
        <v>0.9</v>
      </c>
      <c r="P17" s="11">
        <v>0.4</v>
      </c>
      <c r="Q17" s="14">
        <v>4.8800000000000003E-2</v>
      </c>
    </row>
    <row r="18" spans="1:17" x14ac:dyDescent="0.25">
      <c r="A18" s="8" t="s">
        <v>59</v>
      </c>
      <c r="B18" s="9" t="s">
        <v>60</v>
      </c>
      <c r="C18" s="11">
        <v>253.1</v>
      </c>
      <c r="D18" s="12">
        <v>1.7999999999999999E-2</v>
      </c>
      <c r="E18" s="12">
        <v>2E-3</v>
      </c>
      <c r="F18" s="11">
        <v>253.9</v>
      </c>
      <c r="G18" s="11">
        <v>0.1</v>
      </c>
      <c r="H18" s="11">
        <v>0.1</v>
      </c>
      <c r="I18" s="11">
        <v>0.1</v>
      </c>
      <c r="J18" s="11">
        <v>931.5</v>
      </c>
      <c r="K18" s="12">
        <v>4.2999999999999997E-2</v>
      </c>
      <c r="L18" s="12">
        <v>5.0000000000000001E-3</v>
      </c>
      <c r="M18" s="11">
        <v>934</v>
      </c>
      <c r="N18" s="11">
        <v>0.5</v>
      </c>
      <c r="O18" s="11">
        <v>0.5</v>
      </c>
      <c r="P18" s="11">
        <v>0.5</v>
      </c>
      <c r="Q18" s="14">
        <v>4.8800000000000003E-2</v>
      </c>
    </row>
    <row r="19" spans="1:17" x14ac:dyDescent="0.25">
      <c r="A19" s="8" t="s">
        <v>61</v>
      </c>
      <c r="B19" s="9" t="s">
        <v>62</v>
      </c>
      <c r="C19" s="11">
        <v>716</v>
      </c>
      <c r="D19" s="12">
        <v>6.0999999999999999E-2</v>
      </c>
      <c r="E19" s="12">
        <v>8.0000000000000002E-3</v>
      </c>
      <c r="F19" s="11">
        <v>720</v>
      </c>
      <c r="G19" s="11">
        <v>0.3</v>
      </c>
      <c r="H19" s="11">
        <v>0.3</v>
      </c>
      <c r="I19" s="11">
        <v>0.5</v>
      </c>
      <c r="J19" s="11">
        <v>1242.5999999999999</v>
      </c>
      <c r="K19" s="12">
        <v>9.0999999999999998E-2</v>
      </c>
      <c r="L19" s="12">
        <v>1.2999999999999999E-2</v>
      </c>
      <c r="M19" s="11">
        <v>1248.5999999999999</v>
      </c>
      <c r="N19" s="11">
        <v>0.7</v>
      </c>
      <c r="O19" s="11">
        <v>0.6</v>
      </c>
      <c r="P19" s="11">
        <v>0.8</v>
      </c>
      <c r="Q19" s="14">
        <v>4.8800000000000003E-2</v>
      </c>
    </row>
    <row r="20" spans="1:17" x14ac:dyDescent="0.25">
      <c r="A20" s="8" t="s">
        <v>63</v>
      </c>
      <c r="B20" s="9" t="s">
        <v>64</v>
      </c>
      <c r="C20" s="11">
        <v>1312.6</v>
      </c>
      <c r="D20" s="12">
        <v>0.129</v>
      </c>
      <c r="E20" s="12">
        <v>1.7999999999999999E-2</v>
      </c>
      <c r="F20" s="11">
        <v>1321.2</v>
      </c>
      <c r="G20" s="11">
        <v>0.8</v>
      </c>
      <c r="H20" s="11">
        <v>0.8</v>
      </c>
      <c r="I20" s="11">
        <v>1.3</v>
      </c>
      <c r="J20" s="11">
        <v>1748.9</v>
      </c>
      <c r="K20" s="12">
        <v>0.17100000000000001</v>
      </c>
      <c r="L20" s="12">
        <v>2.4E-2</v>
      </c>
      <c r="M20" s="11">
        <v>1760.3</v>
      </c>
      <c r="N20" s="11">
        <v>1.2</v>
      </c>
      <c r="O20" s="11">
        <v>1.2</v>
      </c>
      <c r="P20" s="11">
        <v>2.1</v>
      </c>
      <c r="Q20" s="14">
        <v>4.8800000000000003E-2</v>
      </c>
    </row>
    <row r="21" spans="1:17" x14ac:dyDescent="0.25">
      <c r="A21" s="8" t="s">
        <v>65</v>
      </c>
      <c r="B21" s="9" t="s">
        <v>66</v>
      </c>
      <c r="C21" s="11">
        <v>1166.0999999999999</v>
      </c>
      <c r="D21" s="12">
        <v>0.11700000000000001</v>
      </c>
      <c r="E21" s="12">
        <v>1.7000000000000001E-2</v>
      </c>
      <c r="F21" s="11">
        <v>1174</v>
      </c>
      <c r="G21" s="11">
        <v>0.8</v>
      </c>
      <c r="H21" s="11">
        <v>0.7</v>
      </c>
      <c r="I21" s="11">
        <v>0.9</v>
      </c>
      <c r="J21" s="11">
        <v>1828.3</v>
      </c>
      <c r="K21" s="12">
        <v>0.17899999999999999</v>
      </c>
      <c r="L21" s="12">
        <v>2.5999999999999999E-2</v>
      </c>
      <c r="M21" s="11">
        <v>1840.5</v>
      </c>
      <c r="N21" s="11">
        <v>1.4</v>
      </c>
      <c r="O21" s="11">
        <v>1.1000000000000001</v>
      </c>
      <c r="P21" s="11">
        <v>1.4</v>
      </c>
      <c r="Q21" s="14">
        <v>4.8800000000000003E-2</v>
      </c>
    </row>
    <row r="22" spans="1:17" x14ac:dyDescent="0.25">
      <c r="A22" s="8" t="s">
        <v>67</v>
      </c>
      <c r="B22" s="9" t="s">
        <v>68</v>
      </c>
      <c r="C22" s="11">
        <v>1273.5999999999999</v>
      </c>
      <c r="D22" s="12">
        <v>0.123</v>
      </c>
      <c r="E22" s="12">
        <v>1.7999999999999999E-2</v>
      </c>
      <c r="F22" s="11">
        <v>1281.9000000000001</v>
      </c>
      <c r="G22" s="11">
        <v>0.7</v>
      </c>
      <c r="H22" s="11">
        <v>0.7</v>
      </c>
      <c r="I22" s="11">
        <v>0.4</v>
      </c>
      <c r="J22" s="11">
        <v>1542.6</v>
      </c>
      <c r="K22" s="12">
        <v>0.12</v>
      </c>
      <c r="L22" s="12">
        <v>1.7000000000000001E-2</v>
      </c>
      <c r="M22" s="11">
        <v>1550.7</v>
      </c>
      <c r="N22" s="11">
        <v>0.8</v>
      </c>
      <c r="O22" s="11">
        <v>0.8</v>
      </c>
      <c r="P22" s="11">
        <v>0.4</v>
      </c>
      <c r="Q22" s="14">
        <v>4.8000000000000001E-2</v>
      </c>
    </row>
    <row r="23" spans="1:17" x14ac:dyDescent="0.25">
      <c r="A23" s="8" t="s">
        <v>69</v>
      </c>
      <c r="B23" s="9" t="s">
        <v>70</v>
      </c>
      <c r="C23" s="11">
        <v>1163.2</v>
      </c>
      <c r="D23" s="12">
        <v>0.124</v>
      </c>
      <c r="E23" s="12">
        <v>1.7999999999999999E-2</v>
      </c>
      <c r="F23" s="11">
        <v>1171.5999999999999</v>
      </c>
      <c r="G23" s="11">
        <v>0.6</v>
      </c>
      <c r="H23" s="11">
        <v>0.7</v>
      </c>
      <c r="I23" s="11">
        <v>0.3</v>
      </c>
      <c r="J23" s="11">
        <v>1945.5</v>
      </c>
      <c r="K23" s="12">
        <v>0.20100000000000001</v>
      </c>
      <c r="L23" s="12">
        <v>2.9000000000000001E-2</v>
      </c>
      <c r="M23" s="11">
        <v>1959.2</v>
      </c>
      <c r="N23" s="11">
        <v>1.2</v>
      </c>
      <c r="O23" s="11">
        <v>1.3</v>
      </c>
      <c r="P23" s="11">
        <v>0.7</v>
      </c>
      <c r="Q23" s="14">
        <v>4.8800000000000003E-2</v>
      </c>
    </row>
    <row r="24" spans="1:17" x14ac:dyDescent="0.25">
      <c r="A24" s="8" t="s">
        <v>71</v>
      </c>
      <c r="B24" s="9" t="s">
        <v>72</v>
      </c>
      <c r="C24" s="11">
        <v>1166.5999999999999</v>
      </c>
      <c r="D24" s="12">
        <v>9.0999999999999998E-2</v>
      </c>
      <c r="E24" s="12">
        <v>1.2999999999999999E-2</v>
      </c>
      <c r="F24" s="11">
        <v>1172.8</v>
      </c>
      <c r="G24" s="11">
        <v>0.8</v>
      </c>
      <c r="H24" s="11">
        <v>0.9</v>
      </c>
      <c r="I24" s="11">
        <v>1.2</v>
      </c>
      <c r="J24" s="11">
        <v>1603.5</v>
      </c>
      <c r="K24" s="12">
        <v>0.11799999999999999</v>
      </c>
      <c r="L24" s="12">
        <v>1.7000000000000001E-2</v>
      </c>
      <c r="M24" s="11">
        <v>1611.5</v>
      </c>
      <c r="N24" s="11">
        <v>1.3</v>
      </c>
      <c r="O24" s="11">
        <v>1.3</v>
      </c>
      <c r="P24" s="11">
        <v>1.9</v>
      </c>
      <c r="Q24" s="14">
        <v>4.8800000000000003E-2</v>
      </c>
    </row>
    <row r="25" spans="1:17" x14ac:dyDescent="0.25">
      <c r="A25" s="8" t="s">
        <v>73</v>
      </c>
      <c r="B25" s="9" t="s">
        <v>74</v>
      </c>
      <c r="C25" s="11">
        <v>854.6</v>
      </c>
      <c r="D25" s="12">
        <v>5.5E-2</v>
      </c>
      <c r="E25" s="12">
        <v>8.0000000000000002E-3</v>
      </c>
      <c r="F25" s="11">
        <v>858.4</v>
      </c>
      <c r="G25" s="11">
        <v>0.6</v>
      </c>
      <c r="H25" s="11">
        <v>0.7</v>
      </c>
      <c r="I25" s="11">
        <v>1</v>
      </c>
      <c r="J25" s="11">
        <v>1137.5999999999999</v>
      </c>
      <c r="K25" s="12">
        <v>6.9000000000000006E-2</v>
      </c>
      <c r="L25" s="12">
        <v>0.01</v>
      </c>
      <c r="M25" s="11">
        <v>1142.2</v>
      </c>
      <c r="N25" s="11">
        <v>0.9</v>
      </c>
      <c r="O25" s="11">
        <v>0.9</v>
      </c>
      <c r="P25" s="11">
        <v>1.4</v>
      </c>
      <c r="Q25" s="14">
        <v>4.8800000000000003E-2</v>
      </c>
    </row>
    <row r="26" spans="1:17" x14ac:dyDescent="0.25">
      <c r="A26" s="8" t="s">
        <v>75</v>
      </c>
      <c r="B26" s="9" t="s">
        <v>76</v>
      </c>
      <c r="C26" s="11">
        <v>1664.2</v>
      </c>
      <c r="D26" s="12">
        <v>0.185</v>
      </c>
      <c r="E26" s="12">
        <v>2.7E-2</v>
      </c>
      <c r="F26" s="11">
        <v>1676.8</v>
      </c>
      <c r="G26" s="11">
        <v>1.1000000000000001</v>
      </c>
      <c r="H26" s="11">
        <v>0.8</v>
      </c>
      <c r="I26" s="11">
        <v>2.5</v>
      </c>
      <c r="J26" s="11">
        <v>1907</v>
      </c>
      <c r="K26" s="12">
        <v>0.20399999999999999</v>
      </c>
      <c r="L26" s="12">
        <v>0.03</v>
      </c>
      <c r="M26" s="11">
        <v>1920.9</v>
      </c>
      <c r="N26" s="11">
        <v>1.1000000000000001</v>
      </c>
      <c r="O26" s="11">
        <v>0.9</v>
      </c>
      <c r="P26" s="11">
        <v>2.7</v>
      </c>
      <c r="Q26" s="14">
        <v>4.8800000000000003E-2</v>
      </c>
    </row>
    <row r="27" spans="1:17" x14ac:dyDescent="0.25">
      <c r="A27" s="8" t="s">
        <v>77</v>
      </c>
      <c r="B27" s="9" t="s">
        <v>78</v>
      </c>
      <c r="C27" s="11">
        <v>1027.9000000000001</v>
      </c>
      <c r="D27" s="12">
        <v>8.1000000000000003E-2</v>
      </c>
      <c r="E27" s="12">
        <v>1.2E-2</v>
      </c>
      <c r="F27" s="11">
        <v>1033.5</v>
      </c>
      <c r="G27" s="11">
        <v>0.5</v>
      </c>
      <c r="H27" s="11">
        <v>0.4</v>
      </c>
      <c r="I27" s="11">
        <v>0.3</v>
      </c>
      <c r="J27" s="11">
        <v>1413.7</v>
      </c>
      <c r="K27" s="12">
        <v>0.107</v>
      </c>
      <c r="L27" s="12">
        <v>1.4999999999999999E-2</v>
      </c>
      <c r="M27" s="11">
        <v>1420.9</v>
      </c>
      <c r="N27" s="11">
        <v>0.8</v>
      </c>
      <c r="O27" s="11">
        <v>0.7</v>
      </c>
      <c r="P27" s="11">
        <v>0.5</v>
      </c>
      <c r="Q27" s="14">
        <v>4.8800000000000003E-2</v>
      </c>
    </row>
    <row r="28" spans="1:17" x14ac:dyDescent="0.25">
      <c r="A28" s="8" t="s">
        <v>79</v>
      </c>
      <c r="B28" s="9" t="s">
        <v>80</v>
      </c>
      <c r="C28" s="11">
        <v>1031.5</v>
      </c>
      <c r="D28" s="12">
        <v>9.7000000000000003E-2</v>
      </c>
      <c r="E28" s="12">
        <v>1.4E-2</v>
      </c>
      <c r="F28" s="11">
        <v>1038.0999999999999</v>
      </c>
      <c r="G28" s="11">
        <v>0.6</v>
      </c>
      <c r="H28" s="11">
        <v>0.5</v>
      </c>
      <c r="I28" s="11">
        <v>0.6</v>
      </c>
      <c r="J28" s="11">
        <v>1644.3</v>
      </c>
      <c r="K28" s="12">
        <v>0.14899999999999999</v>
      </c>
      <c r="L28" s="12">
        <v>2.1000000000000001E-2</v>
      </c>
      <c r="M28" s="11">
        <v>1654.4</v>
      </c>
      <c r="N28" s="11">
        <v>0.8</v>
      </c>
      <c r="O28" s="11">
        <v>0.8</v>
      </c>
      <c r="P28" s="11">
        <v>0.9</v>
      </c>
      <c r="Q28" s="14">
        <v>4.8800000000000003E-2</v>
      </c>
    </row>
    <row r="29" spans="1:17" ht="15.75" thickBot="1" x14ac:dyDescent="0.3">
      <c r="A29" s="15" t="s">
        <v>81</v>
      </c>
      <c r="B29" s="16" t="s">
        <v>82</v>
      </c>
      <c r="C29" s="17">
        <v>743.3</v>
      </c>
      <c r="D29" s="18">
        <v>6.7000000000000004E-2</v>
      </c>
      <c r="E29" s="18">
        <v>8.9999999999999993E-3</v>
      </c>
      <c r="F29" s="17">
        <v>747.5</v>
      </c>
      <c r="G29" s="17">
        <v>0.4</v>
      </c>
      <c r="H29" s="17">
        <v>0.4</v>
      </c>
      <c r="I29" s="17">
        <v>0.3</v>
      </c>
      <c r="J29" s="17">
        <v>1422.6</v>
      </c>
      <c r="K29" s="18">
        <v>0.128</v>
      </c>
      <c r="L29" s="18">
        <v>1.7999999999999999E-2</v>
      </c>
      <c r="M29" s="17">
        <v>1430.9</v>
      </c>
      <c r="N29" s="17">
        <v>0.9</v>
      </c>
      <c r="O29" s="17">
        <v>0.8</v>
      </c>
      <c r="P29" s="17">
        <v>0.5</v>
      </c>
      <c r="Q29" s="19">
        <v>4.8800000000000003E-2</v>
      </c>
    </row>
    <row r="30" spans="1:17" ht="16.5" thickTop="1" thickBot="1" x14ac:dyDescent="0.3">
      <c r="A30" s="66" t="s">
        <v>83</v>
      </c>
      <c r="B30" s="67"/>
      <c r="C30" s="20">
        <v>947.2</v>
      </c>
      <c r="D30" s="21">
        <v>8.5000000000000006E-2</v>
      </c>
      <c r="E30" s="21">
        <v>1.2E-2</v>
      </c>
      <c r="F30" s="20">
        <v>952.9</v>
      </c>
      <c r="G30" s="20">
        <v>0.6</v>
      </c>
      <c r="H30" s="20">
        <v>0.6</v>
      </c>
      <c r="I30" s="20">
        <v>0.7</v>
      </c>
      <c r="J30" s="20">
        <v>1432.3</v>
      </c>
      <c r="K30" s="21">
        <v>0.11700000000000001</v>
      </c>
      <c r="L30" s="21">
        <v>1.7000000000000001E-2</v>
      </c>
      <c r="M30" s="20">
        <v>1440.1</v>
      </c>
      <c r="N30" s="20">
        <v>1</v>
      </c>
      <c r="O30" s="20">
        <v>0.9</v>
      </c>
      <c r="P30" s="20">
        <v>1</v>
      </c>
      <c r="Q30" s="22">
        <v>4.87E-2</v>
      </c>
    </row>
    <row r="31" spans="1:17" ht="15.75" thickTop="1" x14ac:dyDescent="0.25"/>
    <row r="32" spans="1:17" x14ac:dyDescent="0.25">
      <c r="A32" s="23" t="s">
        <v>84</v>
      </c>
      <c r="C32" s="24">
        <f>C15/2.2</f>
        <v>290.45454545454544</v>
      </c>
      <c r="D32" s="24">
        <f t="shared" ref="D32:P32" si="0">D15/2.2</f>
        <v>2.9090909090909091E-2</v>
      </c>
      <c r="E32" s="24">
        <f t="shared" si="0"/>
        <v>4.0909090909090904E-3</v>
      </c>
      <c r="F32" s="24">
        <f t="shared" si="0"/>
        <v>292.45454545454544</v>
      </c>
      <c r="G32" s="24">
        <f t="shared" si="0"/>
        <v>0.27272727272727271</v>
      </c>
      <c r="H32" s="24">
        <f t="shared" si="0"/>
        <v>0.27272727272727271</v>
      </c>
      <c r="I32" s="24">
        <f t="shared" si="0"/>
        <v>0.18181818181818182</v>
      </c>
      <c r="J32">
        <f t="shared" si="0"/>
        <v>715.95454545454538</v>
      </c>
      <c r="K32">
        <f t="shared" si="0"/>
        <v>6.7272727272727262E-2</v>
      </c>
      <c r="L32">
        <f t="shared" si="0"/>
        <v>9.5454545454545445E-3</v>
      </c>
      <c r="M32">
        <f t="shared" si="0"/>
        <v>720.5454545454545</v>
      </c>
      <c r="N32">
        <f t="shared" si="0"/>
        <v>0.63636363636363624</v>
      </c>
      <c r="O32">
        <f t="shared" si="0"/>
        <v>0.63636363636363624</v>
      </c>
      <c r="P32">
        <f t="shared" si="0"/>
        <v>0.36363636363636365</v>
      </c>
    </row>
    <row r="33" spans="1:16" x14ac:dyDescent="0.25">
      <c r="A33" s="23" t="s">
        <v>85</v>
      </c>
      <c r="C33" s="25">
        <f>C32/1000000</f>
        <v>2.9045454545454546E-4</v>
      </c>
      <c r="D33" s="25">
        <f t="shared" ref="D33:P33" si="1">D32/1000000</f>
        <v>2.9090909090909091E-8</v>
      </c>
      <c r="E33" s="25">
        <f t="shared" si="1"/>
        <v>4.0909090909090907E-9</v>
      </c>
      <c r="F33" s="26">
        <f t="shared" si="1"/>
        <v>2.9245454545454545E-4</v>
      </c>
      <c r="G33" s="25">
        <f t="shared" si="1"/>
        <v>2.7272727272727269E-7</v>
      </c>
      <c r="H33" s="25">
        <f t="shared" si="1"/>
        <v>2.7272727272727269E-7</v>
      </c>
      <c r="I33" s="25">
        <f t="shared" si="1"/>
        <v>1.8181818181818183E-7</v>
      </c>
      <c r="J33" s="25">
        <f t="shared" si="1"/>
        <v>7.1595454545454534E-4</v>
      </c>
      <c r="K33" s="25">
        <f t="shared" si="1"/>
        <v>6.7272727272727257E-8</v>
      </c>
      <c r="L33" s="25">
        <f t="shared" si="1"/>
        <v>9.5454545454545438E-9</v>
      </c>
      <c r="M33" s="25">
        <f t="shared" si="1"/>
        <v>7.2054545454545451E-4</v>
      </c>
      <c r="N33" s="25">
        <f t="shared" si="1"/>
        <v>6.3636363636363619E-7</v>
      </c>
      <c r="O33" s="25">
        <f t="shared" si="1"/>
        <v>6.3636363636363619E-7</v>
      </c>
      <c r="P33" s="25">
        <f t="shared" si="1"/>
        <v>3.6363636363636366E-7</v>
      </c>
    </row>
  </sheetData>
  <mergeCells count="8">
    <mergeCell ref="Q1:Q3"/>
    <mergeCell ref="C2:I2"/>
    <mergeCell ref="J2:P2"/>
    <mergeCell ref="A30:B30"/>
    <mergeCell ref="A1:A3"/>
    <mergeCell ref="B1:B3"/>
    <mergeCell ref="C1:I1"/>
    <mergeCell ref="J1:P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F1B2-A09D-453E-AE61-9D82E20208BE}">
  <dimension ref="A1:D16"/>
  <sheetViews>
    <sheetView workbookViewId="0">
      <selection activeCell="D4" sqref="D4:D6"/>
    </sheetView>
  </sheetViews>
  <sheetFormatPr defaultRowHeight="15" x14ac:dyDescent="0.25"/>
  <cols>
    <col min="2" max="2" width="15.7109375" customWidth="1"/>
  </cols>
  <sheetData>
    <row r="1" spans="1:4" x14ac:dyDescent="0.25">
      <c r="A1" t="s">
        <v>90</v>
      </c>
    </row>
    <row r="2" spans="1:4" x14ac:dyDescent="0.25">
      <c r="A2" t="s">
        <v>92</v>
      </c>
      <c r="B2" t="s">
        <v>93</v>
      </c>
      <c r="C2" t="s">
        <v>94</v>
      </c>
    </row>
    <row r="3" spans="1:4" x14ac:dyDescent="0.25">
      <c r="A3">
        <v>5.3E-3</v>
      </c>
      <c r="B3" t="s">
        <v>91</v>
      </c>
      <c r="C3" t="s">
        <v>129</v>
      </c>
      <c r="D3" t="s">
        <v>128</v>
      </c>
    </row>
    <row r="4" spans="1:4" x14ac:dyDescent="0.25">
      <c r="A4">
        <v>0.14000000000000001</v>
      </c>
      <c r="B4" t="s">
        <v>95</v>
      </c>
      <c r="C4" t="s">
        <v>96</v>
      </c>
      <c r="D4" t="s">
        <v>130</v>
      </c>
    </row>
    <row r="5" spans="1:4" x14ac:dyDescent="0.25">
      <c r="A5">
        <v>0.04</v>
      </c>
      <c r="B5" t="s">
        <v>97</v>
      </c>
      <c r="C5" t="s">
        <v>96</v>
      </c>
      <c r="D5" t="s">
        <v>130</v>
      </c>
    </row>
    <row r="6" spans="1:4" x14ac:dyDescent="0.25">
      <c r="A6">
        <v>6.0000000000000001E-3</v>
      </c>
      <c r="B6" t="s">
        <v>98</v>
      </c>
      <c r="C6" t="s">
        <v>96</v>
      </c>
      <c r="D6" t="s">
        <v>130</v>
      </c>
    </row>
    <row r="16" spans="1:4" x14ac:dyDescent="0.25">
      <c r="A16"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2B48-4689-4752-B20E-5F29285092F4}">
  <dimension ref="A1:Y82"/>
  <sheetViews>
    <sheetView topLeftCell="J1" workbookViewId="0">
      <selection activeCell="Y6" sqref="Y6"/>
    </sheetView>
  </sheetViews>
  <sheetFormatPr defaultRowHeight="15" x14ac:dyDescent="0.25"/>
  <cols>
    <col min="1" max="1" width="13.85546875" customWidth="1"/>
  </cols>
  <sheetData>
    <row r="1" spans="1:25" ht="16.5" thickBot="1" x14ac:dyDescent="0.3">
      <c r="A1" s="81" t="s">
        <v>100</v>
      </c>
      <c r="B1" s="81"/>
      <c r="C1" s="81"/>
      <c r="D1" s="81"/>
      <c r="E1" s="81"/>
      <c r="F1" s="81"/>
      <c r="G1" s="81"/>
      <c r="H1" s="81"/>
      <c r="I1" s="81"/>
      <c r="J1" s="81"/>
      <c r="K1" s="81"/>
      <c r="L1" s="81"/>
      <c r="M1" s="81"/>
      <c r="N1" s="81"/>
      <c r="O1" s="81"/>
      <c r="P1" s="81"/>
      <c r="Q1" s="81"/>
      <c r="R1" s="81"/>
      <c r="S1" s="81"/>
      <c r="T1" s="81"/>
      <c r="U1" s="40"/>
      <c r="V1" s="40"/>
      <c r="W1" s="40"/>
      <c r="X1" s="40"/>
      <c r="Y1" s="40"/>
    </row>
    <row r="2" spans="1:25" ht="17.25" thickBot="1" x14ac:dyDescent="0.35">
      <c r="A2" s="42"/>
      <c r="B2" s="42">
        <v>2000</v>
      </c>
      <c r="C2" s="42">
        <v>2001</v>
      </c>
      <c r="D2" s="42">
        <v>2002</v>
      </c>
      <c r="E2" s="42">
        <v>2003</v>
      </c>
      <c r="F2" s="42">
        <v>2004</v>
      </c>
      <c r="G2" s="42">
        <v>2005</v>
      </c>
      <c r="H2" s="42">
        <v>2006</v>
      </c>
      <c r="I2" s="42">
        <v>2007</v>
      </c>
      <c r="J2" s="42">
        <v>2008</v>
      </c>
      <c r="K2" s="42">
        <v>2009</v>
      </c>
      <c r="L2" s="42">
        <v>2010</v>
      </c>
      <c r="M2" s="42">
        <v>2011</v>
      </c>
      <c r="N2" s="42">
        <v>2012</v>
      </c>
      <c r="O2" s="42">
        <v>2013</v>
      </c>
      <c r="P2" s="42">
        <v>2014</v>
      </c>
      <c r="Q2" s="42">
        <v>2015</v>
      </c>
      <c r="R2" s="42">
        <v>2016</v>
      </c>
      <c r="S2" s="42">
        <v>2017</v>
      </c>
      <c r="T2" s="42">
        <v>2018</v>
      </c>
      <c r="U2" s="43"/>
      <c r="V2" s="43">
        <v>2006</v>
      </c>
      <c r="W2" s="43">
        <v>2007</v>
      </c>
      <c r="X2" s="43"/>
      <c r="Y2" s="43"/>
    </row>
    <row r="3" spans="1:25" ht="16.5" x14ac:dyDescent="0.3">
      <c r="A3" s="44" t="s">
        <v>101</v>
      </c>
      <c r="B3" s="43"/>
      <c r="C3" s="43"/>
      <c r="D3" s="43"/>
      <c r="E3" s="43"/>
      <c r="F3" s="45"/>
      <c r="G3" s="43"/>
      <c r="H3" s="43"/>
      <c r="I3" s="43"/>
      <c r="J3" s="43"/>
      <c r="K3" s="43"/>
      <c r="L3" s="43"/>
      <c r="M3" s="43"/>
      <c r="N3" s="43"/>
      <c r="O3" s="43"/>
      <c r="P3" s="43"/>
      <c r="Q3" s="43"/>
      <c r="R3" s="43"/>
      <c r="S3" s="43"/>
      <c r="T3" s="43"/>
      <c r="U3" s="43"/>
      <c r="V3" s="43"/>
      <c r="W3" s="43"/>
      <c r="X3" s="43"/>
      <c r="Y3" s="43"/>
    </row>
    <row r="4" spans="1:25" ht="16.5" x14ac:dyDescent="0.3">
      <c r="A4" s="44" t="s">
        <v>102</v>
      </c>
      <c r="B4" s="43"/>
      <c r="C4" s="43"/>
      <c r="D4" s="43"/>
      <c r="E4" s="43"/>
      <c r="F4" s="45"/>
      <c r="G4" s="43"/>
      <c r="H4" s="43"/>
      <c r="I4" s="43"/>
      <c r="J4" s="43"/>
      <c r="K4" s="43"/>
      <c r="L4" s="43"/>
      <c r="M4" s="43"/>
      <c r="N4" s="43"/>
      <c r="O4" s="43"/>
      <c r="P4" s="43"/>
      <c r="Q4" s="43"/>
      <c r="R4" s="43"/>
      <c r="S4" s="43"/>
      <c r="T4" s="43"/>
      <c r="U4" s="43"/>
      <c r="V4" s="43"/>
      <c r="W4" s="43"/>
      <c r="X4" s="43"/>
      <c r="Y4" s="43"/>
    </row>
    <row r="5" spans="1:25" ht="16.5" x14ac:dyDescent="0.3">
      <c r="A5" s="43" t="s">
        <v>103</v>
      </c>
      <c r="B5" s="46">
        <v>1.617</v>
      </c>
      <c r="C5" s="46">
        <v>1.506</v>
      </c>
      <c r="D5" s="46">
        <v>1.3380000000000001</v>
      </c>
      <c r="E5" s="46">
        <v>1.2310000000000001</v>
      </c>
      <c r="F5" s="46">
        <v>1.1160000000000001</v>
      </c>
      <c r="G5" s="46">
        <v>1.02</v>
      </c>
      <c r="H5" s="46">
        <v>0.94899999999999995</v>
      </c>
      <c r="I5" s="46">
        <v>0.88100000000000001</v>
      </c>
      <c r="J5" s="46">
        <v>0.86199999999999999</v>
      </c>
      <c r="K5" s="46">
        <v>0.82699999999999996</v>
      </c>
      <c r="L5" s="46">
        <v>0.78600000000000003</v>
      </c>
      <c r="M5" s="46">
        <v>0.77</v>
      </c>
      <c r="N5" s="46">
        <v>0.68600000000000005</v>
      </c>
      <c r="O5" s="46">
        <v>0.624</v>
      </c>
      <c r="P5" s="46">
        <v>0.55700000000000005</v>
      </c>
      <c r="Q5" s="46">
        <v>0.499</v>
      </c>
      <c r="R5" s="46">
        <v>0.44700000000000001</v>
      </c>
      <c r="S5" s="46">
        <v>0.38900000000000001</v>
      </c>
      <c r="T5" s="46">
        <v>0.35</v>
      </c>
      <c r="U5" s="43"/>
      <c r="V5" s="46">
        <v>0.94899999999999995</v>
      </c>
      <c r="W5" s="46">
        <v>0.88100000000000001</v>
      </c>
      <c r="X5" s="47"/>
      <c r="Y5" s="47" t="s">
        <v>124</v>
      </c>
    </row>
    <row r="6" spans="1:25" ht="16.5" x14ac:dyDescent="0.3">
      <c r="A6" s="43" t="s">
        <v>104</v>
      </c>
      <c r="B6" s="46">
        <v>16.027999999999999</v>
      </c>
      <c r="C6" s="46">
        <v>14.672000000000001</v>
      </c>
      <c r="D6" s="46">
        <v>12.975</v>
      </c>
      <c r="E6" s="46">
        <v>11.866</v>
      </c>
      <c r="F6" s="46">
        <v>10.714</v>
      </c>
      <c r="G6" s="46">
        <v>9.7590000000000003</v>
      </c>
      <c r="H6" s="46">
        <v>9.1159999999999997</v>
      </c>
      <c r="I6" s="46">
        <v>8.4570000000000007</v>
      </c>
      <c r="J6" s="46">
        <v>7.9539999999999997</v>
      </c>
      <c r="K6" s="46">
        <v>7.48</v>
      </c>
      <c r="L6" s="46">
        <v>7.1210000000000004</v>
      </c>
      <c r="M6" s="46">
        <v>6.8390000000000004</v>
      </c>
      <c r="N6" s="46">
        <v>6.2279999999999998</v>
      </c>
      <c r="O6" s="46">
        <v>5.7750000000000004</v>
      </c>
      <c r="P6" s="46">
        <v>5.3140000000000001</v>
      </c>
      <c r="Q6" s="46">
        <v>4.8979999999999997</v>
      </c>
      <c r="R6" s="46">
        <v>4.5629999999999997</v>
      </c>
      <c r="S6" s="46">
        <v>4.1829999999999998</v>
      </c>
      <c r="T6" s="46">
        <v>3.9409999999999998</v>
      </c>
      <c r="U6" s="43"/>
      <c r="V6" s="46">
        <v>9.1159999999999997</v>
      </c>
      <c r="W6" s="46">
        <v>8.4570000000000007</v>
      </c>
      <c r="X6" s="47"/>
      <c r="Y6" s="47"/>
    </row>
    <row r="7" spans="1:25" ht="16.5" x14ac:dyDescent="0.3">
      <c r="A7" s="43" t="s">
        <v>105</v>
      </c>
      <c r="B7" s="46">
        <v>1.681</v>
      </c>
      <c r="C7" s="46">
        <v>1.6</v>
      </c>
      <c r="D7" s="46">
        <v>1.448</v>
      </c>
      <c r="E7" s="46">
        <v>1.3420000000000001</v>
      </c>
      <c r="F7" s="46">
        <v>1.202</v>
      </c>
      <c r="G7" s="46">
        <v>1.079</v>
      </c>
      <c r="H7" s="46">
        <v>1.034</v>
      </c>
      <c r="I7" s="46">
        <v>0.94699999999999995</v>
      </c>
      <c r="J7" s="46">
        <v>0.93600000000000005</v>
      </c>
      <c r="K7" s="46">
        <v>0.91700000000000004</v>
      </c>
      <c r="L7" s="46">
        <v>0.90100000000000002</v>
      </c>
      <c r="M7" s="46">
        <v>0.87</v>
      </c>
      <c r="N7" s="46">
        <v>0.77200000000000002</v>
      </c>
      <c r="O7" s="46">
        <v>0.68799999999999994</v>
      </c>
      <c r="P7" s="46">
        <v>0.59699999999999998</v>
      </c>
      <c r="Q7" s="46">
        <v>0.51800000000000002</v>
      </c>
      <c r="R7" s="46">
        <v>0.44800000000000001</v>
      </c>
      <c r="S7" s="46">
        <v>0.33700000000000002</v>
      </c>
      <c r="T7" s="46">
        <v>0.28899999999999998</v>
      </c>
      <c r="U7" s="43"/>
      <c r="V7" s="46">
        <v>1.034</v>
      </c>
      <c r="W7" s="46">
        <v>0.94699999999999995</v>
      </c>
      <c r="X7" s="48"/>
      <c r="Y7" s="48"/>
    </row>
    <row r="8" spans="1:25" ht="16.5" x14ac:dyDescent="0.3">
      <c r="A8" s="43" t="s">
        <v>106</v>
      </c>
      <c r="B8" s="46">
        <v>3.6999999999999998E-2</v>
      </c>
      <c r="C8" s="46">
        <v>3.4000000000000002E-2</v>
      </c>
      <c r="D8" s="46">
        <v>3.1E-2</v>
      </c>
      <c r="E8" s="46">
        <v>2.8000000000000001E-2</v>
      </c>
      <c r="F8" s="46">
        <v>2.5000000000000001E-2</v>
      </c>
      <c r="G8" s="46">
        <v>2.3E-2</v>
      </c>
      <c r="H8" s="46">
        <v>2.1000000000000001E-2</v>
      </c>
      <c r="I8" s="46">
        <v>1.9E-2</v>
      </c>
      <c r="J8" s="46">
        <v>1.9E-2</v>
      </c>
      <c r="K8" s="46">
        <v>1.7999999999999999E-2</v>
      </c>
      <c r="L8" s="46">
        <v>1.7000000000000001E-2</v>
      </c>
      <c r="M8" s="46">
        <v>1.7000000000000001E-2</v>
      </c>
      <c r="N8" s="46">
        <v>1.4999999999999999E-2</v>
      </c>
      <c r="O8" s="46">
        <v>1.4E-2</v>
      </c>
      <c r="P8" s="46">
        <v>1.2E-2</v>
      </c>
      <c r="Q8" s="46">
        <v>1.0999999999999999E-2</v>
      </c>
      <c r="R8" s="46">
        <v>0.01</v>
      </c>
      <c r="S8" s="46">
        <v>8.9999999999999993E-3</v>
      </c>
      <c r="T8" s="46">
        <v>8.0000000000000002E-3</v>
      </c>
      <c r="U8" s="43"/>
      <c r="V8" s="46">
        <v>2.1000000000000001E-2</v>
      </c>
      <c r="W8" s="46">
        <v>1.9E-2</v>
      </c>
      <c r="X8" s="43"/>
      <c r="Y8" s="43"/>
    </row>
    <row r="9" spans="1:25" ht="16.5" x14ac:dyDescent="0.3">
      <c r="A9" s="43" t="s">
        <v>107</v>
      </c>
      <c r="B9" s="46">
        <v>3.0000000000000001E-3</v>
      </c>
      <c r="C9" s="46">
        <v>3.0000000000000001E-3</v>
      </c>
      <c r="D9" s="46">
        <v>3.0000000000000001E-3</v>
      </c>
      <c r="E9" s="46">
        <v>3.0000000000000001E-3</v>
      </c>
      <c r="F9" s="46">
        <v>3.0000000000000001E-3</v>
      </c>
      <c r="G9" s="46">
        <v>3.0000000000000001E-3</v>
      </c>
      <c r="H9" s="46">
        <v>3.0000000000000001E-3</v>
      </c>
      <c r="I9" s="46">
        <v>3.0000000000000001E-3</v>
      </c>
      <c r="J9" s="46">
        <v>3.0000000000000001E-3</v>
      </c>
      <c r="K9" s="46">
        <v>3.0000000000000001E-3</v>
      </c>
      <c r="L9" s="46">
        <v>3.0000000000000001E-3</v>
      </c>
      <c r="M9" s="46">
        <v>3.0000000000000001E-3</v>
      </c>
      <c r="N9" s="46">
        <v>3.0000000000000001E-3</v>
      </c>
      <c r="O9" s="46">
        <v>3.0000000000000001E-3</v>
      </c>
      <c r="P9" s="46">
        <v>3.0000000000000001E-3</v>
      </c>
      <c r="Q9" s="46">
        <v>3.0000000000000001E-3</v>
      </c>
      <c r="R9" s="46">
        <v>3.0000000000000001E-3</v>
      </c>
      <c r="S9" s="46">
        <v>3.0000000000000001E-3</v>
      </c>
      <c r="T9" s="46">
        <v>3.0000000000000001E-3</v>
      </c>
      <c r="U9" s="43"/>
      <c r="V9" s="46">
        <v>3.0000000000000001E-3</v>
      </c>
      <c r="W9" s="46">
        <v>3.0000000000000001E-3</v>
      </c>
      <c r="X9" s="43"/>
      <c r="Y9" s="43"/>
    </row>
    <row r="10" spans="1:25" ht="16.5" x14ac:dyDescent="0.3">
      <c r="A10" s="43" t="s">
        <v>108</v>
      </c>
      <c r="B10" s="46">
        <v>1E-3</v>
      </c>
      <c r="C10" s="46">
        <v>1E-3</v>
      </c>
      <c r="D10" s="46">
        <v>1E-3</v>
      </c>
      <c r="E10" s="46">
        <v>1E-3</v>
      </c>
      <c r="F10" s="46">
        <v>1E-3</v>
      </c>
      <c r="G10" s="46">
        <v>1E-3</v>
      </c>
      <c r="H10" s="46">
        <v>1E-3</v>
      </c>
      <c r="I10" s="46">
        <v>1E-3</v>
      </c>
      <c r="J10" s="46">
        <v>1E-3</v>
      </c>
      <c r="K10" s="46">
        <v>1E-3</v>
      </c>
      <c r="L10" s="46">
        <v>1E-3</v>
      </c>
      <c r="M10" s="46">
        <v>1E-3</v>
      </c>
      <c r="N10" s="46">
        <v>1E-3</v>
      </c>
      <c r="O10" s="46">
        <v>1E-3</v>
      </c>
      <c r="P10" s="46">
        <v>1E-3</v>
      </c>
      <c r="Q10" s="46">
        <v>1E-3</v>
      </c>
      <c r="R10" s="46">
        <v>1E-3</v>
      </c>
      <c r="S10" s="46">
        <v>1E-3</v>
      </c>
      <c r="T10" s="46">
        <v>1E-3</v>
      </c>
      <c r="U10" s="43"/>
      <c r="V10" s="46">
        <v>1E-3</v>
      </c>
      <c r="W10" s="46">
        <v>1E-3</v>
      </c>
      <c r="X10" s="43"/>
      <c r="Y10" s="43"/>
    </row>
    <row r="11" spans="1:25" ht="16.5" x14ac:dyDescent="0.3">
      <c r="A11" s="44" t="s">
        <v>109</v>
      </c>
      <c r="B11" s="46"/>
      <c r="C11" s="46"/>
      <c r="D11" s="46"/>
      <c r="E11" s="46"/>
      <c r="F11" s="46"/>
      <c r="G11" s="46"/>
      <c r="H11" s="46"/>
      <c r="I11" s="46"/>
      <c r="J11" s="46"/>
      <c r="K11" s="46"/>
      <c r="L11" s="46"/>
      <c r="M11" s="46"/>
      <c r="N11" s="46"/>
      <c r="O11" s="46"/>
      <c r="P11" s="46"/>
      <c r="Q11" s="46"/>
      <c r="R11" s="46"/>
      <c r="S11" s="46"/>
      <c r="T11" s="46"/>
      <c r="U11" s="43"/>
      <c r="V11" s="43"/>
      <c r="W11" s="43"/>
      <c r="X11" s="43"/>
      <c r="Y11" s="43"/>
    </row>
    <row r="12" spans="1:25" ht="16.5" x14ac:dyDescent="0.3">
      <c r="A12" s="43" t="s">
        <v>103</v>
      </c>
      <c r="B12" s="46">
        <v>1.427</v>
      </c>
      <c r="C12" s="46">
        <v>1.3779999999999999</v>
      </c>
      <c r="D12" s="46">
        <v>1.2929999999999999</v>
      </c>
      <c r="E12" s="46">
        <v>1.2569999999999999</v>
      </c>
      <c r="F12" s="46">
        <v>1.161</v>
      </c>
      <c r="G12" s="46">
        <v>1.0940000000000001</v>
      </c>
      <c r="H12" s="46">
        <v>1.0569999999999999</v>
      </c>
      <c r="I12" s="46">
        <v>1.026</v>
      </c>
      <c r="J12" s="46">
        <v>1.0109999999999999</v>
      </c>
      <c r="K12" s="46">
        <v>0.999</v>
      </c>
      <c r="L12" s="46">
        <v>0.97899999999999998</v>
      </c>
      <c r="M12" s="46">
        <v>0.97199999999999998</v>
      </c>
      <c r="N12" s="46">
        <v>0.87</v>
      </c>
      <c r="O12" s="46">
        <v>0.79100000000000004</v>
      </c>
      <c r="P12" s="46">
        <v>0.70599999999999996</v>
      </c>
      <c r="Q12" s="46">
        <v>0.626</v>
      </c>
      <c r="R12" s="46">
        <v>0.55300000000000005</v>
      </c>
      <c r="S12" s="46">
        <v>0.47099999999999997</v>
      </c>
      <c r="T12" s="46">
        <v>0.42099999999999999</v>
      </c>
      <c r="U12" s="43"/>
      <c r="V12" s="43"/>
      <c r="W12" s="43"/>
      <c r="X12" s="43"/>
      <c r="Y12" s="43"/>
    </row>
    <row r="13" spans="1:25" ht="16.5" x14ac:dyDescent="0.3">
      <c r="A13" s="43" t="s">
        <v>104</v>
      </c>
      <c r="B13" s="46">
        <v>16.870999999999999</v>
      </c>
      <c r="C13" s="46">
        <v>16.042999999999999</v>
      </c>
      <c r="D13" s="46">
        <v>14.885</v>
      </c>
      <c r="E13" s="46">
        <v>14.317</v>
      </c>
      <c r="F13" s="46">
        <v>13.273</v>
      </c>
      <c r="G13" s="46">
        <v>12.689</v>
      </c>
      <c r="H13" s="46">
        <v>12.430999999999999</v>
      </c>
      <c r="I13" s="46">
        <v>12.167999999999999</v>
      </c>
      <c r="J13" s="46">
        <v>11.551</v>
      </c>
      <c r="K13" s="46">
        <v>11.207000000000001</v>
      </c>
      <c r="L13" s="46">
        <v>11.007</v>
      </c>
      <c r="M13" s="46">
        <v>10.896000000000001</v>
      </c>
      <c r="N13" s="46">
        <v>9.8770000000000007</v>
      </c>
      <c r="O13" s="46">
        <v>9.09</v>
      </c>
      <c r="P13" s="46">
        <v>8.266</v>
      </c>
      <c r="Q13" s="46">
        <v>7.4630000000000001</v>
      </c>
      <c r="R13" s="46">
        <v>6.7789999999999999</v>
      </c>
      <c r="S13" s="46">
        <v>6.1239999999999997</v>
      </c>
      <c r="T13" s="46">
        <v>5.6550000000000002</v>
      </c>
      <c r="U13" s="43"/>
      <c r="V13" s="43"/>
      <c r="W13" s="41"/>
      <c r="X13" s="41"/>
      <c r="Y13" s="41"/>
    </row>
    <row r="14" spans="1:25" ht="16.5" x14ac:dyDescent="0.3">
      <c r="A14" s="43" t="s">
        <v>105</v>
      </c>
      <c r="B14" s="46">
        <v>2.2679999999999998</v>
      </c>
      <c r="C14" s="46">
        <v>2.173</v>
      </c>
      <c r="D14" s="46">
        <v>2.0009999999999999</v>
      </c>
      <c r="E14" s="46">
        <v>1.923</v>
      </c>
      <c r="F14" s="46">
        <v>1.732</v>
      </c>
      <c r="G14" s="46">
        <v>1.585</v>
      </c>
      <c r="H14" s="46">
        <v>1.542</v>
      </c>
      <c r="I14" s="46">
        <v>1.45</v>
      </c>
      <c r="J14" s="46">
        <v>1.4379999999999999</v>
      </c>
      <c r="K14" s="46">
        <v>1.44</v>
      </c>
      <c r="L14" s="46">
        <v>1.4339999999999999</v>
      </c>
      <c r="M14" s="46">
        <v>1.399</v>
      </c>
      <c r="N14" s="46">
        <v>1.26</v>
      </c>
      <c r="O14" s="46">
        <v>1.135</v>
      </c>
      <c r="P14" s="46">
        <v>1</v>
      </c>
      <c r="Q14" s="46">
        <v>0.872</v>
      </c>
      <c r="R14" s="46">
        <v>0.76</v>
      </c>
      <c r="S14" s="46">
        <v>0.55200000000000005</v>
      </c>
      <c r="T14" s="46">
        <v>0.47799999999999998</v>
      </c>
      <c r="U14" s="43"/>
      <c r="V14" s="43"/>
      <c r="W14" s="43"/>
      <c r="X14" s="43"/>
      <c r="Y14" s="43"/>
    </row>
    <row r="15" spans="1:25" ht="16.5" x14ac:dyDescent="0.3">
      <c r="A15" s="43" t="s">
        <v>106</v>
      </c>
      <c r="B15" s="46">
        <v>2.5000000000000001E-2</v>
      </c>
      <c r="C15" s="46">
        <v>2.4E-2</v>
      </c>
      <c r="D15" s="46">
        <v>2.1999999999999999E-2</v>
      </c>
      <c r="E15" s="46">
        <v>2.1999999999999999E-2</v>
      </c>
      <c r="F15" s="46">
        <v>0.02</v>
      </c>
      <c r="G15" s="46">
        <v>1.9E-2</v>
      </c>
      <c r="H15" s="46">
        <v>1.9E-2</v>
      </c>
      <c r="I15" s="46">
        <v>1.7999999999999999E-2</v>
      </c>
      <c r="J15" s="46">
        <v>1.7000000000000001E-2</v>
      </c>
      <c r="K15" s="46">
        <v>1.7000000000000001E-2</v>
      </c>
      <c r="L15" s="46">
        <v>1.7000000000000001E-2</v>
      </c>
      <c r="M15" s="46">
        <v>1.7000000000000001E-2</v>
      </c>
      <c r="N15" s="46">
        <v>1.6E-2</v>
      </c>
      <c r="O15" s="46">
        <v>1.4999999999999999E-2</v>
      </c>
      <c r="P15" s="46">
        <v>1.2999999999999999E-2</v>
      </c>
      <c r="Q15" s="46">
        <v>1.2E-2</v>
      </c>
      <c r="R15" s="46">
        <v>1.0999999999999999E-2</v>
      </c>
      <c r="S15" s="46">
        <v>0.01</v>
      </c>
      <c r="T15" s="46">
        <v>0.01</v>
      </c>
      <c r="U15" s="43"/>
      <c r="V15" s="43"/>
      <c r="W15" s="43"/>
      <c r="X15" s="43"/>
      <c r="Y15" s="43"/>
    </row>
    <row r="16" spans="1:25" ht="16.5" x14ac:dyDescent="0.3">
      <c r="A16" s="43" t="s">
        <v>107</v>
      </c>
      <c r="B16" s="46">
        <v>3.0000000000000001E-3</v>
      </c>
      <c r="C16" s="46">
        <v>3.0000000000000001E-3</v>
      </c>
      <c r="D16" s="46">
        <v>3.0000000000000001E-3</v>
      </c>
      <c r="E16" s="46">
        <v>3.0000000000000001E-3</v>
      </c>
      <c r="F16" s="46">
        <v>3.0000000000000001E-3</v>
      </c>
      <c r="G16" s="46">
        <v>3.0000000000000001E-3</v>
      </c>
      <c r="H16" s="46">
        <v>3.0000000000000001E-3</v>
      </c>
      <c r="I16" s="46">
        <v>3.0000000000000001E-3</v>
      </c>
      <c r="J16" s="46">
        <v>3.0000000000000001E-3</v>
      </c>
      <c r="K16" s="46">
        <v>3.0000000000000001E-3</v>
      </c>
      <c r="L16" s="46">
        <v>3.0000000000000001E-3</v>
      </c>
      <c r="M16" s="46">
        <v>3.0000000000000001E-3</v>
      </c>
      <c r="N16" s="46">
        <v>3.0000000000000001E-3</v>
      </c>
      <c r="O16" s="46">
        <v>3.0000000000000001E-3</v>
      </c>
      <c r="P16" s="46">
        <v>3.0000000000000001E-3</v>
      </c>
      <c r="Q16" s="46">
        <v>3.0000000000000001E-3</v>
      </c>
      <c r="R16" s="46">
        <v>3.0000000000000001E-3</v>
      </c>
      <c r="S16" s="46">
        <v>3.0000000000000001E-3</v>
      </c>
      <c r="T16" s="46">
        <v>3.0000000000000001E-3</v>
      </c>
      <c r="U16" s="43"/>
      <c r="V16" s="43"/>
      <c r="W16" s="43"/>
      <c r="X16" s="43"/>
      <c r="Y16" s="43"/>
    </row>
    <row r="17" spans="1:25" ht="16.5" x14ac:dyDescent="0.3">
      <c r="A17" s="43" t="s">
        <v>108</v>
      </c>
      <c r="B17" s="46">
        <v>1E-3</v>
      </c>
      <c r="C17" s="46">
        <v>1E-3</v>
      </c>
      <c r="D17" s="46">
        <v>1E-3</v>
      </c>
      <c r="E17" s="46">
        <v>1E-3</v>
      </c>
      <c r="F17" s="46">
        <v>1E-3</v>
      </c>
      <c r="G17" s="46">
        <v>1E-3</v>
      </c>
      <c r="H17" s="46">
        <v>1E-3</v>
      </c>
      <c r="I17" s="46">
        <v>1E-3</v>
      </c>
      <c r="J17" s="46">
        <v>1E-3</v>
      </c>
      <c r="K17" s="46">
        <v>1E-3</v>
      </c>
      <c r="L17" s="46">
        <v>1E-3</v>
      </c>
      <c r="M17" s="46">
        <v>1E-3</v>
      </c>
      <c r="N17" s="46">
        <v>1E-3</v>
      </c>
      <c r="O17" s="46">
        <v>1E-3</v>
      </c>
      <c r="P17" s="46">
        <v>1E-3</v>
      </c>
      <c r="Q17" s="46">
        <v>1E-3</v>
      </c>
      <c r="R17" s="46">
        <v>1E-3</v>
      </c>
      <c r="S17" s="46">
        <v>1E-3</v>
      </c>
      <c r="T17" s="46">
        <v>1E-3</v>
      </c>
      <c r="U17" s="43"/>
      <c r="V17" s="43"/>
      <c r="W17" s="43"/>
      <c r="X17" s="43"/>
      <c r="Y17" s="43"/>
    </row>
    <row r="18" spans="1:25" ht="16.5" x14ac:dyDescent="0.3">
      <c r="A18" s="44" t="s">
        <v>110</v>
      </c>
      <c r="B18" s="46"/>
      <c r="C18" s="46"/>
      <c r="D18" s="46"/>
      <c r="E18" s="46"/>
      <c r="F18" s="46"/>
      <c r="G18" s="46"/>
      <c r="H18" s="46"/>
      <c r="I18" s="46"/>
      <c r="J18" s="46"/>
      <c r="K18" s="46"/>
      <c r="L18" s="46"/>
      <c r="M18" s="46"/>
      <c r="N18" s="46"/>
      <c r="O18" s="46"/>
      <c r="P18" s="46"/>
      <c r="Q18" s="46"/>
      <c r="R18" s="46"/>
      <c r="S18" s="46"/>
      <c r="T18" s="46"/>
      <c r="U18" s="43"/>
      <c r="V18" s="43"/>
      <c r="W18" s="43"/>
      <c r="X18" s="43"/>
      <c r="Y18" s="43"/>
    </row>
    <row r="19" spans="1:25" ht="16.5" x14ac:dyDescent="0.3">
      <c r="A19" s="43" t="s">
        <v>103</v>
      </c>
      <c r="B19" s="46">
        <v>3.1440000000000001</v>
      </c>
      <c r="C19" s="46">
        <v>3.1669999999999998</v>
      </c>
      <c r="D19" s="46">
        <v>2.956</v>
      </c>
      <c r="E19" s="46">
        <v>2.875</v>
      </c>
      <c r="F19" s="46">
        <v>2.597</v>
      </c>
      <c r="G19" s="46">
        <v>2.4500000000000002</v>
      </c>
      <c r="H19" s="46">
        <v>2.29</v>
      </c>
      <c r="I19" s="46">
        <v>2.2639999999999998</v>
      </c>
      <c r="J19" s="46">
        <v>2.173</v>
      </c>
      <c r="K19" s="46">
        <v>2.198</v>
      </c>
      <c r="L19" s="46">
        <v>2.2480000000000002</v>
      </c>
      <c r="M19" s="46">
        <v>2.1190000000000002</v>
      </c>
      <c r="N19" s="46">
        <v>2.0539999999999998</v>
      </c>
      <c r="O19" s="46">
        <v>1.9370000000000001</v>
      </c>
      <c r="P19" s="46">
        <v>1.78</v>
      </c>
      <c r="Q19" s="46">
        <v>1.639</v>
      </c>
      <c r="R19" s="46">
        <v>1.494</v>
      </c>
      <c r="S19" s="46">
        <v>1.2909999999999999</v>
      </c>
      <c r="T19" s="46">
        <v>1.1599999999999999</v>
      </c>
      <c r="U19" s="43"/>
      <c r="V19" s="43"/>
      <c r="W19" s="41"/>
      <c r="X19" s="41"/>
      <c r="Y19" s="41"/>
    </row>
    <row r="20" spans="1:25" ht="16.5" x14ac:dyDescent="0.3">
      <c r="A20" s="43" t="s">
        <v>104</v>
      </c>
      <c r="B20" s="46">
        <v>58.606999999999999</v>
      </c>
      <c r="C20" s="46">
        <v>59.991</v>
      </c>
      <c r="D20" s="46">
        <v>57.597999999999999</v>
      </c>
      <c r="E20" s="46">
        <v>57.756</v>
      </c>
      <c r="F20" s="46">
        <v>52.131999999999998</v>
      </c>
      <c r="G20" s="46">
        <v>48.874000000000002</v>
      </c>
      <c r="H20" s="46">
        <v>45.728999999999999</v>
      </c>
      <c r="I20" s="46">
        <v>44.488999999999997</v>
      </c>
      <c r="J20" s="46">
        <v>41.030999999999999</v>
      </c>
      <c r="K20" s="46">
        <v>40.302</v>
      </c>
      <c r="L20" s="46">
        <v>40.808</v>
      </c>
      <c r="M20" s="46">
        <v>38.521999999999998</v>
      </c>
      <c r="N20" s="46">
        <v>36.938000000000002</v>
      </c>
      <c r="O20" s="46">
        <v>34.737000000000002</v>
      </c>
      <c r="P20" s="46">
        <v>31.963999999999999</v>
      </c>
      <c r="Q20" s="46">
        <v>29.338000000000001</v>
      </c>
      <c r="R20" s="46">
        <v>26.902000000000001</v>
      </c>
      <c r="S20" s="46">
        <v>23.245999999999999</v>
      </c>
      <c r="T20" s="46">
        <v>21.352</v>
      </c>
      <c r="U20" s="43"/>
      <c r="V20" s="43"/>
      <c r="W20" s="43"/>
      <c r="X20" s="43"/>
      <c r="Y20" s="43"/>
    </row>
    <row r="21" spans="1:25" ht="16.5" x14ac:dyDescent="0.3">
      <c r="A21" s="43" t="s">
        <v>105</v>
      </c>
      <c r="B21" s="46">
        <v>6.2329999999999997</v>
      </c>
      <c r="C21" s="46">
        <v>6.13</v>
      </c>
      <c r="D21" s="46">
        <v>5.9080000000000004</v>
      </c>
      <c r="E21" s="46">
        <v>5.7809999999999997</v>
      </c>
      <c r="F21" s="46">
        <v>5.3419999999999996</v>
      </c>
      <c r="G21" s="46">
        <v>4.9880000000000004</v>
      </c>
      <c r="H21" s="46">
        <v>4.835</v>
      </c>
      <c r="I21" s="46">
        <v>4.5590000000000002</v>
      </c>
      <c r="J21" s="46">
        <v>4.41</v>
      </c>
      <c r="K21" s="46">
        <v>4.3410000000000002</v>
      </c>
      <c r="L21" s="46">
        <v>4.3209999999999997</v>
      </c>
      <c r="M21" s="46">
        <v>4.0350000000000001</v>
      </c>
      <c r="N21" s="46">
        <v>3.794</v>
      </c>
      <c r="O21" s="46">
        <v>3.4980000000000002</v>
      </c>
      <c r="P21" s="46">
        <v>3.1539999999999999</v>
      </c>
      <c r="Q21" s="46">
        <v>2.8370000000000002</v>
      </c>
      <c r="R21" s="46">
        <v>2.5539999999999998</v>
      </c>
      <c r="S21" s="46">
        <v>1.6279999999999999</v>
      </c>
      <c r="T21" s="46">
        <v>1.4159999999999999</v>
      </c>
      <c r="U21" s="43"/>
      <c r="V21" s="43"/>
      <c r="W21" s="43"/>
      <c r="X21" s="43"/>
      <c r="Y21" s="43"/>
    </row>
    <row r="22" spans="1:25" ht="16.5" x14ac:dyDescent="0.3">
      <c r="A22" s="43" t="s">
        <v>106</v>
      </c>
      <c r="B22" s="46">
        <v>0.108</v>
      </c>
      <c r="C22" s="46">
        <v>0.10199999999999999</v>
      </c>
      <c r="D22" s="46">
        <v>0.09</v>
      </c>
      <c r="E22" s="46">
        <v>8.4000000000000005E-2</v>
      </c>
      <c r="F22" s="46">
        <v>7.8E-2</v>
      </c>
      <c r="G22" s="46">
        <v>7.3999999999999996E-2</v>
      </c>
      <c r="H22" s="46">
        <v>6.8000000000000005E-2</v>
      </c>
      <c r="I22" s="46">
        <v>6.7000000000000004E-2</v>
      </c>
      <c r="J22" s="46">
        <v>6.3E-2</v>
      </c>
      <c r="K22" s="46">
        <v>6.2E-2</v>
      </c>
      <c r="L22" s="46">
        <v>6.2E-2</v>
      </c>
      <c r="M22" s="46">
        <v>5.7000000000000002E-2</v>
      </c>
      <c r="N22" s="46">
        <v>5.3999999999999999E-2</v>
      </c>
      <c r="O22" s="46">
        <v>0.05</v>
      </c>
      <c r="P22" s="46">
        <v>4.5999999999999999E-2</v>
      </c>
      <c r="Q22" s="46">
        <v>4.2000000000000003E-2</v>
      </c>
      <c r="R22" s="46">
        <v>3.7999999999999999E-2</v>
      </c>
      <c r="S22" s="46">
        <v>3.4000000000000002E-2</v>
      </c>
      <c r="T22" s="46">
        <v>0.03</v>
      </c>
      <c r="U22" s="43"/>
      <c r="V22" s="43"/>
      <c r="W22" s="43"/>
      <c r="X22" s="43"/>
      <c r="Y22" s="43"/>
    </row>
    <row r="23" spans="1:25" ht="16.5" x14ac:dyDescent="0.3">
      <c r="A23" s="43" t="s">
        <v>107</v>
      </c>
      <c r="B23" s="46">
        <v>8.9999999999999993E-3</v>
      </c>
      <c r="C23" s="46">
        <v>8.9999999999999993E-3</v>
      </c>
      <c r="D23" s="46">
        <v>8.9999999999999993E-3</v>
      </c>
      <c r="E23" s="46">
        <v>8.9999999999999993E-3</v>
      </c>
      <c r="F23" s="46">
        <v>8.9999999999999993E-3</v>
      </c>
      <c r="G23" s="46">
        <v>8.9999999999999993E-3</v>
      </c>
      <c r="H23" s="46">
        <v>8.9999999999999993E-3</v>
      </c>
      <c r="I23" s="46">
        <v>8.9999999999999993E-3</v>
      </c>
      <c r="J23" s="46">
        <v>8.9999999999999993E-3</v>
      </c>
      <c r="K23" s="46">
        <v>8.9999999999999993E-3</v>
      </c>
      <c r="L23" s="46">
        <v>8.9999999999999993E-3</v>
      </c>
      <c r="M23" s="46">
        <v>8.9999999999999993E-3</v>
      </c>
      <c r="N23" s="46">
        <v>8.9999999999999993E-3</v>
      </c>
      <c r="O23" s="46">
        <v>8.9999999999999993E-3</v>
      </c>
      <c r="P23" s="46">
        <v>8.9999999999999993E-3</v>
      </c>
      <c r="Q23" s="46">
        <v>8.9999999999999993E-3</v>
      </c>
      <c r="R23" s="46">
        <v>8.9999999999999993E-3</v>
      </c>
      <c r="S23" s="46">
        <v>8.9999999999999993E-3</v>
      </c>
      <c r="T23" s="46">
        <v>8.9999999999999993E-3</v>
      </c>
      <c r="U23" s="43"/>
      <c r="V23" s="43"/>
      <c r="W23" s="43"/>
      <c r="X23" s="43"/>
      <c r="Y23" s="43"/>
    </row>
    <row r="24" spans="1:25" ht="16.5" x14ac:dyDescent="0.3">
      <c r="A24" s="43" t="s">
        <v>108</v>
      </c>
      <c r="B24" s="46">
        <v>2E-3</v>
      </c>
      <c r="C24" s="46">
        <v>2E-3</v>
      </c>
      <c r="D24" s="46">
        <v>2E-3</v>
      </c>
      <c r="E24" s="46">
        <v>2E-3</v>
      </c>
      <c r="F24" s="46">
        <v>2E-3</v>
      </c>
      <c r="G24" s="46">
        <v>2E-3</v>
      </c>
      <c r="H24" s="46">
        <v>2E-3</v>
      </c>
      <c r="I24" s="46">
        <v>2E-3</v>
      </c>
      <c r="J24" s="46">
        <v>2E-3</v>
      </c>
      <c r="K24" s="46">
        <v>2E-3</v>
      </c>
      <c r="L24" s="46">
        <v>2E-3</v>
      </c>
      <c r="M24" s="46">
        <v>2E-3</v>
      </c>
      <c r="N24" s="46">
        <v>2E-3</v>
      </c>
      <c r="O24" s="46">
        <v>2E-3</v>
      </c>
      <c r="P24" s="46">
        <v>2E-3</v>
      </c>
      <c r="Q24" s="46">
        <v>2E-3</v>
      </c>
      <c r="R24" s="46">
        <v>2E-3</v>
      </c>
      <c r="S24" s="46">
        <v>2E-3</v>
      </c>
      <c r="T24" s="46">
        <v>2E-3</v>
      </c>
      <c r="U24" s="43"/>
      <c r="V24" s="43"/>
      <c r="W24" s="43"/>
      <c r="X24" s="43"/>
      <c r="Y24" s="45"/>
    </row>
    <row r="25" spans="1:25" ht="16.5" x14ac:dyDescent="0.3">
      <c r="A25" s="44" t="s">
        <v>111</v>
      </c>
      <c r="B25" s="46"/>
      <c r="C25" s="46"/>
      <c r="D25" s="46"/>
      <c r="E25" s="46"/>
      <c r="F25" s="46"/>
      <c r="G25" s="46"/>
      <c r="H25" s="46"/>
      <c r="I25" s="46"/>
      <c r="J25" s="46"/>
      <c r="K25" s="46"/>
      <c r="L25" s="46"/>
      <c r="M25" s="46"/>
      <c r="N25" s="46"/>
      <c r="O25" s="46"/>
      <c r="P25" s="46"/>
      <c r="Q25" s="46"/>
      <c r="R25" s="46"/>
      <c r="S25" s="46"/>
      <c r="T25" s="46"/>
      <c r="U25" s="43"/>
      <c r="V25" s="43"/>
      <c r="W25" s="43"/>
      <c r="X25" s="41"/>
      <c r="Y25" s="41"/>
    </row>
    <row r="26" spans="1:25" ht="16.5" x14ac:dyDescent="0.3">
      <c r="A26" s="43" t="s">
        <v>103</v>
      </c>
      <c r="B26" s="46">
        <v>4.7489999999999997</v>
      </c>
      <c r="C26" s="46">
        <v>5.069</v>
      </c>
      <c r="D26" s="46">
        <v>4.9420000000000002</v>
      </c>
      <c r="E26" s="46">
        <v>4.9160000000000004</v>
      </c>
      <c r="F26" s="46">
        <v>4.024</v>
      </c>
      <c r="G26" s="46">
        <v>3.8250000000000002</v>
      </c>
      <c r="H26" s="46">
        <v>3.26</v>
      </c>
      <c r="I26" s="46">
        <v>2.9540000000000002</v>
      </c>
      <c r="J26" s="46">
        <v>2.8439999999999999</v>
      </c>
      <c r="K26" s="46">
        <v>2.7069999999999999</v>
      </c>
      <c r="L26" s="46">
        <v>2.7629999999999999</v>
      </c>
      <c r="M26" s="46">
        <v>2.754</v>
      </c>
      <c r="N26" s="46">
        <v>2.6960000000000002</v>
      </c>
      <c r="O26" s="46">
        <v>2.6749999999999998</v>
      </c>
      <c r="P26" s="46">
        <v>2.6419999999999999</v>
      </c>
      <c r="Q26" s="46">
        <v>2.613</v>
      </c>
      <c r="R26" s="46">
        <v>2.5859999999999999</v>
      </c>
      <c r="S26" s="46">
        <v>2.5649999999999999</v>
      </c>
      <c r="T26" s="46">
        <v>2.544</v>
      </c>
      <c r="U26" s="43"/>
      <c r="V26" s="43"/>
      <c r="W26" s="43"/>
      <c r="X26" s="43"/>
      <c r="Y26" s="43"/>
    </row>
    <row r="27" spans="1:25" ht="16.5" x14ac:dyDescent="0.3">
      <c r="A27" s="43" t="s">
        <v>104</v>
      </c>
      <c r="B27" s="46">
        <v>32.643000000000001</v>
      </c>
      <c r="C27" s="46">
        <v>36.777000000000001</v>
      </c>
      <c r="D27" s="46">
        <v>38.408999999999999</v>
      </c>
      <c r="E27" s="46">
        <v>39.643000000000001</v>
      </c>
      <c r="F27" s="46">
        <v>33.030999999999999</v>
      </c>
      <c r="G27" s="46">
        <v>28.260999999999999</v>
      </c>
      <c r="H27" s="46">
        <v>25.75</v>
      </c>
      <c r="I27" s="46">
        <v>22.585999999999999</v>
      </c>
      <c r="J27" s="46">
        <v>19.337</v>
      </c>
      <c r="K27" s="46">
        <v>18.033999999999999</v>
      </c>
      <c r="L27" s="46">
        <v>17.809999999999999</v>
      </c>
      <c r="M27" s="46">
        <v>16.521999999999998</v>
      </c>
      <c r="N27" s="46">
        <v>15.872999999999999</v>
      </c>
      <c r="O27" s="46">
        <v>15.387</v>
      </c>
      <c r="P27" s="46">
        <v>14.94</v>
      </c>
      <c r="Q27" s="46">
        <v>14.565</v>
      </c>
      <c r="R27" s="46">
        <v>14.239000000000001</v>
      </c>
      <c r="S27" s="46">
        <v>13.792</v>
      </c>
      <c r="T27" s="46">
        <v>13.58</v>
      </c>
      <c r="U27" s="43"/>
      <c r="V27" s="43"/>
      <c r="W27" s="43"/>
      <c r="X27" s="43"/>
      <c r="Y27" s="43"/>
    </row>
    <row r="28" spans="1:25" ht="16.5" x14ac:dyDescent="0.3">
      <c r="A28" s="43" t="s">
        <v>105</v>
      </c>
      <c r="B28" s="46">
        <v>1.01</v>
      </c>
      <c r="C28" s="46">
        <v>1.1140000000000001</v>
      </c>
      <c r="D28" s="46">
        <v>1.1739999999999999</v>
      </c>
      <c r="E28" s="46">
        <v>1.218</v>
      </c>
      <c r="F28" s="46">
        <v>1.071</v>
      </c>
      <c r="G28" s="46">
        <v>0.94399999999999995</v>
      </c>
      <c r="H28" s="46">
        <v>0.90100000000000002</v>
      </c>
      <c r="I28" s="46">
        <v>0.80300000000000005</v>
      </c>
      <c r="J28" s="46">
        <v>0.78600000000000003</v>
      </c>
      <c r="K28" s="46">
        <v>0.77500000000000002</v>
      </c>
      <c r="L28" s="46">
        <v>0.78900000000000003</v>
      </c>
      <c r="M28" s="46">
        <v>0.752</v>
      </c>
      <c r="N28" s="46">
        <v>0.749</v>
      </c>
      <c r="O28" s="46">
        <v>0.74299999999999999</v>
      </c>
      <c r="P28" s="46">
        <v>0.73799999999999999</v>
      </c>
      <c r="Q28" s="46">
        <v>0.73299999999999998</v>
      </c>
      <c r="R28" s="46">
        <v>0.72899999999999998</v>
      </c>
      <c r="S28" s="46">
        <v>0.72199999999999998</v>
      </c>
      <c r="T28" s="46">
        <v>0.71899999999999997</v>
      </c>
      <c r="U28" s="43"/>
      <c r="V28" s="43"/>
      <c r="W28" s="43"/>
      <c r="X28" s="43"/>
      <c r="Y28" s="43"/>
    </row>
    <row r="29" spans="1:25" ht="16.5" x14ac:dyDescent="0.3">
      <c r="A29" s="43" t="s">
        <v>106</v>
      </c>
      <c r="B29" s="46">
        <v>4.1000000000000002E-2</v>
      </c>
      <c r="C29" s="46">
        <v>4.1000000000000002E-2</v>
      </c>
      <c r="D29" s="46">
        <v>3.9E-2</v>
      </c>
      <c r="E29" s="46">
        <v>3.7999999999999999E-2</v>
      </c>
      <c r="F29" s="46">
        <v>3.3000000000000002E-2</v>
      </c>
      <c r="G29" s="46">
        <v>0.03</v>
      </c>
      <c r="H29" s="46">
        <v>2.7E-2</v>
      </c>
      <c r="I29" s="46">
        <v>2.5999999999999999E-2</v>
      </c>
      <c r="J29" s="46">
        <v>2.5999999999999999E-2</v>
      </c>
      <c r="K29" s="46">
        <v>2.5000000000000001E-2</v>
      </c>
      <c r="L29" s="46">
        <v>2.5999999999999999E-2</v>
      </c>
      <c r="M29" s="46">
        <v>2.5000000000000001E-2</v>
      </c>
      <c r="N29" s="46">
        <v>2.5000000000000001E-2</v>
      </c>
      <c r="O29" s="46">
        <v>2.5000000000000001E-2</v>
      </c>
      <c r="P29" s="46">
        <v>2.5000000000000001E-2</v>
      </c>
      <c r="Q29" s="46">
        <v>2.5000000000000001E-2</v>
      </c>
      <c r="R29" s="46">
        <v>2.5000000000000001E-2</v>
      </c>
      <c r="S29" s="46">
        <v>2.4E-2</v>
      </c>
      <c r="T29" s="46">
        <v>2.4E-2</v>
      </c>
      <c r="U29" s="43"/>
      <c r="V29" s="43"/>
      <c r="W29" s="43"/>
      <c r="X29" s="43"/>
      <c r="Y29" s="43"/>
    </row>
    <row r="30" spans="1:25" ht="16.5" x14ac:dyDescent="0.3">
      <c r="A30" s="43" t="s">
        <v>107</v>
      </c>
      <c r="B30" s="46">
        <v>1E-3</v>
      </c>
      <c r="C30" s="46">
        <v>1E-3</v>
      </c>
      <c r="D30" s="46">
        <v>1E-3</v>
      </c>
      <c r="E30" s="46">
        <v>1E-3</v>
      </c>
      <c r="F30" s="46">
        <v>1E-3</v>
      </c>
      <c r="G30" s="46">
        <v>1E-3</v>
      </c>
      <c r="H30" s="46">
        <v>1E-3</v>
      </c>
      <c r="I30" s="46">
        <v>1E-3</v>
      </c>
      <c r="J30" s="46">
        <v>1E-3</v>
      </c>
      <c r="K30" s="46">
        <v>1E-3</v>
      </c>
      <c r="L30" s="46">
        <v>1E-3</v>
      </c>
      <c r="M30" s="46">
        <v>1E-3</v>
      </c>
      <c r="N30" s="46">
        <v>1E-3</v>
      </c>
      <c r="O30" s="46">
        <v>1E-3</v>
      </c>
      <c r="P30" s="46">
        <v>1E-3</v>
      </c>
      <c r="Q30" s="46">
        <v>1E-3</v>
      </c>
      <c r="R30" s="46">
        <v>1E-3</v>
      </c>
      <c r="S30" s="46">
        <v>1E-3</v>
      </c>
      <c r="T30" s="46">
        <v>1E-3</v>
      </c>
      <c r="U30" s="43"/>
      <c r="V30" s="43"/>
      <c r="W30" s="43"/>
      <c r="X30" s="43"/>
      <c r="Y30" s="43"/>
    </row>
    <row r="31" spans="1:25" ht="16.5" x14ac:dyDescent="0.3">
      <c r="A31" s="43" t="s">
        <v>108</v>
      </c>
      <c r="B31" s="46">
        <v>1E-3</v>
      </c>
      <c r="C31" s="46">
        <v>1E-3</v>
      </c>
      <c r="D31" s="46">
        <v>1E-3</v>
      </c>
      <c r="E31" s="46">
        <v>1E-3</v>
      </c>
      <c r="F31" s="46">
        <v>1E-3</v>
      </c>
      <c r="G31" s="46">
        <v>1E-3</v>
      </c>
      <c r="H31" s="46">
        <v>1E-3</v>
      </c>
      <c r="I31" s="46">
        <v>1E-3</v>
      </c>
      <c r="J31" s="46">
        <v>1E-3</v>
      </c>
      <c r="K31" s="46">
        <v>1E-3</v>
      </c>
      <c r="L31" s="46">
        <v>1E-3</v>
      </c>
      <c r="M31" s="46">
        <v>1E-3</v>
      </c>
      <c r="N31" s="46">
        <v>1E-3</v>
      </c>
      <c r="O31" s="46">
        <v>1E-3</v>
      </c>
      <c r="P31" s="46">
        <v>1E-3</v>
      </c>
      <c r="Q31" s="46">
        <v>1E-3</v>
      </c>
      <c r="R31" s="46">
        <v>1E-3</v>
      </c>
      <c r="S31" s="46">
        <v>1E-3</v>
      </c>
      <c r="T31" s="46">
        <v>1E-3</v>
      </c>
      <c r="U31" s="43"/>
      <c r="V31" s="43"/>
      <c r="W31" s="43"/>
      <c r="X31" s="43"/>
      <c r="Y31" s="43"/>
    </row>
    <row r="32" spans="1:25" ht="16.5" x14ac:dyDescent="0.3">
      <c r="A32" s="44" t="s">
        <v>112</v>
      </c>
      <c r="B32" s="46"/>
      <c r="C32" s="46"/>
      <c r="D32" s="46"/>
      <c r="E32" s="46"/>
      <c r="F32" s="46"/>
      <c r="G32" s="46"/>
      <c r="H32" s="46"/>
      <c r="I32" s="46"/>
      <c r="J32" s="46"/>
      <c r="K32" s="46"/>
      <c r="L32" s="46"/>
      <c r="M32" s="46"/>
      <c r="N32" s="46"/>
      <c r="O32" s="46"/>
      <c r="P32" s="46"/>
      <c r="Q32" s="46"/>
      <c r="R32" s="46"/>
      <c r="S32" s="46"/>
      <c r="T32" s="46"/>
      <c r="U32" s="43"/>
      <c r="V32" s="43"/>
      <c r="W32" s="43"/>
      <c r="X32" s="43"/>
      <c r="Y32" s="43"/>
    </row>
    <row r="33" spans="1:25" ht="16.5" x14ac:dyDescent="0.3">
      <c r="A33" s="44" t="s">
        <v>102</v>
      </c>
      <c r="B33" s="46"/>
      <c r="C33" s="46"/>
      <c r="D33" s="46"/>
      <c r="E33" s="46"/>
      <c r="F33" s="46"/>
      <c r="G33" s="46"/>
      <c r="H33" s="46"/>
      <c r="I33" s="46"/>
      <c r="J33" s="46"/>
      <c r="K33" s="46"/>
      <c r="L33" s="46"/>
      <c r="M33" s="46"/>
      <c r="N33" s="46"/>
      <c r="O33" s="46"/>
      <c r="P33" s="46"/>
      <c r="Q33" s="46"/>
      <c r="R33" s="46"/>
      <c r="S33" s="46"/>
      <c r="T33" s="46"/>
      <c r="U33" s="43"/>
      <c r="V33" s="43"/>
      <c r="W33" s="43"/>
      <c r="X33" s="43"/>
      <c r="Y33" s="43"/>
    </row>
    <row r="34" spans="1:25" ht="16.5" x14ac:dyDescent="0.3">
      <c r="A34" s="43" t="s">
        <v>103</v>
      </c>
      <c r="B34" s="46">
        <v>2.919</v>
      </c>
      <c r="C34" s="46">
        <v>2.8119999999999998</v>
      </c>
      <c r="D34" s="46">
        <v>2.504</v>
      </c>
      <c r="E34" s="46">
        <v>2.2879999999999998</v>
      </c>
      <c r="F34" s="46">
        <v>2.1259999999999999</v>
      </c>
      <c r="G34" s="46">
        <v>1.915</v>
      </c>
      <c r="H34" s="46">
        <v>1.649</v>
      </c>
      <c r="I34" s="46">
        <v>1.5669999999999999</v>
      </c>
      <c r="J34" s="46">
        <v>1.5129999999999999</v>
      </c>
      <c r="K34" s="46">
        <v>1.282</v>
      </c>
      <c r="L34" s="46">
        <v>0.93899999999999995</v>
      </c>
      <c r="M34" s="46">
        <v>0.66600000000000004</v>
      </c>
      <c r="N34" s="46">
        <v>0.497</v>
      </c>
      <c r="O34" s="46">
        <v>0.35099999999999998</v>
      </c>
      <c r="P34" s="46">
        <v>0.27</v>
      </c>
      <c r="Q34" s="46">
        <v>0.23200000000000001</v>
      </c>
      <c r="R34" s="46">
        <v>0.20200000000000001</v>
      </c>
      <c r="S34" s="46">
        <v>0.192</v>
      </c>
      <c r="T34" s="46">
        <v>0.183</v>
      </c>
      <c r="U34" s="43"/>
      <c r="V34" s="43"/>
      <c r="W34" s="43"/>
      <c r="X34" s="43"/>
      <c r="Y34" s="43"/>
    </row>
    <row r="35" spans="1:25" ht="16.5" x14ac:dyDescent="0.3">
      <c r="A35" s="43" t="s">
        <v>104</v>
      </c>
      <c r="B35" s="46">
        <v>47.204000000000001</v>
      </c>
      <c r="C35" s="46">
        <v>44.201999999999998</v>
      </c>
      <c r="D35" s="46">
        <v>38.234999999999999</v>
      </c>
      <c r="E35" s="46">
        <v>34.421999999999997</v>
      </c>
      <c r="F35" s="46">
        <v>31.587</v>
      </c>
      <c r="G35" s="46">
        <v>28.015999999999998</v>
      </c>
      <c r="H35" s="46">
        <v>23.928000000000001</v>
      </c>
      <c r="I35" s="46">
        <v>22.681999999999999</v>
      </c>
      <c r="J35" s="46">
        <v>21.712</v>
      </c>
      <c r="K35" s="46">
        <v>18.417999999999999</v>
      </c>
      <c r="L35" s="46">
        <v>13.603999999999999</v>
      </c>
      <c r="M35" s="46">
        <v>9.5120000000000005</v>
      </c>
      <c r="N35" s="46">
        <v>7.0519999999999996</v>
      </c>
      <c r="O35" s="46">
        <v>4.9980000000000002</v>
      </c>
      <c r="P35" s="46">
        <v>3.77</v>
      </c>
      <c r="Q35" s="46">
        <v>3.2050000000000001</v>
      </c>
      <c r="R35" s="46">
        <v>2.8759999999999999</v>
      </c>
      <c r="S35" s="46">
        <v>2.7610000000000001</v>
      </c>
      <c r="T35" s="46">
        <v>2.6629999999999998</v>
      </c>
      <c r="U35" s="43"/>
      <c r="V35" s="43"/>
      <c r="W35" s="43"/>
      <c r="X35" s="43"/>
      <c r="Y35" s="43"/>
    </row>
    <row r="36" spans="1:25" ht="16.5" x14ac:dyDescent="0.3">
      <c r="A36" s="43" t="s">
        <v>105</v>
      </c>
      <c r="B36" s="46">
        <v>2.9060000000000001</v>
      </c>
      <c r="C36" s="46">
        <v>2.6440000000000001</v>
      </c>
      <c r="D36" s="46">
        <v>2.2240000000000002</v>
      </c>
      <c r="E36" s="46">
        <v>2.02</v>
      </c>
      <c r="F36" s="46">
        <v>1.8759999999999999</v>
      </c>
      <c r="G36" s="46">
        <v>1.6910000000000001</v>
      </c>
      <c r="H36" s="46">
        <v>1.484</v>
      </c>
      <c r="I36" s="46">
        <v>1.4490000000000001</v>
      </c>
      <c r="J36" s="46">
        <v>1.421</v>
      </c>
      <c r="K36" s="46">
        <v>1.256</v>
      </c>
      <c r="L36" s="46">
        <v>1.008</v>
      </c>
      <c r="M36" s="46">
        <v>0.78300000000000003</v>
      </c>
      <c r="N36" s="46">
        <v>0.57999999999999996</v>
      </c>
      <c r="O36" s="46">
        <v>0.439</v>
      </c>
      <c r="P36" s="46">
        <v>0.32</v>
      </c>
      <c r="Q36" s="46">
        <v>0.248</v>
      </c>
      <c r="R36" s="46">
        <v>0.19900000000000001</v>
      </c>
      <c r="S36" s="46">
        <v>0.17399999999999999</v>
      </c>
      <c r="T36" s="46">
        <v>0.153</v>
      </c>
      <c r="U36" s="43"/>
      <c r="V36" s="43"/>
      <c r="W36" s="43"/>
      <c r="X36" s="43"/>
      <c r="Y36" s="43"/>
    </row>
    <row r="37" spans="1:25" ht="16.5" x14ac:dyDescent="0.3">
      <c r="A37" s="43" t="s">
        <v>106</v>
      </c>
      <c r="B37" s="46">
        <v>6.6000000000000003E-2</v>
      </c>
      <c r="C37" s="46">
        <v>6.7000000000000004E-2</v>
      </c>
      <c r="D37" s="46">
        <v>6.5000000000000002E-2</v>
      </c>
      <c r="E37" s="46">
        <v>6.2E-2</v>
      </c>
      <c r="F37" s="46">
        <v>5.8000000000000003E-2</v>
      </c>
      <c r="G37" s="46">
        <v>5.1999999999999998E-2</v>
      </c>
      <c r="H37" s="46">
        <v>4.2999999999999997E-2</v>
      </c>
      <c r="I37" s="46">
        <v>4.1000000000000002E-2</v>
      </c>
      <c r="J37" s="46">
        <v>3.9E-2</v>
      </c>
      <c r="K37" s="46">
        <v>3.2000000000000001E-2</v>
      </c>
      <c r="L37" s="46">
        <v>2.3E-2</v>
      </c>
      <c r="M37" s="46">
        <v>1.6E-2</v>
      </c>
      <c r="N37" s="46">
        <v>1.2E-2</v>
      </c>
      <c r="O37" s="46">
        <v>8.9999999999999993E-3</v>
      </c>
      <c r="P37" s="46">
        <v>6.0000000000000001E-3</v>
      </c>
      <c r="Q37" s="46">
        <v>5.0000000000000001E-3</v>
      </c>
      <c r="R37" s="46">
        <v>4.0000000000000001E-3</v>
      </c>
      <c r="S37" s="46">
        <v>4.0000000000000001E-3</v>
      </c>
      <c r="T37" s="46">
        <v>4.0000000000000001E-3</v>
      </c>
      <c r="U37" s="43"/>
      <c r="V37" s="43"/>
      <c r="W37" s="43"/>
      <c r="X37" s="43"/>
      <c r="Y37" s="43"/>
    </row>
    <row r="38" spans="1:25" ht="16.5" x14ac:dyDescent="0.3">
      <c r="A38" s="43" t="s">
        <v>107</v>
      </c>
      <c r="B38" s="46">
        <v>3.0000000000000001E-3</v>
      </c>
      <c r="C38" s="46">
        <v>3.0000000000000001E-3</v>
      </c>
      <c r="D38" s="46">
        <v>3.0000000000000001E-3</v>
      </c>
      <c r="E38" s="46">
        <v>3.0000000000000001E-3</v>
      </c>
      <c r="F38" s="46">
        <v>3.0000000000000001E-3</v>
      </c>
      <c r="G38" s="46">
        <v>3.0000000000000001E-3</v>
      </c>
      <c r="H38" s="46">
        <v>3.0000000000000001E-3</v>
      </c>
      <c r="I38" s="46">
        <v>3.0000000000000001E-3</v>
      </c>
      <c r="J38" s="46">
        <v>3.0000000000000001E-3</v>
      </c>
      <c r="K38" s="46">
        <v>3.0000000000000001E-3</v>
      </c>
      <c r="L38" s="46">
        <v>3.0000000000000001E-3</v>
      </c>
      <c r="M38" s="46">
        <v>3.0000000000000001E-3</v>
      </c>
      <c r="N38" s="46">
        <v>3.0000000000000001E-3</v>
      </c>
      <c r="O38" s="46">
        <v>3.0000000000000001E-3</v>
      </c>
      <c r="P38" s="46">
        <v>3.0000000000000001E-3</v>
      </c>
      <c r="Q38" s="46">
        <v>3.0000000000000001E-3</v>
      </c>
      <c r="R38" s="46">
        <v>3.0000000000000001E-3</v>
      </c>
      <c r="S38" s="46">
        <v>3.0000000000000001E-3</v>
      </c>
      <c r="T38" s="46">
        <v>3.0000000000000001E-3</v>
      </c>
      <c r="U38" s="43"/>
      <c r="V38" s="43"/>
      <c r="W38" s="45"/>
      <c r="X38" s="43"/>
      <c r="Y38" s="43"/>
    </row>
    <row r="39" spans="1:25" ht="16.5" x14ac:dyDescent="0.3">
      <c r="A39" s="43" t="s">
        <v>108</v>
      </c>
      <c r="B39" s="46">
        <v>1E-3</v>
      </c>
      <c r="C39" s="46">
        <v>1E-3</v>
      </c>
      <c r="D39" s="46">
        <v>1E-3</v>
      </c>
      <c r="E39" s="46">
        <v>1E-3</v>
      </c>
      <c r="F39" s="46">
        <v>1E-3</v>
      </c>
      <c r="G39" s="46">
        <v>1E-3</v>
      </c>
      <c r="H39" s="46">
        <v>1E-3</v>
      </c>
      <c r="I39" s="46">
        <v>1E-3</v>
      </c>
      <c r="J39" s="46">
        <v>1E-3</v>
      </c>
      <c r="K39" s="46">
        <v>1E-3</v>
      </c>
      <c r="L39" s="46">
        <v>1E-3</v>
      </c>
      <c r="M39" s="46">
        <v>1E-3</v>
      </c>
      <c r="N39" s="46">
        <v>1E-3</v>
      </c>
      <c r="O39" s="46">
        <v>1E-3</v>
      </c>
      <c r="P39" s="46">
        <v>1E-3</v>
      </c>
      <c r="Q39" s="46">
        <v>1E-3</v>
      </c>
      <c r="R39" s="46">
        <v>1E-3</v>
      </c>
      <c r="S39" s="46">
        <v>1E-3</v>
      </c>
      <c r="T39" s="46">
        <v>1E-3</v>
      </c>
      <c r="U39" s="43"/>
      <c r="V39" s="43"/>
      <c r="W39" s="45"/>
      <c r="X39" s="43"/>
      <c r="Y39" s="45"/>
    </row>
    <row r="40" spans="1:25" ht="16.5" x14ac:dyDescent="0.3">
      <c r="A40" s="44" t="s">
        <v>109</v>
      </c>
      <c r="B40" s="46"/>
      <c r="C40" s="46"/>
      <c r="D40" s="46"/>
      <c r="E40" s="46"/>
      <c r="F40" s="46"/>
      <c r="G40" s="46"/>
      <c r="H40" s="46"/>
      <c r="I40" s="46"/>
      <c r="J40" s="46"/>
      <c r="K40" s="46"/>
      <c r="L40" s="46"/>
      <c r="M40" s="46"/>
      <c r="N40" s="46"/>
      <c r="O40" s="46"/>
      <c r="P40" s="46"/>
      <c r="Q40" s="46"/>
      <c r="R40" s="46"/>
      <c r="S40" s="46"/>
      <c r="T40" s="46"/>
      <c r="U40" s="43"/>
      <c r="V40" s="43"/>
      <c r="W40" s="45"/>
      <c r="X40" s="43"/>
      <c r="Y40" s="43"/>
    </row>
    <row r="41" spans="1:25" ht="16.5" x14ac:dyDescent="0.3">
      <c r="A41" s="43" t="s">
        <v>103</v>
      </c>
      <c r="B41" s="46">
        <v>0.8</v>
      </c>
      <c r="C41" s="46">
        <v>0.76100000000000001</v>
      </c>
      <c r="D41" s="46">
        <v>0.72499999999999998</v>
      </c>
      <c r="E41" s="46">
        <v>0.75600000000000001</v>
      </c>
      <c r="F41" s="46">
        <v>0.747</v>
      </c>
      <c r="G41" s="46">
        <v>0.78400000000000003</v>
      </c>
      <c r="H41" s="46">
        <v>0.77800000000000002</v>
      </c>
      <c r="I41" s="46">
        <v>0.76</v>
      </c>
      <c r="J41" s="46">
        <v>0.73399999999999999</v>
      </c>
      <c r="K41" s="46">
        <v>0.746</v>
      </c>
      <c r="L41" s="46">
        <v>0.754</v>
      </c>
      <c r="M41" s="46">
        <v>0.72599999999999998</v>
      </c>
      <c r="N41" s="46">
        <v>0.65200000000000002</v>
      </c>
      <c r="O41" s="46">
        <v>0.58299999999999996</v>
      </c>
      <c r="P41" s="46">
        <v>0.504</v>
      </c>
      <c r="Q41" s="46">
        <v>0.44800000000000001</v>
      </c>
      <c r="R41" s="46">
        <v>0.39900000000000002</v>
      </c>
      <c r="S41" s="46">
        <v>0.35799999999999998</v>
      </c>
      <c r="T41" s="46">
        <v>0.32400000000000001</v>
      </c>
      <c r="U41" s="43"/>
      <c r="V41" s="43"/>
      <c r="W41" s="45"/>
      <c r="X41" s="43"/>
      <c r="Y41" s="43"/>
    </row>
    <row r="42" spans="1:25" ht="16.5" x14ac:dyDescent="0.3">
      <c r="A42" s="43" t="s">
        <v>104</v>
      </c>
      <c r="B42" s="46">
        <v>9.7799999999999994</v>
      </c>
      <c r="C42" s="46">
        <v>8.5280000000000005</v>
      </c>
      <c r="D42" s="46">
        <v>7.923</v>
      </c>
      <c r="E42" s="46">
        <v>7.7240000000000002</v>
      </c>
      <c r="F42" s="46">
        <v>7.4189999999999996</v>
      </c>
      <c r="G42" s="46">
        <v>7.4349999999999996</v>
      </c>
      <c r="H42" s="46">
        <v>7.1449999999999996</v>
      </c>
      <c r="I42" s="46">
        <v>7.0030000000000001</v>
      </c>
      <c r="J42" s="46">
        <v>6.6310000000000002</v>
      </c>
      <c r="K42" s="46">
        <v>6.6559999999999997</v>
      </c>
      <c r="L42" s="46">
        <v>6.633</v>
      </c>
      <c r="M42" s="46">
        <v>6.4560000000000004</v>
      </c>
      <c r="N42" s="46">
        <v>5.7530000000000001</v>
      </c>
      <c r="O42" s="46">
        <v>5.024</v>
      </c>
      <c r="P42" s="46">
        <v>4.2869999999999999</v>
      </c>
      <c r="Q42" s="46">
        <v>3.7629999999999999</v>
      </c>
      <c r="R42" s="46">
        <v>3.3439999999999999</v>
      </c>
      <c r="S42" s="46">
        <v>3.0179999999999998</v>
      </c>
      <c r="T42" s="46">
        <v>2.754</v>
      </c>
      <c r="U42" s="43"/>
      <c r="V42" s="43"/>
      <c r="W42" s="45"/>
      <c r="X42" s="43"/>
      <c r="Y42" s="43"/>
    </row>
    <row r="43" spans="1:25" ht="16.5" x14ac:dyDescent="0.3">
      <c r="A43" s="43" t="s">
        <v>105</v>
      </c>
      <c r="B43" s="46">
        <v>4.5030000000000001</v>
      </c>
      <c r="C43" s="46">
        <v>4.5369999999999999</v>
      </c>
      <c r="D43" s="46">
        <v>4.391</v>
      </c>
      <c r="E43" s="46">
        <v>4.0960000000000001</v>
      </c>
      <c r="F43" s="46">
        <v>3.8530000000000002</v>
      </c>
      <c r="G43" s="46">
        <v>3.6949999999999998</v>
      </c>
      <c r="H43" s="46">
        <v>3.5870000000000002</v>
      </c>
      <c r="I43" s="46">
        <v>3.391</v>
      </c>
      <c r="J43" s="46">
        <v>3.202</v>
      </c>
      <c r="K43" s="46">
        <v>3.129</v>
      </c>
      <c r="L43" s="46">
        <v>3.0110000000000001</v>
      </c>
      <c r="M43" s="46">
        <v>2.851</v>
      </c>
      <c r="N43" s="46">
        <v>2.5640000000000001</v>
      </c>
      <c r="O43" s="46">
        <v>2.3029999999999999</v>
      </c>
      <c r="P43" s="46">
        <v>2.0609999999999999</v>
      </c>
      <c r="Q43" s="46">
        <v>1.8340000000000001</v>
      </c>
      <c r="R43" s="46">
        <v>1.64</v>
      </c>
      <c r="S43" s="46">
        <v>1.4730000000000001</v>
      </c>
      <c r="T43" s="46">
        <v>1.321</v>
      </c>
      <c r="U43" s="43"/>
      <c r="V43" s="43"/>
      <c r="W43" s="45"/>
      <c r="X43" s="43"/>
      <c r="Y43" s="43"/>
    </row>
    <row r="44" spans="1:25" ht="16.5" x14ac:dyDescent="0.3">
      <c r="A44" s="43" t="s">
        <v>106</v>
      </c>
      <c r="B44" s="46">
        <v>0.23499999999999999</v>
      </c>
      <c r="C44" s="46">
        <v>0.22800000000000001</v>
      </c>
      <c r="D44" s="46">
        <v>0.21</v>
      </c>
      <c r="E44" s="46">
        <v>0.20399999999999999</v>
      </c>
      <c r="F44" s="46">
        <v>0.19400000000000001</v>
      </c>
      <c r="G44" s="46">
        <v>0.193</v>
      </c>
      <c r="H44" s="46">
        <v>0.187</v>
      </c>
      <c r="I44" s="46">
        <v>0.17199999999999999</v>
      </c>
      <c r="J44" s="46">
        <v>0.157</v>
      </c>
      <c r="K44" s="46">
        <v>0.154</v>
      </c>
      <c r="L44" s="46">
        <v>0.153</v>
      </c>
      <c r="M44" s="46">
        <v>0.14199999999999999</v>
      </c>
      <c r="N44" s="46">
        <v>0.123</v>
      </c>
      <c r="O44" s="46">
        <v>0.107</v>
      </c>
      <c r="P44" s="46">
        <v>8.7999999999999995E-2</v>
      </c>
      <c r="Q44" s="46">
        <v>7.4999999999999997E-2</v>
      </c>
      <c r="R44" s="46">
        <v>6.3E-2</v>
      </c>
      <c r="S44" s="46">
        <v>5.2999999999999999E-2</v>
      </c>
      <c r="T44" s="46">
        <v>4.4999999999999998E-2</v>
      </c>
      <c r="U44" s="43"/>
      <c r="V44" s="43"/>
      <c r="W44" s="45"/>
      <c r="X44" s="43"/>
      <c r="Y44" s="41"/>
    </row>
    <row r="45" spans="1:25" ht="16.5" x14ac:dyDescent="0.3">
      <c r="A45" s="43" t="s">
        <v>107</v>
      </c>
      <c r="B45" s="46">
        <v>3.0000000000000001E-3</v>
      </c>
      <c r="C45" s="46">
        <v>3.0000000000000001E-3</v>
      </c>
      <c r="D45" s="46">
        <v>3.0000000000000001E-3</v>
      </c>
      <c r="E45" s="46">
        <v>3.0000000000000001E-3</v>
      </c>
      <c r="F45" s="46">
        <v>3.0000000000000001E-3</v>
      </c>
      <c r="G45" s="46">
        <v>3.0000000000000001E-3</v>
      </c>
      <c r="H45" s="46">
        <v>3.0000000000000001E-3</v>
      </c>
      <c r="I45" s="46">
        <v>3.0000000000000001E-3</v>
      </c>
      <c r="J45" s="46">
        <v>3.0000000000000001E-3</v>
      </c>
      <c r="K45" s="46">
        <v>3.0000000000000001E-3</v>
      </c>
      <c r="L45" s="46">
        <v>3.0000000000000001E-3</v>
      </c>
      <c r="M45" s="46">
        <v>3.0000000000000001E-3</v>
      </c>
      <c r="N45" s="46">
        <v>3.0000000000000001E-3</v>
      </c>
      <c r="O45" s="46">
        <v>3.0000000000000001E-3</v>
      </c>
      <c r="P45" s="46">
        <v>3.0000000000000001E-3</v>
      </c>
      <c r="Q45" s="46">
        <v>3.0000000000000001E-3</v>
      </c>
      <c r="R45" s="46">
        <v>3.0000000000000001E-3</v>
      </c>
      <c r="S45" s="46">
        <v>3.0000000000000001E-3</v>
      </c>
      <c r="T45" s="46">
        <v>3.0000000000000001E-3</v>
      </c>
      <c r="U45" s="43"/>
      <c r="V45" s="43"/>
      <c r="W45" s="45"/>
      <c r="X45" s="43"/>
      <c r="Y45" s="43"/>
    </row>
    <row r="46" spans="1:25" ht="16.5" x14ac:dyDescent="0.3">
      <c r="A46" s="43" t="s">
        <v>108</v>
      </c>
      <c r="B46" s="46">
        <v>2E-3</v>
      </c>
      <c r="C46" s="46">
        <v>2E-3</v>
      </c>
      <c r="D46" s="46">
        <v>2E-3</v>
      </c>
      <c r="E46" s="46">
        <v>2E-3</v>
      </c>
      <c r="F46" s="46">
        <v>2E-3</v>
      </c>
      <c r="G46" s="46">
        <v>2E-3</v>
      </c>
      <c r="H46" s="46">
        <v>2E-3</v>
      </c>
      <c r="I46" s="46">
        <v>2E-3</v>
      </c>
      <c r="J46" s="46">
        <v>2E-3</v>
      </c>
      <c r="K46" s="46">
        <v>2E-3</v>
      </c>
      <c r="L46" s="46">
        <v>2E-3</v>
      </c>
      <c r="M46" s="46">
        <v>2E-3</v>
      </c>
      <c r="N46" s="46">
        <v>2E-3</v>
      </c>
      <c r="O46" s="46">
        <v>2E-3</v>
      </c>
      <c r="P46" s="46">
        <v>2E-3</v>
      </c>
      <c r="Q46" s="46">
        <v>2E-3</v>
      </c>
      <c r="R46" s="46">
        <v>2E-3</v>
      </c>
      <c r="S46" s="46">
        <v>2E-3</v>
      </c>
      <c r="T46" s="46">
        <v>2E-3</v>
      </c>
      <c r="U46" s="43"/>
      <c r="V46" s="43"/>
      <c r="W46" s="45"/>
      <c r="X46" s="43"/>
      <c r="Y46" s="43"/>
    </row>
    <row r="47" spans="1:25" ht="16.5" x14ac:dyDescent="0.3">
      <c r="A47" s="44" t="s">
        <v>110</v>
      </c>
      <c r="B47" s="46"/>
      <c r="C47" s="46"/>
      <c r="D47" s="46"/>
      <c r="E47" s="46"/>
      <c r="F47" s="46"/>
      <c r="G47" s="46"/>
      <c r="H47" s="46"/>
      <c r="I47" s="46"/>
      <c r="J47" s="46"/>
      <c r="K47" s="46"/>
      <c r="L47" s="46"/>
      <c r="M47" s="46"/>
      <c r="N47" s="46"/>
      <c r="O47" s="46"/>
      <c r="P47" s="46"/>
      <c r="Q47" s="46"/>
      <c r="R47" s="46"/>
      <c r="S47" s="46"/>
      <c r="T47" s="46"/>
      <c r="U47" s="43"/>
      <c r="V47" s="43"/>
      <c r="W47" s="45"/>
      <c r="X47" s="43"/>
      <c r="Y47" s="43"/>
    </row>
    <row r="48" spans="1:25" ht="16.5" x14ac:dyDescent="0.3">
      <c r="A48" s="43" t="s">
        <v>103</v>
      </c>
      <c r="B48" s="46">
        <v>1.1719999999999999</v>
      </c>
      <c r="C48" s="46">
        <v>1.1659999999999999</v>
      </c>
      <c r="D48" s="46">
        <v>1.159</v>
      </c>
      <c r="E48" s="46">
        <v>1.17</v>
      </c>
      <c r="F48" s="46">
        <v>1.2010000000000001</v>
      </c>
      <c r="G48" s="46">
        <v>1.1930000000000001</v>
      </c>
      <c r="H48" s="46">
        <v>1.171</v>
      </c>
      <c r="I48" s="46">
        <v>1.0920000000000001</v>
      </c>
      <c r="J48" s="46">
        <v>1.0640000000000001</v>
      </c>
      <c r="K48" s="46">
        <v>1.0589999999999999</v>
      </c>
      <c r="L48" s="46">
        <v>1.07</v>
      </c>
      <c r="M48" s="46">
        <v>1.0309999999999999</v>
      </c>
      <c r="N48" s="46">
        <v>0.97299999999999998</v>
      </c>
      <c r="O48" s="46">
        <v>0.91700000000000004</v>
      </c>
      <c r="P48" s="46">
        <v>0.83499999999999996</v>
      </c>
      <c r="Q48" s="46">
        <v>0.78100000000000003</v>
      </c>
      <c r="R48" s="46">
        <v>0.73199999999999998</v>
      </c>
      <c r="S48" s="46">
        <v>0.68700000000000006</v>
      </c>
      <c r="T48" s="46">
        <v>0.64500000000000002</v>
      </c>
      <c r="U48" s="43"/>
      <c r="V48" s="43"/>
      <c r="W48" s="45"/>
      <c r="X48" s="43"/>
      <c r="Y48" s="43"/>
    </row>
    <row r="49" spans="1:25" ht="16.5" x14ac:dyDescent="0.3">
      <c r="A49" s="43" t="s">
        <v>104</v>
      </c>
      <c r="B49" s="46">
        <v>4.7539999999999996</v>
      </c>
      <c r="C49" s="46">
        <v>4.7460000000000004</v>
      </c>
      <c r="D49" s="46">
        <v>4.7350000000000003</v>
      </c>
      <c r="E49" s="46">
        <v>4.7350000000000003</v>
      </c>
      <c r="F49" s="46">
        <v>4.8499999999999996</v>
      </c>
      <c r="G49" s="46">
        <v>4.7350000000000003</v>
      </c>
      <c r="H49" s="46">
        <v>4.5339999999999998</v>
      </c>
      <c r="I49" s="46">
        <v>4.085</v>
      </c>
      <c r="J49" s="46">
        <v>3.9079999999999999</v>
      </c>
      <c r="K49" s="46">
        <v>3.8479999999999999</v>
      </c>
      <c r="L49" s="46">
        <v>3.851</v>
      </c>
      <c r="M49" s="46">
        <v>3.6509999999999998</v>
      </c>
      <c r="N49" s="46">
        <v>3.3919999999999999</v>
      </c>
      <c r="O49" s="46">
        <v>3.1509999999999998</v>
      </c>
      <c r="P49" s="46">
        <v>2.8039999999999998</v>
      </c>
      <c r="Q49" s="46">
        <v>2.57</v>
      </c>
      <c r="R49" s="46">
        <v>2.3610000000000002</v>
      </c>
      <c r="S49" s="46">
        <v>2.1709999999999998</v>
      </c>
      <c r="T49" s="46">
        <v>1.994</v>
      </c>
      <c r="U49" s="43"/>
      <c r="V49" s="43"/>
      <c r="W49" s="43"/>
      <c r="X49" s="43"/>
      <c r="Y49" s="43"/>
    </row>
    <row r="50" spans="1:25" ht="16.5" x14ac:dyDescent="0.3">
      <c r="A50" s="43" t="s">
        <v>105</v>
      </c>
      <c r="B50" s="46">
        <v>23.945</v>
      </c>
      <c r="C50" s="46">
        <v>22.919</v>
      </c>
      <c r="D50" s="46">
        <v>21.850999999999999</v>
      </c>
      <c r="E50" s="46">
        <v>20.221</v>
      </c>
      <c r="F50" s="46">
        <v>18.908999999999999</v>
      </c>
      <c r="G50" s="46">
        <v>17.419</v>
      </c>
      <c r="H50" s="46">
        <v>15.930999999999999</v>
      </c>
      <c r="I50" s="46">
        <v>14.417</v>
      </c>
      <c r="J50" s="46">
        <v>13.585000000000001</v>
      </c>
      <c r="K50" s="46">
        <v>12.955</v>
      </c>
      <c r="L50" s="46">
        <v>12.461</v>
      </c>
      <c r="M50" s="46">
        <v>11.535</v>
      </c>
      <c r="N50" s="46">
        <v>10.532</v>
      </c>
      <c r="O50" s="46">
        <v>9.6649999999999991</v>
      </c>
      <c r="P50" s="46">
        <v>8.8119999999999994</v>
      </c>
      <c r="Q50" s="46">
        <v>8.0079999999999991</v>
      </c>
      <c r="R50" s="46">
        <v>7.2869999999999999</v>
      </c>
      <c r="S50" s="46">
        <v>6.6120000000000001</v>
      </c>
      <c r="T50" s="46">
        <v>5.9710000000000001</v>
      </c>
      <c r="U50" s="43"/>
      <c r="V50" s="43"/>
      <c r="W50" s="43"/>
      <c r="X50" s="43"/>
      <c r="Y50" s="43"/>
    </row>
    <row r="51" spans="1:25" ht="16.5" x14ac:dyDescent="0.3">
      <c r="A51" s="43" t="s">
        <v>106</v>
      </c>
      <c r="B51" s="46">
        <v>1.0680000000000001</v>
      </c>
      <c r="C51" s="46">
        <v>1.01</v>
      </c>
      <c r="D51" s="46">
        <v>0.94599999999999995</v>
      </c>
      <c r="E51" s="46">
        <v>0.89800000000000002</v>
      </c>
      <c r="F51" s="46">
        <v>0.86899999999999999</v>
      </c>
      <c r="G51" s="46">
        <v>0.82599999999999996</v>
      </c>
      <c r="H51" s="46">
        <v>0.77200000000000002</v>
      </c>
      <c r="I51" s="46">
        <v>0.66</v>
      </c>
      <c r="J51" s="46">
        <v>0.61399999999999999</v>
      </c>
      <c r="K51" s="46">
        <v>0.58299999999999996</v>
      </c>
      <c r="L51" s="46">
        <v>0.56399999999999995</v>
      </c>
      <c r="M51" s="46">
        <v>0.51200000000000001</v>
      </c>
      <c r="N51" s="46">
        <v>0.46200000000000002</v>
      </c>
      <c r="O51" s="46">
        <v>0.41799999999999998</v>
      </c>
      <c r="P51" s="46">
        <v>0.35699999999999998</v>
      </c>
      <c r="Q51" s="46">
        <v>0.317</v>
      </c>
      <c r="R51" s="46">
        <v>0.28000000000000003</v>
      </c>
      <c r="S51" s="46">
        <v>0.246</v>
      </c>
      <c r="T51" s="46">
        <v>0.21299999999999999</v>
      </c>
      <c r="U51" s="43"/>
      <c r="V51" s="43"/>
      <c r="W51" s="43"/>
      <c r="X51" s="43"/>
      <c r="Y51" s="43"/>
    </row>
    <row r="52" spans="1:25" ht="16.5" x14ac:dyDescent="0.3">
      <c r="A52" s="43" t="s">
        <v>107</v>
      </c>
      <c r="B52" s="46">
        <v>1.4E-2</v>
      </c>
      <c r="C52" s="46">
        <v>1.4E-2</v>
      </c>
      <c r="D52" s="46">
        <v>1.4E-2</v>
      </c>
      <c r="E52" s="46">
        <v>1.4E-2</v>
      </c>
      <c r="F52" s="46">
        <v>1.4E-2</v>
      </c>
      <c r="G52" s="46">
        <v>1.4E-2</v>
      </c>
      <c r="H52" s="46">
        <v>1.4E-2</v>
      </c>
      <c r="I52" s="46">
        <v>1.4E-2</v>
      </c>
      <c r="J52" s="46">
        <v>1.2999999999999999E-2</v>
      </c>
      <c r="K52" s="46">
        <v>1.2999999999999999E-2</v>
      </c>
      <c r="L52" s="46">
        <v>1.4E-2</v>
      </c>
      <c r="M52" s="46">
        <v>1.2999999999999999E-2</v>
      </c>
      <c r="N52" s="46">
        <v>1.2999999999999999E-2</v>
      </c>
      <c r="O52" s="46">
        <v>1.2999999999999999E-2</v>
      </c>
      <c r="P52" s="46">
        <v>1.2999999999999999E-2</v>
      </c>
      <c r="Q52" s="46">
        <v>1.2999999999999999E-2</v>
      </c>
      <c r="R52" s="46">
        <v>1.2999999999999999E-2</v>
      </c>
      <c r="S52" s="46">
        <v>1.2999999999999999E-2</v>
      </c>
      <c r="T52" s="46">
        <v>1.2999999999999999E-2</v>
      </c>
      <c r="U52" s="43"/>
      <c r="V52" s="43"/>
      <c r="W52" s="43"/>
      <c r="X52" s="43"/>
      <c r="Y52" s="43"/>
    </row>
    <row r="53" spans="1:25" ht="16.5" x14ac:dyDescent="0.3">
      <c r="A53" s="43" t="s">
        <v>108</v>
      </c>
      <c r="B53" s="46">
        <v>4.0000000000000001E-3</v>
      </c>
      <c r="C53" s="46">
        <v>4.0000000000000001E-3</v>
      </c>
      <c r="D53" s="46">
        <v>4.0000000000000001E-3</v>
      </c>
      <c r="E53" s="46">
        <v>4.0000000000000001E-3</v>
      </c>
      <c r="F53" s="46">
        <v>4.0000000000000001E-3</v>
      </c>
      <c r="G53" s="46">
        <v>4.0000000000000001E-3</v>
      </c>
      <c r="H53" s="46">
        <v>4.0000000000000001E-3</v>
      </c>
      <c r="I53" s="46">
        <v>4.0000000000000001E-3</v>
      </c>
      <c r="J53" s="46">
        <v>4.0000000000000001E-3</v>
      </c>
      <c r="K53" s="46">
        <v>4.0000000000000001E-3</v>
      </c>
      <c r="L53" s="46">
        <v>4.0000000000000001E-3</v>
      </c>
      <c r="M53" s="46">
        <v>4.0000000000000001E-3</v>
      </c>
      <c r="N53" s="46">
        <v>4.0000000000000001E-3</v>
      </c>
      <c r="O53" s="46">
        <v>4.0000000000000001E-3</v>
      </c>
      <c r="P53" s="46">
        <v>4.0000000000000001E-3</v>
      </c>
      <c r="Q53" s="46">
        <v>4.0000000000000001E-3</v>
      </c>
      <c r="R53" s="46">
        <v>4.0000000000000001E-3</v>
      </c>
      <c r="S53" s="46">
        <v>4.0000000000000001E-3</v>
      </c>
      <c r="T53" s="46">
        <v>4.0000000000000001E-3</v>
      </c>
      <c r="U53" s="43"/>
      <c r="V53" s="43"/>
      <c r="W53" s="43"/>
      <c r="X53" s="43"/>
      <c r="Y53" s="43"/>
    </row>
    <row r="54" spans="1:25" ht="16.5" x14ac:dyDescent="0.3">
      <c r="A54" s="44" t="s">
        <v>113</v>
      </c>
      <c r="B54" s="46"/>
      <c r="C54" s="46"/>
      <c r="D54" s="46"/>
      <c r="E54" s="46"/>
      <c r="F54" s="46"/>
      <c r="G54" s="46"/>
      <c r="H54" s="46"/>
      <c r="I54" s="46"/>
      <c r="J54" s="46"/>
      <c r="K54" s="46"/>
      <c r="L54" s="46"/>
      <c r="M54" s="46"/>
      <c r="N54" s="46"/>
      <c r="O54" s="46"/>
      <c r="P54" s="46"/>
      <c r="Q54" s="46"/>
      <c r="R54" s="46"/>
      <c r="S54" s="46"/>
      <c r="T54" s="46"/>
      <c r="U54" s="43"/>
      <c r="V54" s="43"/>
      <c r="W54" s="43"/>
      <c r="X54" s="43"/>
      <c r="Y54" s="43"/>
    </row>
    <row r="55" spans="1:25" ht="16.5" x14ac:dyDescent="0.3">
      <c r="A55" s="43" t="s">
        <v>103</v>
      </c>
      <c r="B55" s="46">
        <v>1.544</v>
      </c>
      <c r="C55" s="46">
        <v>1.464</v>
      </c>
      <c r="D55" s="46">
        <v>1.34</v>
      </c>
      <c r="E55" s="46">
        <v>1.2709999999999999</v>
      </c>
      <c r="F55" s="46">
        <v>1.1739999999999999</v>
      </c>
      <c r="G55" s="46">
        <v>1.0940000000000001</v>
      </c>
      <c r="H55" s="46">
        <v>1.044</v>
      </c>
      <c r="I55" s="46">
        <v>0.98899999999999999</v>
      </c>
      <c r="J55" s="46">
        <v>0.97</v>
      </c>
      <c r="K55" s="46">
        <v>0.94499999999999995</v>
      </c>
      <c r="L55" s="46">
        <v>0.91800000000000004</v>
      </c>
      <c r="M55" s="46">
        <v>0.90500000000000003</v>
      </c>
      <c r="N55" s="46">
        <v>0.81499999999999995</v>
      </c>
      <c r="O55" s="46">
        <v>0.745</v>
      </c>
      <c r="P55" s="46">
        <v>0.66900000000000004</v>
      </c>
      <c r="Q55" s="46">
        <v>0.60299999999999998</v>
      </c>
      <c r="R55" s="46">
        <v>0.54200000000000004</v>
      </c>
      <c r="S55" s="46">
        <v>0.47399999999999998</v>
      </c>
      <c r="T55" s="46">
        <v>0.43</v>
      </c>
      <c r="U55" s="43"/>
      <c r="V55" s="43"/>
      <c r="W55" s="43"/>
      <c r="X55" s="43"/>
      <c r="Y55" s="43"/>
    </row>
    <row r="56" spans="1:25" ht="16.5" x14ac:dyDescent="0.3">
      <c r="A56" s="43" t="s">
        <v>104</v>
      </c>
      <c r="B56" s="46">
        <v>16.106000000000002</v>
      </c>
      <c r="C56" s="46">
        <v>15.057</v>
      </c>
      <c r="D56" s="46">
        <v>13.71</v>
      </c>
      <c r="E56" s="46">
        <v>12.920999999999999</v>
      </c>
      <c r="F56" s="46">
        <v>11.869</v>
      </c>
      <c r="G56" s="46">
        <v>11.058</v>
      </c>
      <c r="H56" s="46">
        <v>10.619</v>
      </c>
      <c r="I56" s="46">
        <v>10.081</v>
      </c>
      <c r="J56" s="46">
        <v>9.4960000000000004</v>
      </c>
      <c r="K56" s="46">
        <v>9.1140000000000008</v>
      </c>
      <c r="L56" s="46">
        <v>8.8439999999999994</v>
      </c>
      <c r="M56" s="46">
        <v>8.7140000000000004</v>
      </c>
      <c r="N56" s="46">
        <v>7.9470000000000001</v>
      </c>
      <c r="O56" s="46">
        <v>7.34</v>
      </c>
      <c r="P56" s="46">
        <v>6.6989999999999998</v>
      </c>
      <c r="Q56" s="46">
        <v>6.1050000000000004</v>
      </c>
      <c r="R56" s="46">
        <v>5.6040000000000001</v>
      </c>
      <c r="S56" s="46">
        <v>5.0839999999999996</v>
      </c>
      <c r="T56" s="46">
        <v>4.7290000000000001</v>
      </c>
      <c r="U56" s="43"/>
      <c r="V56" s="43"/>
      <c r="W56" s="43"/>
      <c r="X56" s="43"/>
      <c r="Y56" s="43"/>
    </row>
    <row r="57" spans="1:25" ht="16.5" x14ac:dyDescent="0.3">
      <c r="A57" s="43" t="s">
        <v>105</v>
      </c>
      <c r="B57" s="46">
        <v>3.8980000000000001</v>
      </c>
      <c r="C57" s="46">
        <v>3.774</v>
      </c>
      <c r="D57" s="46">
        <v>3.5150000000000001</v>
      </c>
      <c r="E57" s="46">
        <v>3.331</v>
      </c>
      <c r="F57" s="46">
        <v>3.02</v>
      </c>
      <c r="G57" s="46">
        <v>2.77</v>
      </c>
      <c r="H57" s="46">
        <v>2.661</v>
      </c>
      <c r="I57" s="46">
        <v>2.4609999999999999</v>
      </c>
      <c r="J57" s="46">
        <v>2.415</v>
      </c>
      <c r="K57" s="46">
        <v>2.2679999999999998</v>
      </c>
      <c r="L57" s="46">
        <v>2.2120000000000002</v>
      </c>
      <c r="M57" s="46">
        <v>2.0529999999999999</v>
      </c>
      <c r="N57" s="46">
        <v>1.827</v>
      </c>
      <c r="O57" s="46">
        <v>1.6779999999999999</v>
      </c>
      <c r="P57" s="46">
        <v>1.5189999999999999</v>
      </c>
      <c r="Q57" s="46">
        <v>1.375</v>
      </c>
      <c r="R57" s="46">
        <v>1.244</v>
      </c>
      <c r="S57" s="46">
        <v>1.04</v>
      </c>
      <c r="T57" s="46">
        <v>0.92900000000000005</v>
      </c>
      <c r="U57" s="43"/>
      <c r="V57" s="43"/>
      <c r="W57" s="43"/>
      <c r="X57" s="43"/>
      <c r="Y57" s="43"/>
    </row>
    <row r="58" spans="1:25" ht="16.5" x14ac:dyDescent="0.3">
      <c r="A58" s="43" t="s">
        <v>106</v>
      </c>
      <c r="B58" s="46">
        <v>0.124</v>
      </c>
      <c r="C58" s="46">
        <v>0.11899999999999999</v>
      </c>
      <c r="D58" s="46">
        <v>0.11</v>
      </c>
      <c r="E58" s="46">
        <v>0.106</v>
      </c>
      <c r="F58" s="46">
        <v>9.9000000000000005E-2</v>
      </c>
      <c r="G58" s="46">
        <v>9.4E-2</v>
      </c>
      <c r="H58" s="46">
        <v>9.0999999999999998E-2</v>
      </c>
      <c r="I58" s="46">
        <v>0.08</v>
      </c>
      <c r="J58" s="46">
        <v>7.6999999999999999E-2</v>
      </c>
      <c r="K58" s="46">
        <v>7.0000000000000007E-2</v>
      </c>
      <c r="L58" s="46">
        <v>6.8000000000000005E-2</v>
      </c>
      <c r="M58" s="46">
        <v>6.0999999999999999E-2</v>
      </c>
      <c r="N58" s="46">
        <v>5.2999999999999999E-2</v>
      </c>
      <c r="O58" s="46">
        <v>4.9000000000000002E-2</v>
      </c>
      <c r="P58" s="46">
        <v>4.3999999999999997E-2</v>
      </c>
      <c r="Q58" s="46">
        <v>0.04</v>
      </c>
      <c r="R58" s="46">
        <v>3.5999999999999997E-2</v>
      </c>
      <c r="S58" s="46">
        <v>3.2000000000000001E-2</v>
      </c>
      <c r="T58" s="46">
        <v>2.9000000000000001E-2</v>
      </c>
      <c r="U58" s="43"/>
      <c r="V58" s="43"/>
      <c r="W58" s="43"/>
      <c r="X58" s="43"/>
      <c r="Y58" s="43"/>
    </row>
    <row r="59" spans="1:25" ht="16.5" x14ac:dyDescent="0.3">
      <c r="A59" s="43" t="s">
        <v>107</v>
      </c>
      <c r="B59" s="46">
        <v>4.0000000000000001E-3</v>
      </c>
      <c r="C59" s="46">
        <v>4.0000000000000001E-3</v>
      </c>
      <c r="D59" s="46">
        <v>4.0000000000000001E-3</v>
      </c>
      <c r="E59" s="46">
        <v>4.0000000000000001E-3</v>
      </c>
      <c r="F59" s="46">
        <v>4.0000000000000001E-3</v>
      </c>
      <c r="G59" s="46">
        <v>4.0000000000000001E-3</v>
      </c>
      <c r="H59" s="46">
        <v>4.0000000000000001E-3</v>
      </c>
      <c r="I59" s="46">
        <v>4.0000000000000001E-3</v>
      </c>
      <c r="J59" s="46">
        <v>4.0000000000000001E-3</v>
      </c>
      <c r="K59" s="46">
        <v>4.0000000000000001E-3</v>
      </c>
      <c r="L59" s="46">
        <v>4.0000000000000001E-3</v>
      </c>
      <c r="M59" s="46">
        <v>4.0000000000000001E-3</v>
      </c>
      <c r="N59" s="46">
        <v>4.0000000000000001E-3</v>
      </c>
      <c r="O59" s="46">
        <v>4.0000000000000001E-3</v>
      </c>
      <c r="P59" s="46">
        <v>4.0000000000000001E-3</v>
      </c>
      <c r="Q59" s="46">
        <v>4.0000000000000001E-3</v>
      </c>
      <c r="R59" s="46">
        <v>4.0000000000000001E-3</v>
      </c>
      <c r="S59" s="46">
        <v>4.0000000000000001E-3</v>
      </c>
      <c r="T59" s="46">
        <v>4.0000000000000001E-3</v>
      </c>
      <c r="U59" s="43"/>
      <c r="V59" s="43"/>
      <c r="W59" s="43"/>
      <c r="X59" s="43"/>
      <c r="Y59" s="43"/>
    </row>
    <row r="60" spans="1:25" ht="17.25" thickBot="1" x14ac:dyDescent="0.35">
      <c r="A60" s="49" t="s">
        <v>108</v>
      </c>
      <c r="B60" s="50">
        <v>2E-3</v>
      </c>
      <c r="C60" s="50">
        <v>2E-3</v>
      </c>
      <c r="D60" s="50">
        <v>2E-3</v>
      </c>
      <c r="E60" s="50">
        <v>2E-3</v>
      </c>
      <c r="F60" s="50">
        <v>2E-3</v>
      </c>
      <c r="G60" s="50">
        <v>2E-3</v>
      </c>
      <c r="H60" s="50">
        <v>2E-3</v>
      </c>
      <c r="I60" s="50">
        <v>2E-3</v>
      </c>
      <c r="J60" s="50">
        <v>2E-3</v>
      </c>
      <c r="K60" s="50">
        <v>2E-3</v>
      </c>
      <c r="L60" s="50">
        <v>2E-3</v>
      </c>
      <c r="M60" s="50">
        <v>2E-3</v>
      </c>
      <c r="N60" s="50">
        <v>1E-3</v>
      </c>
      <c r="O60" s="50">
        <v>1E-3</v>
      </c>
      <c r="P60" s="50">
        <v>2E-3</v>
      </c>
      <c r="Q60" s="50">
        <v>2E-3</v>
      </c>
      <c r="R60" s="50">
        <v>2E-3</v>
      </c>
      <c r="S60" s="50">
        <v>2E-3</v>
      </c>
      <c r="T60" s="50">
        <v>2E-3</v>
      </c>
      <c r="U60" s="43"/>
      <c r="V60" s="43"/>
      <c r="W60" s="43"/>
      <c r="X60" s="43"/>
      <c r="Y60" s="43"/>
    </row>
    <row r="61" spans="1:25" x14ac:dyDescent="0.25">
      <c r="A61" s="82" t="s">
        <v>114</v>
      </c>
      <c r="B61" s="82"/>
      <c r="C61" s="82"/>
      <c r="D61" s="82"/>
      <c r="E61" s="82"/>
      <c r="F61" s="82"/>
      <c r="G61" s="82"/>
      <c r="H61" s="82"/>
      <c r="I61" s="82"/>
      <c r="J61" s="82"/>
      <c r="K61" s="82"/>
      <c r="L61" s="82"/>
      <c r="M61" s="82"/>
      <c r="N61" s="82"/>
      <c r="O61" s="82"/>
      <c r="P61" s="82"/>
      <c r="Q61" s="82"/>
      <c r="R61" s="82"/>
      <c r="S61" s="82"/>
      <c r="T61" s="82"/>
      <c r="U61" s="51"/>
      <c r="V61" s="51"/>
      <c r="W61" s="51"/>
      <c r="X61" s="51"/>
      <c r="Y61" s="51"/>
    </row>
    <row r="62" spans="1:25" x14ac:dyDescent="0.25">
      <c r="A62" s="83"/>
      <c r="B62" s="83"/>
      <c r="C62" s="83"/>
      <c r="D62" s="83"/>
      <c r="E62" s="83"/>
      <c r="F62" s="83"/>
      <c r="G62" s="83"/>
      <c r="H62" s="83"/>
      <c r="I62" s="83"/>
      <c r="J62" s="83"/>
      <c r="K62" s="83"/>
      <c r="L62" s="83"/>
      <c r="M62" s="83"/>
      <c r="N62" s="83"/>
      <c r="O62" s="83"/>
      <c r="P62" s="83"/>
      <c r="Q62" s="83"/>
      <c r="R62" s="83"/>
      <c r="S62" s="83"/>
      <c r="T62" s="83"/>
      <c r="U62" s="51"/>
      <c r="V62" s="51"/>
      <c r="W62" s="51"/>
      <c r="X62" s="51"/>
      <c r="Y62" s="51"/>
    </row>
    <row r="63" spans="1:25" x14ac:dyDescent="0.25">
      <c r="A63" s="84" t="s">
        <v>115</v>
      </c>
      <c r="B63" s="84"/>
      <c r="C63" s="84"/>
      <c r="D63" s="84"/>
      <c r="E63" s="84"/>
      <c r="F63" s="84"/>
      <c r="G63" s="84"/>
      <c r="H63" s="84"/>
      <c r="I63" s="84"/>
      <c r="J63" s="84"/>
      <c r="K63" s="84"/>
      <c r="L63" s="84"/>
      <c r="M63" s="84"/>
      <c r="N63" s="84"/>
      <c r="O63" s="84"/>
      <c r="P63" s="84"/>
      <c r="Q63" s="84"/>
      <c r="R63" s="84"/>
      <c r="S63" s="84"/>
      <c r="T63" s="84"/>
      <c r="U63" s="51"/>
      <c r="V63" s="51"/>
      <c r="W63" s="51"/>
      <c r="X63" s="51"/>
      <c r="Y63" s="51"/>
    </row>
    <row r="64" spans="1:25" ht="24" customHeight="1" x14ac:dyDescent="0.25">
      <c r="A64" s="83" t="s">
        <v>116</v>
      </c>
      <c r="B64" s="83"/>
      <c r="C64" s="83"/>
      <c r="D64" s="83"/>
      <c r="E64" s="83"/>
      <c r="F64" s="83"/>
      <c r="G64" s="83"/>
      <c r="H64" s="83"/>
      <c r="I64" s="83"/>
      <c r="J64" s="83"/>
      <c r="K64" s="83"/>
      <c r="L64" s="83"/>
      <c r="M64" s="83"/>
      <c r="N64" s="83"/>
      <c r="O64" s="83"/>
      <c r="P64" s="83"/>
      <c r="Q64" s="83"/>
      <c r="R64" s="83"/>
      <c r="S64" s="83"/>
      <c r="T64" s="83"/>
      <c r="U64" s="51"/>
      <c r="V64" s="51"/>
      <c r="W64" s="51"/>
      <c r="X64" s="51"/>
      <c r="Y64" s="51"/>
    </row>
    <row r="65" spans="1:25" ht="24" customHeight="1" x14ac:dyDescent="0.25">
      <c r="A65" s="83" t="s">
        <v>117</v>
      </c>
      <c r="B65" s="83"/>
      <c r="C65" s="83"/>
      <c r="D65" s="83"/>
      <c r="E65" s="83"/>
      <c r="F65" s="83"/>
      <c r="G65" s="83"/>
      <c r="H65" s="83"/>
      <c r="I65" s="83"/>
      <c r="J65" s="83"/>
      <c r="K65" s="83"/>
      <c r="L65" s="83"/>
      <c r="M65" s="83"/>
      <c r="N65" s="83"/>
      <c r="O65" s="83"/>
      <c r="P65" s="83"/>
      <c r="Q65" s="83"/>
      <c r="R65" s="83"/>
      <c r="S65" s="83"/>
      <c r="T65" s="83"/>
      <c r="U65" s="51"/>
      <c r="V65" s="51"/>
      <c r="W65" s="51"/>
      <c r="X65" s="51"/>
      <c r="Y65" s="51"/>
    </row>
    <row r="66" spans="1:25" x14ac:dyDescent="0.25">
      <c r="A66" s="85" t="s">
        <v>118</v>
      </c>
      <c r="B66" s="85"/>
      <c r="C66" s="85"/>
      <c r="D66" s="85"/>
      <c r="E66" s="85"/>
      <c r="F66" s="85"/>
      <c r="G66" s="85"/>
      <c r="H66" s="85"/>
      <c r="I66" s="85"/>
      <c r="J66" s="85"/>
      <c r="K66" s="85"/>
      <c r="L66" s="85"/>
      <c r="M66" s="85"/>
      <c r="N66" s="85"/>
      <c r="O66" s="85"/>
      <c r="P66" s="85"/>
      <c r="Q66" s="85"/>
      <c r="R66" s="85"/>
      <c r="S66" s="85"/>
      <c r="T66" s="85"/>
      <c r="U66" s="51"/>
      <c r="V66" s="51"/>
      <c r="W66" s="51"/>
      <c r="X66" s="51"/>
      <c r="Y66" s="51"/>
    </row>
    <row r="67" spans="1:25" x14ac:dyDescent="0.25">
      <c r="A67" s="85" t="s">
        <v>119</v>
      </c>
      <c r="B67" s="85"/>
      <c r="C67" s="85"/>
      <c r="D67" s="85"/>
      <c r="E67" s="85"/>
      <c r="F67" s="85"/>
      <c r="G67" s="85"/>
      <c r="H67" s="85"/>
      <c r="I67" s="85"/>
      <c r="J67" s="85"/>
      <c r="K67" s="85"/>
      <c r="L67" s="85"/>
      <c r="M67" s="85"/>
      <c r="N67" s="85"/>
      <c r="O67" s="85"/>
      <c r="P67" s="85"/>
      <c r="Q67" s="85"/>
      <c r="R67" s="85"/>
      <c r="S67" s="85"/>
      <c r="T67" s="85"/>
      <c r="U67" s="51"/>
      <c r="V67" s="51"/>
      <c r="W67" s="51"/>
      <c r="X67" s="51"/>
      <c r="Y67" s="51"/>
    </row>
    <row r="68" spans="1:25" x14ac:dyDescent="0.25">
      <c r="A68" s="83" t="s">
        <v>120</v>
      </c>
      <c r="B68" s="83"/>
      <c r="C68" s="83"/>
      <c r="D68" s="83"/>
      <c r="E68" s="83"/>
      <c r="F68" s="83"/>
      <c r="G68" s="83"/>
      <c r="H68" s="83"/>
      <c r="I68" s="83"/>
      <c r="J68" s="83"/>
      <c r="K68" s="83"/>
      <c r="L68" s="83"/>
      <c r="M68" s="83"/>
      <c r="N68" s="83"/>
      <c r="O68" s="83"/>
      <c r="P68" s="83"/>
      <c r="Q68" s="83"/>
      <c r="R68" s="83"/>
      <c r="S68" s="83"/>
      <c r="T68" s="83"/>
      <c r="U68" s="51"/>
      <c r="V68" s="51"/>
      <c r="W68" s="51"/>
      <c r="X68" s="51"/>
      <c r="Y68" s="51"/>
    </row>
    <row r="69" spans="1:25" x14ac:dyDescent="0.25">
      <c r="A69" s="83"/>
      <c r="B69" s="83"/>
      <c r="C69" s="83"/>
      <c r="D69" s="83"/>
      <c r="E69" s="83"/>
      <c r="F69" s="83"/>
      <c r="G69" s="83"/>
      <c r="H69" s="83"/>
      <c r="I69" s="83"/>
      <c r="J69" s="83"/>
      <c r="K69" s="83"/>
      <c r="L69" s="83"/>
      <c r="M69" s="83"/>
      <c r="N69" s="83"/>
      <c r="O69" s="83"/>
      <c r="P69" s="83"/>
      <c r="Q69" s="83"/>
      <c r="R69" s="83"/>
      <c r="S69" s="83"/>
      <c r="T69" s="83"/>
      <c r="U69" s="51"/>
      <c r="V69" s="51"/>
      <c r="W69" s="51"/>
      <c r="X69" s="51"/>
      <c r="Y69" s="51"/>
    </row>
    <row r="70" spans="1:25" x14ac:dyDescent="0.25">
      <c r="A70" s="86" t="s">
        <v>121</v>
      </c>
      <c r="B70" s="86"/>
      <c r="C70" s="86"/>
      <c r="D70" s="86"/>
      <c r="E70" s="86"/>
      <c r="F70" s="86"/>
      <c r="G70" s="86"/>
      <c r="H70" s="86"/>
      <c r="I70" s="86"/>
      <c r="J70" s="86"/>
      <c r="K70" s="86"/>
      <c r="L70" s="86"/>
      <c r="M70" s="86"/>
      <c r="N70" s="86"/>
      <c r="O70" s="86"/>
      <c r="P70" s="86"/>
      <c r="Q70" s="86"/>
      <c r="R70" s="86"/>
      <c r="S70" s="86"/>
      <c r="T70" s="86"/>
      <c r="U70" s="51"/>
      <c r="V70" s="51"/>
      <c r="W70" s="51"/>
      <c r="X70" s="51"/>
      <c r="Y70" s="51"/>
    </row>
    <row r="71" spans="1:25" x14ac:dyDescent="0.25">
      <c r="A71" s="80" t="s">
        <v>122</v>
      </c>
      <c r="B71" s="80"/>
      <c r="C71" s="80"/>
      <c r="D71" s="80"/>
      <c r="E71" s="80"/>
      <c r="F71" s="80"/>
      <c r="G71" s="80"/>
      <c r="H71" s="80"/>
      <c r="I71" s="80"/>
      <c r="J71" s="80"/>
      <c r="K71" s="80"/>
      <c r="L71" s="80"/>
      <c r="M71" s="80"/>
      <c r="N71" s="80"/>
      <c r="O71" s="80"/>
      <c r="P71" s="80"/>
      <c r="Q71" s="80"/>
      <c r="R71" s="80"/>
      <c r="S71" s="80"/>
      <c r="T71" s="80"/>
      <c r="U71" s="51"/>
      <c r="V71" s="51"/>
      <c r="W71" s="51"/>
      <c r="X71" s="51"/>
      <c r="Y71" s="51"/>
    </row>
    <row r="72" spans="1:25" x14ac:dyDescent="0.25">
      <c r="A72" s="51" t="s">
        <v>123</v>
      </c>
      <c r="B72" s="51"/>
      <c r="C72" s="51"/>
      <c r="D72" s="51"/>
      <c r="E72" s="51"/>
      <c r="F72" s="51"/>
      <c r="G72" s="51"/>
      <c r="H72" s="51"/>
      <c r="I72" s="51"/>
      <c r="J72" s="51"/>
      <c r="K72" s="51"/>
      <c r="L72" s="51"/>
      <c r="M72" s="51"/>
      <c r="N72" s="51"/>
      <c r="O72" s="51"/>
      <c r="P72" s="53"/>
      <c r="Q72" s="51"/>
      <c r="R72" s="51"/>
      <c r="S72" s="51"/>
      <c r="T72" s="51"/>
      <c r="U72" s="51"/>
      <c r="V72" s="51"/>
      <c r="W72" s="51"/>
      <c r="X72" s="51"/>
      <c r="Y72" s="51"/>
    </row>
    <row r="73" spans="1:25" ht="16.5" x14ac:dyDescent="0.3">
      <c r="A73" s="40"/>
      <c r="B73" s="40"/>
      <c r="C73" s="40"/>
      <c r="D73" s="40"/>
      <c r="E73" s="40"/>
      <c r="F73" s="40"/>
      <c r="G73" s="40"/>
      <c r="H73" s="40"/>
      <c r="I73" s="40"/>
      <c r="J73" s="40"/>
      <c r="K73" s="40"/>
      <c r="L73" s="40"/>
      <c r="M73" s="40"/>
      <c r="N73" s="40"/>
      <c r="O73" s="40"/>
      <c r="P73" s="54"/>
      <c r="Q73" s="43"/>
      <c r="R73" s="40"/>
      <c r="S73" s="40"/>
      <c r="T73" s="40"/>
      <c r="U73" s="40"/>
      <c r="V73" s="40"/>
      <c r="W73" s="40"/>
      <c r="X73" s="40"/>
      <c r="Y73" s="40"/>
    </row>
    <row r="74" spans="1:25" ht="16.5" x14ac:dyDescent="0.3">
      <c r="A74" s="40"/>
      <c r="B74" s="40"/>
      <c r="C74" s="40"/>
      <c r="D74" s="40"/>
      <c r="E74" s="40"/>
      <c r="F74" s="40"/>
      <c r="G74" s="40"/>
      <c r="H74" s="40"/>
      <c r="I74" s="40"/>
      <c r="J74" s="40"/>
      <c r="K74" s="40"/>
      <c r="L74" s="40"/>
      <c r="M74" s="40"/>
      <c r="N74" s="40"/>
      <c r="O74" s="40"/>
      <c r="P74" s="54"/>
      <c r="Q74" s="43"/>
      <c r="R74" s="40"/>
      <c r="S74" s="40"/>
      <c r="T74" s="40"/>
      <c r="U74" s="40"/>
      <c r="V74" s="40"/>
      <c r="W74" s="40"/>
      <c r="X74" s="40"/>
      <c r="Y74" s="40"/>
    </row>
    <row r="75" spans="1:25" ht="16.5" x14ac:dyDescent="0.3">
      <c r="A75" s="40"/>
      <c r="B75" s="40"/>
      <c r="C75" s="40"/>
      <c r="D75" s="40"/>
      <c r="E75" s="40"/>
      <c r="F75" s="40"/>
      <c r="G75" s="40"/>
      <c r="H75" s="40"/>
      <c r="I75" s="40"/>
      <c r="J75" s="40"/>
      <c r="K75" s="40"/>
      <c r="L75" s="40"/>
      <c r="M75" s="40"/>
      <c r="N75" s="40"/>
      <c r="O75" s="40"/>
      <c r="P75" s="54"/>
      <c r="Q75" s="43"/>
      <c r="R75" s="40"/>
      <c r="S75" s="40"/>
      <c r="T75" s="40"/>
      <c r="U75" s="40"/>
      <c r="V75" s="40"/>
      <c r="W75" s="40"/>
      <c r="X75" s="40"/>
      <c r="Y75" s="40"/>
    </row>
    <row r="76" spans="1:25" ht="16.5" x14ac:dyDescent="0.3">
      <c r="A76" s="40"/>
      <c r="B76" s="40"/>
      <c r="C76" s="40"/>
      <c r="D76" s="40"/>
      <c r="E76" s="40"/>
      <c r="F76" s="40"/>
      <c r="G76" s="40"/>
      <c r="H76" s="40"/>
      <c r="I76" s="40"/>
      <c r="J76" s="40"/>
      <c r="K76" s="40"/>
      <c r="L76" s="40"/>
      <c r="M76" s="40"/>
      <c r="N76" s="40"/>
      <c r="O76" s="40"/>
      <c r="P76" s="54"/>
      <c r="Q76" s="43"/>
      <c r="R76" s="40"/>
      <c r="S76" s="40"/>
      <c r="T76" s="40"/>
      <c r="U76" s="40"/>
      <c r="V76" s="40"/>
      <c r="W76" s="40"/>
      <c r="X76" s="40"/>
      <c r="Y76" s="40"/>
    </row>
    <row r="77" spans="1:25" ht="16.5" x14ac:dyDescent="0.3">
      <c r="A77" s="51"/>
      <c r="B77" s="40"/>
      <c r="C77" s="40"/>
      <c r="D77" s="40"/>
      <c r="E77" s="40"/>
      <c r="F77" s="40"/>
      <c r="G77" s="40"/>
      <c r="H77" s="40"/>
      <c r="I77" s="40"/>
      <c r="J77" s="40"/>
      <c r="K77" s="40"/>
      <c r="L77" s="40"/>
      <c r="M77" s="40"/>
      <c r="N77" s="40"/>
      <c r="O77" s="40"/>
      <c r="P77" s="54"/>
      <c r="Q77" s="43"/>
      <c r="R77" s="40"/>
      <c r="S77" s="40"/>
      <c r="T77" s="40"/>
      <c r="U77" s="40"/>
      <c r="V77" s="40"/>
      <c r="W77" s="40"/>
      <c r="X77" s="40"/>
      <c r="Y77" s="40"/>
    </row>
    <row r="78" spans="1:25" ht="16.5" x14ac:dyDescent="0.3">
      <c r="A78" s="40"/>
      <c r="B78" s="40"/>
      <c r="C78" s="40"/>
      <c r="D78" s="40"/>
      <c r="E78" s="40"/>
      <c r="F78" s="40"/>
      <c r="G78" s="40"/>
      <c r="H78" s="40"/>
      <c r="I78" s="40"/>
      <c r="J78" s="40"/>
      <c r="K78" s="40"/>
      <c r="L78" s="40"/>
      <c r="M78" s="40"/>
      <c r="N78" s="40"/>
      <c r="O78" s="40"/>
      <c r="P78" s="54"/>
      <c r="Q78" s="43"/>
      <c r="R78" s="40"/>
      <c r="S78" s="40"/>
      <c r="T78" s="40"/>
      <c r="U78" s="40"/>
      <c r="V78" s="40"/>
      <c r="W78" s="40"/>
      <c r="X78" s="40"/>
      <c r="Y78" s="40"/>
    </row>
    <row r="79" spans="1:25" ht="16.5" x14ac:dyDescent="0.3">
      <c r="A79" s="40"/>
      <c r="B79" s="40"/>
      <c r="C79" s="40"/>
      <c r="D79" s="40"/>
      <c r="E79" s="40"/>
      <c r="F79" s="40"/>
      <c r="G79" s="40"/>
      <c r="H79" s="40"/>
      <c r="I79" s="40"/>
      <c r="J79" s="40"/>
      <c r="K79" s="40"/>
      <c r="L79" s="40"/>
      <c r="M79" s="40"/>
      <c r="N79" s="40"/>
      <c r="O79" s="40"/>
      <c r="P79" s="54"/>
      <c r="Q79" s="43"/>
      <c r="R79" s="40"/>
      <c r="S79" s="40"/>
      <c r="T79" s="40"/>
      <c r="U79" s="40"/>
      <c r="V79" s="40"/>
      <c r="W79" s="40"/>
      <c r="X79" s="40"/>
      <c r="Y79" s="40"/>
    </row>
    <row r="80" spans="1:25" ht="16.5" x14ac:dyDescent="0.3">
      <c r="A80" s="40"/>
      <c r="B80" s="40"/>
      <c r="C80" s="40"/>
      <c r="D80" s="40"/>
      <c r="E80" s="40"/>
      <c r="F80" s="40"/>
      <c r="G80" s="40"/>
      <c r="H80" s="40"/>
      <c r="I80" s="40"/>
      <c r="J80" s="40"/>
      <c r="K80" s="40"/>
      <c r="L80" s="40"/>
      <c r="M80" s="40"/>
      <c r="N80" s="40"/>
      <c r="O80" s="40"/>
      <c r="P80" s="54"/>
      <c r="Q80" s="43"/>
      <c r="R80" s="40"/>
      <c r="S80" s="40"/>
      <c r="T80" s="40"/>
      <c r="U80" s="40"/>
      <c r="V80" s="40"/>
      <c r="W80" s="40"/>
      <c r="X80" s="40"/>
      <c r="Y80" s="40"/>
    </row>
    <row r="81" spans="1:25" ht="16.5" x14ac:dyDescent="0.3">
      <c r="A81" s="40"/>
      <c r="B81" s="40"/>
      <c r="C81" s="40"/>
      <c r="D81" s="40"/>
      <c r="E81" s="40"/>
      <c r="F81" s="40"/>
      <c r="G81" s="40"/>
      <c r="H81" s="40"/>
      <c r="I81" s="40"/>
      <c r="J81" s="40"/>
      <c r="K81" s="40"/>
      <c r="L81" s="40"/>
      <c r="M81" s="40"/>
      <c r="N81" s="40"/>
      <c r="O81" s="40"/>
      <c r="P81" s="54"/>
      <c r="Q81" s="43"/>
      <c r="R81" s="40"/>
      <c r="S81" s="40"/>
      <c r="T81" s="40"/>
      <c r="U81" s="40"/>
      <c r="V81" s="40"/>
      <c r="W81" s="40"/>
      <c r="X81" s="40"/>
      <c r="Y81" s="40"/>
    </row>
    <row r="82" spans="1:25" x14ac:dyDescent="0.25">
      <c r="A82" s="40"/>
      <c r="B82" s="52"/>
      <c r="C82" s="52"/>
      <c r="D82" s="52"/>
      <c r="E82" s="52"/>
      <c r="F82" s="52"/>
      <c r="G82" s="52"/>
      <c r="H82" s="52"/>
      <c r="I82" s="52"/>
      <c r="J82" s="52"/>
      <c r="K82" s="52"/>
      <c r="L82" s="52"/>
      <c r="M82" s="52"/>
      <c r="N82" s="52"/>
      <c r="O82" s="52"/>
      <c r="P82" s="52"/>
      <c r="Q82" s="52"/>
      <c r="R82" s="52"/>
      <c r="S82" s="52"/>
      <c r="T82" s="52"/>
      <c r="U82" s="40"/>
      <c r="V82" s="40"/>
      <c r="W82" s="40"/>
      <c r="X82" s="40"/>
      <c r="Y82" s="40"/>
    </row>
  </sheetData>
  <mergeCells count="12">
    <mergeCell ref="A71:T71"/>
    <mergeCell ref="A1:T1"/>
    <mergeCell ref="A61:T61"/>
    <mergeCell ref="A62:T62"/>
    <mergeCell ref="A63:T63"/>
    <mergeCell ref="A64:T64"/>
    <mergeCell ref="A65:T65"/>
    <mergeCell ref="A66:T66"/>
    <mergeCell ref="A67:T67"/>
    <mergeCell ref="A68:T68"/>
    <mergeCell ref="A69:T69"/>
    <mergeCell ref="A70:T7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FY18</vt:lpstr>
      <vt:lpstr>FY19</vt:lpstr>
      <vt:lpstr>eGrid 2018</vt:lpstr>
      <vt:lpstr>Sheet4</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Gardner</dc:creator>
  <cp:lastModifiedBy>John Gardner</cp:lastModifiedBy>
  <dcterms:created xsi:type="dcterms:W3CDTF">2020-11-28T21:36:21Z</dcterms:created>
  <dcterms:modified xsi:type="dcterms:W3CDTF">2021-06-22T17:18:14Z</dcterms:modified>
</cp:coreProperties>
</file>